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orlysinc-my.sharepoint.com/personal/justin_kozak_torlys_com/Documents/Documents/.My.Documents.local/Dev/shipping-kpi-dashboard-master/shipping-kpi-dashboard/"/>
    </mc:Choice>
  </mc:AlternateContent>
  <xr:revisionPtr revIDLastSave="0" documentId="8_{1745851E-9DA6-428C-8F83-929275971260}" xr6:coauthVersionLast="47" xr6:coauthVersionMax="47" xr10:uidLastSave="{00000000-0000-0000-0000-000000000000}"/>
  <bookViews>
    <workbookView xWindow="-120" yWindow="-120" windowWidth="29040" windowHeight="15720" activeTab="1" xr2:uid="{BD487011-3EEB-48E2-8248-16C40675D72A}"/>
  </bookViews>
  <sheets>
    <sheet name="Shipments" sheetId="1" r:id="rId1"/>
    <sheet name="Errors" sheetId="33" r:id="rId2"/>
    <sheet name="Inbound" sheetId="34" r:id="rId3"/>
    <sheet name="Options" sheetId="32" r:id="rId4"/>
    <sheet name="Sheet26" sheetId="59" state="veryHidden" r:id="rId5"/>
    <sheet name="Sheet27" sheetId="60" state="veryHidden" r:id="rId6"/>
    <sheet name="Sheet28" sheetId="61" state="veryHidden" r:id="rId7"/>
    <sheet name="Sheet29" sheetId="62" state="veryHidden" r:id="rId8"/>
    <sheet name="Sheet30" sheetId="63" state="veryHidden" r:id="rId9"/>
    <sheet name="Sheet31" sheetId="64" state="veryHidden" r:id="rId10"/>
    <sheet name="Sheet32" sheetId="65" state="veryHidden" r:id="rId11"/>
    <sheet name="Sheet33" sheetId="66" state="veryHidden" r:id="rId12"/>
    <sheet name="Sheet34" sheetId="67" state="veryHidden" r:id="rId13"/>
  </sheets>
  <externalReferences>
    <externalReference r:id="rId14"/>
  </externalReferences>
  <definedNames>
    <definedName name="_xlnm._FilterDatabase" localSheetId="0" hidden="1">Shipments!$A$2:$I$3</definedName>
    <definedName name="ShipNumber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34" l="1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5" i="34"/>
  <c r="B56" i="34"/>
  <c r="B57" i="34"/>
  <c r="B58" i="34"/>
  <c r="B59" i="34"/>
  <c r="B60" i="34"/>
  <c r="B61" i="34"/>
  <c r="B62" i="34"/>
  <c r="B63" i="34"/>
  <c r="B64" i="34"/>
  <c r="B65" i="34"/>
  <c r="B66" i="34"/>
  <c r="B67" i="34"/>
  <c r="B68" i="34"/>
  <c r="B69" i="34"/>
  <c r="B70" i="34"/>
  <c r="B71" i="34"/>
  <c r="B72" i="34"/>
  <c r="B73" i="34"/>
  <c r="B74" i="34"/>
  <c r="B75" i="34"/>
  <c r="B76" i="34"/>
  <c r="B77" i="34"/>
  <c r="B78" i="34"/>
  <c r="B79" i="34"/>
  <c r="B80" i="34"/>
  <c r="B81" i="34"/>
  <c r="B82" i="34"/>
  <c r="B83" i="34"/>
  <c r="B84" i="34"/>
  <c r="B85" i="34"/>
  <c r="B86" i="34"/>
  <c r="B87" i="34"/>
  <c r="B88" i="34"/>
  <c r="B89" i="34"/>
  <c r="B90" i="34"/>
  <c r="B91" i="34"/>
  <c r="B92" i="34"/>
  <c r="B93" i="34"/>
  <c r="B94" i="34"/>
  <c r="B95" i="34"/>
  <c r="B96" i="34"/>
  <c r="B97" i="34"/>
  <c r="B98" i="34"/>
  <c r="B99" i="34"/>
  <c r="B100" i="34"/>
  <c r="B101" i="34"/>
  <c r="B102" i="34"/>
  <c r="B103" i="34"/>
  <c r="B104" i="34"/>
  <c r="B105" i="34"/>
  <c r="B106" i="34"/>
  <c r="B107" i="34"/>
  <c r="B108" i="34"/>
  <c r="B109" i="34"/>
  <c r="B110" i="34"/>
  <c r="B111" i="34"/>
  <c r="B112" i="34"/>
  <c r="B113" i="34"/>
  <c r="B114" i="34"/>
  <c r="B115" i="34"/>
  <c r="B116" i="34"/>
  <c r="B117" i="34"/>
  <c r="B118" i="34"/>
  <c r="B119" i="34"/>
  <c r="B120" i="34"/>
  <c r="B121" i="34"/>
  <c r="B122" i="34"/>
  <c r="B123" i="34"/>
  <c r="B124" i="34"/>
  <c r="B125" i="34"/>
  <c r="B126" i="34"/>
  <c r="B127" i="34"/>
  <c r="B128" i="34"/>
  <c r="B129" i="34"/>
  <c r="B130" i="34"/>
  <c r="B131" i="34"/>
  <c r="B132" i="34"/>
  <c r="B133" i="34"/>
  <c r="B134" i="34"/>
  <c r="B135" i="34"/>
  <c r="B136" i="34"/>
  <c r="B137" i="34"/>
  <c r="B138" i="34"/>
  <c r="B139" i="34"/>
  <c r="B140" i="34"/>
  <c r="B141" i="34"/>
  <c r="B142" i="34"/>
  <c r="B143" i="34"/>
  <c r="B144" i="34"/>
  <c r="B145" i="34"/>
  <c r="B146" i="34"/>
  <c r="B147" i="34"/>
  <c r="B148" i="34"/>
  <c r="B149" i="34"/>
  <c r="B150" i="34"/>
  <c r="B151" i="34"/>
  <c r="B152" i="34"/>
  <c r="B153" i="34"/>
  <c r="B154" i="34"/>
  <c r="B155" i="34"/>
  <c r="B156" i="34"/>
  <c r="B157" i="34"/>
  <c r="B158" i="34"/>
  <c r="B159" i="34"/>
  <c r="B160" i="34"/>
  <c r="B161" i="34"/>
  <c r="B162" i="34"/>
  <c r="B163" i="34"/>
  <c r="B164" i="34"/>
  <c r="B165" i="34"/>
  <c r="B166" i="34"/>
  <c r="B167" i="34"/>
  <c r="B168" i="34"/>
  <c r="B169" i="34"/>
  <c r="B170" i="34"/>
  <c r="B171" i="34"/>
  <c r="B172" i="34"/>
  <c r="B173" i="34"/>
  <c r="B174" i="34"/>
  <c r="B175" i="34"/>
  <c r="B176" i="34"/>
  <c r="B177" i="34"/>
  <c r="B178" i="34"/>
  <c r="B179" i="34"/>
  <c r="B180" i="34"/>
  <c r="B181" i="34"/>
  <c r="B182" i="34"/>
  <c r="B183" i="34"/>
  <c r="B184" i="34"/>
  <c r="B185" i="34"/>
  <c r="B186" i="34"/>
  <c r="B187" i="34"/>
  <c r="B188" i="34"/>
  <c r="B189" i="34"/>
  <c r="B190" i="34"/>
  <c r="B191" i="34"/>
  <c r="B192" i="34"/>
  <c r="B193" i="34"/>
  <c r="B194" i="34"/>
  <c r="B195" i="34"/>
  <c r="B196" i="34"/>
  <c r="B197" i="34"/>
  <c r="B198" i="34"/>
  <c r="B199" i="34"/>
  <c r="B200" i="34"/>
  <c r="B201" i="34"/>
  <c r="B202" i="34"/>
  <c r="B203" i="34"/>
  <c r="B204" i="34"/>
  <c r="B205" i="34"/>
  <c r="B206" i="34"/>
  <c r="B207" i="34"/>
  <c r="B208" i="34"/>
  <c r="B209" i="34"/>
  <c r="B210" i="34"/>
  <c r="B211" i="34"/>
  <c r="B212" i="34"/>
  <c r="B213" i="34"/>
  <c r="B214" i="34"/>
  <c r="B215" i="34"/>
  <c r="B216" i="34"/>
  <c r="B217" i="34"/>
  <c r="B218" i="34"/>
  <c r="B219" i="34"/>
  <c r="B220" i="34"/>
  <c r="B221" i="34"/>
  <c r="B222" i="34"/>
  <c r="B223" i="34"/>
  <c r="B224" i="34"/>
  <c r="B225" i="34"/>
  <c r="B226" i="34"/>
  <c r="B227" i="34"/>
  <c r="B228" i="34"/>
  <c r="B229" i="34"/>
  <c r="B230" i="34"/>
  <c r="B231" i="34"/>
  <c r="B232" i="34"/>
  <c r="B233" i="34"/>
  <c r="B234" i="34"/>
  <c r="B235" i="34"/>
  <c r="B236" i="34"/>
  <c r="B237" i="34"/>
  <c r="B238" i="34"/>
  <c r="B239" i="34"/>
  <c r="B240" i="34"/>
  <c r="B241" i="34"/>
  <c r="B242" i="34"/>
  <c r="B243" i="34"/>
  <c r="B244" i="34"/>
  <c r="B245" i="34"/>
  <c r="B246" i="34"/>
  <c r="B247" i="34"/>
  <c r="B248" i="34"/>
  <c r="B249" i="34"/>
  <c r="B250" i="34"/>
  <c r="B251" i="34"/>
  <c r="B252" i="34"/>
  <c r="B253" i="34"/>
  <c r="B254" i="34"/>
  <c r="B255" i="34"/>
  <c r="B256" i="34"/>
  <c r="B257" i="34"/>
  <c r="B258" i="34"/>
  <c r="B259" i="34"/>
  <c r="B260" i="34"/>
  <c r="B261" i="34"/>
  <c r="B262" i="34"/>
  <c r="B263" i="34"/>
  <c r="B264" i="34"/>
  <c r="B265" i="34"/>
  <c r="B266" i="34"/>
  <c r="B267" i="34"/>
  <c r="B268" i="34"/>
  <c r="B269" i="34"/>
  <c r="B270" i="34"/>
  <c r="B271" i="34"/>
  <c r="B272" i="34"/>
  <c r="B273" i="34"/>
  <c r="B274" i="34"/>
  <c r="B275" i="34"/>
  <c r="B276" i="34"/>
  <c r="B277" i="34"/>
  <c r="B278" i="34"/>
  <c r="B279" i="34"/>
  <c r="B280" i="34"/>
  <c r="B281" i="34"/>
  <c r="B282" i="34"/>
  <c r="B283" i="34"/>
  <c r="B284" i="34"/>
  <c r="B285" i="34"/>
  <c r="B286" i="34"/>
  <c r="B287" i="34"/>
  <c r="B288" i="34"/>
  <c r="B289" i="34"/>
  <c r="B290" i="34"/>
  <c r="B291" i="34"/>
  <c r="B292" i="34"/>
  <c r="B293" i="34"/>
  <c r="B294" i="34"/>
  <c r="B295" i="34"/>
  <c r="B296" i="34"/>
  <c r="B297" i="34"/>
  <c r="B298" i="34"/>
  <c r="B299" i="34"/>
  <c r="B300" i="34"/>
  <c r="B301" i="34"/>
  <c r="B302" i="34"/>
  <c r="B303" i="34"/>
  <c r="B304" i="34"/>
  <c r="B305" i="34"/>
  <c r="B306" i="34"/>
  <c r="B307" i="34"/>
  <c r="B308" i="34"/>
  <c r="B309" i="34"/>
  <c r="B310" i="34"/>
  <c r="B311" i="34"/>
  <c r="B312" i="34"/>
  <c r="B313" i="34"/>
  <c r="B314" i="34"/>
  <c r="B315" i="34"/>
  <c r="B316" i="34"/>
  <c r="B317" i="34"/>
  <c r="B318" i="34"/>
  <c r="B319" i="34"/>
  <c r="B320" i="34"/>
  <c r="B321" i="34"/>
  <c r="B322" i="34"/>
  <c r="B323" i="34"/>
  <c r="B324" i="34"/>
  <c r="B325" i="34"/>
  <c r="B326" i="34"/>
  <c r="B327" i="34"/>
  <c r="B328" i="34"/>
  <c r="B329" i="34"/>
  <c r="B330" i="34"/>
  <c r="B331" i="34"/>
  <c r="B332" i="34"/>
  <c r="B333" i="34"/>
  <c r="B334" i="34"/>
  <c r="B335" i="34"/>
  <c r="B336" i="34"/>
  <c r="B337" i="34"/>
  <c r="B338" i="34"/>
  <c r="B339" i="34"/>
  <c r="B340" i="34"/>
  <c r="B341" i="34"/>
  <c r="B342" i="34"/>
  <c r="B343" i="34"/>
  <c r="B344" i="34"/>
  <c r="B345" i="34"/>
  <c r="B346" i="34"/>
  <c r="B347" i="34"/>
  <c r="B348" i="34"/>
  <c r="B349" i="34"/>
  <c r="B350" i="34"/>
  <c r="B351" i="34"/>
  <c r="B352" i="34"/>
  <c r="B353" i="34"/>
  <c r="B354" i="34"/>
  <c r="B355" i="34"/>
  <c r="B356" i="34"/>
  <c r="B357" i="34"/>
  <c r="B358" i="34"/>
  <c r="B359" i="34"/>
  <c r="B360" i="34"/>
  <c r="B361" i="34"/>
  <c r="B362" i="34"/>
  <c r="B363" i="34"/>
  <c r="B364" i="34"/>
  <c r="B365" i="34"/>
  <c r="B366" i="34"/>
  <c r="B367" i="34"/>
  <c r="B368" i="34"/>
  <c r="B369" i="34"/>
  <c r="B370" i="34"/>
  <c r="B371" i="34"/>
  <c r="B372" i="34"/>
  <c r="B373" i="34"/>
  <c r="B374" i="34"/>
  <c r="B375" i="34"/>
  <c r="B376" i="34"/>
  <c r="B377" i="34"/>
  <c r="B378" i="34"/>
  <c r="B379" i="34"/>
  <c r="B380" i="34"/>
  <c r="B381" i="34"/>
  <c r="B382" i="34"/>
  <c r="B383" i="34"/>
  <c r="B384" i="34"/>
  <c r="B385" i="34"/>
  <c r="B386" i="34"/>
  <c r="B387" i="34"/>
  <c r="B388" i="34"/>
  <c r="B389" i="34"/>
  <c r="B390" i="34"/>
  <c r="B391" i="34"/>
  <c r="B392" i="34"/>
  <c r="B393" i="34"/>
  <c r="B394" i="34"/>
  <c r="B395" i="34"/>
  <c r="B396" i="34"/>
  <c r="B397" i="34"/>
  <c r="B398" i="34"/>
  <c r="B399" i="34"/>
  <c r="B400" i="34"/>
  <c r="B401" i="34"/>
  <c r="B402" i="34"/>
  <c r="B403" i="34"/>
  <c r="B404" i="34"/>
  <c r="B405" i="34"/>
  <c r="B406" i="34"/>
  <c r="B407" i="34"/>
  <c r="B408" i="34"/>
  <c r="B409" i="34"/>
  <c r="B410" i="34"/>
  <c r="B411" i="34"/>
  <c r="B412" i="34"/>
  <c r="B413" i="34"/>
  <c r="B414" i="34"/>
  <c r="B415" i="34"/>
  <c r="B416" i="34"/>
  <c r="B417" i="34"/>
  <c r="B418" i="34"/>
  <c r="B419" i="34"/>
  <c r="B420" i="34"/>
  <c r="B421" i="34"/>
  <c r="B422" i="34"/>
  <c r="B423" i="34"/>
  <c r="B424" i="34"/>
  <c r="B425" i="34"/>
  <c r="B426" i="34"/>
  <c r="B427" i="34"/>
  <c r="B428" i="34"/>
  <c r="B429" i="34"/>
  <c r="B430" i="34"/>
  <c r="B3" i="33"/>
  <c r="C3" i="33"/>
  <c r="D3" i="33"/>
  <c r="E3" i="33"/>
  <c r="F3" i="33"/>
  <c r="H3" i="33"/>
  <c r="B4" i="33"/>
  <c r="C4" i="33"/>
  <c r="D4" i="33"/>
  <c r="E4" i="33"/>
  <c r="F4" i="33"/>
  <c r="H4" i="33"/>
  <c r="B5" i="33"/>
  <c r="C5" i="33"/>
  <c r="D5" i="33"/>
  <c r="E5" i="33"/>
  <c r="F5" i="33"/>
  <c r="H5" i="33"/>
  <c r="B6" i="33"/>
  <c r="C6" i="33"/>
  <c r="D6" i="33"/>
  <c r="E6" i="33"/>
  <c r="F6" i="33"/>
  <c r="H6" i="33"/>
  <c r="B7" i="33"/>
  <c r="C7" i="33"/>
  <c r="D7" i="33"/>
  <c r="E7" i="33"/>
  <c r="F7" i="33"/>
  <c r="H7" i="33"/>
  <c r="B8" i="33"/>
  <c r="C8" i="33"/>
  <c r="D8" i="33"/>
  <c r="E8" i="33"/>
  <c r="F8" i="33"/>
  <c r="H8" i="33"/>
  <c r="B9" i="33"/>
  <c r="C9" i="33"/>
  <c r="D9" i="33"/>
  <c r="E9" i="33"/>
  <c r="F9" i="33"/>
  <c r="H9" i="3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24" i="34"/>
  <c r="G25" i="34"/>
  <c r="G26" i="34"/>
  <c r="G27" i="34"/>
  <c r="G28" i="34"/>
  <c r="G29" i="34"/>
  <c r="G30" i="34"/>
  <c r="G31" i="34"/>
  <c r="G32" i="34"/>
  <c r="G33" i="34"/>
  <c r="G34" i="34"/>
  <c r="G35" i="34"/>
  <c r="G36" i="34"/>
  <c r="G37" i="34"/>
  <c r="G38" i="34"/>
  <c r="G39" i="34"/>
  <c r="G40" i="34"/>
  <c r="G41" i="34"/>
  <c r="G42" i="34"/>
  <c r="G43" i="34"/>
  <c r="G44" i="34"/>
  <c r="G45" i="34"/>
  <c r="G46" i="34"/>
  <c r="G47" i="34"/>
  <c r="G48" i="34"/>
  <c r="G49" i="34"/>
  <c r="G50" i="34"/>
  <c r="G51" i="34"/>
  <c r="G52" i="34"/>
  <c r="G53" i="34"/>
  <c r="G54" i="34"/>
  <c r="G55" i="34"/>
  <c r="G56" i="34"/>
  <c r="G57" i="34"/>
  <c r="G58" i="34"/>
  <c r="G59" i="34"/>
  <c r="G60" i="34"/>
  <c r="G61" i="34"/>
  <c r="G62" i="34"/>
  <c r="G63" i="34"/>
  <c r="G64" i="34"/>
  <c r="G65" i="34"/>
  <c r="G66" i="34"/>
  <c r="G67" i="34"/>
  <c r="G68" i="34"/>
  <c r="G69" i="34"/>
  <c r="G70" i="34"/>
  <c r="G71" i="34"/>
  <c r="G72" i="34"/>
  <c r="G73" i="34"/>
  <c r="G74" i="34"/>
  <c r="G75" i="34"/>
  <c r="G76" i="34"/>
  <c r="G77" i="34"/>
  <c r="G78" i="34"/>
  <c r="G79" i="34"/>
  <c r="G80" i="34"/>
  <c r="G81" i="34"/>
  <c r="G82" i="34"/>
  <c r="G83" i="34"/>
  <c r="G84" i="34"/>
  <c r="G85" i="34"/>
  <c r="G86" i="34"/>
  <c r="G87" i="34"/>
  <c r="G88" i="34"/>
  <c r="G89" i="34"/>
  <c r="G90" i="34"/>
  <c r="G91" i="34"/>
  <c r="G92" i="34"/>
  <c r="G93" i="34"/>
  <c r="G94" i="34"/>
  <c r="G95" i="34"/>
  <c r="G96" i="34"/>
  <c r="G97" i="34"/>
  <c r="G98" i="34"/>
  <c r="G99" i="34"/>
  <c r="G100" i="34"/>
  <c r="G101" i="34"/>
  <c r="G102" i="34"/>
  <c r="G103" i="34"/>
  <c r="G104" i="34"/>
  <c r="G105" i="34"/>
  <c r="G106" i="34"/>
  <c r="G107" i="34"/>
  <c r="G108" i="34"/>
  <c r="G109" i="34"/>
  <c r="G110" i="34"/>
  <c r="G111" i="34"/>
  <c r="G112" i="34"/>
  <c r="G113" i="34"/>
  <c r="G114" i="34"/>
  <c r="G115" i="34"/>
  <c r="G116" i="34"/>
  <c r="G117" i="34"/>
  <c r="G118" i="34"/>
  <c r="G119" i="34"/>
  <c r="G120" i="34"/>
  <c r="G121" i="34"/>
  <c r="G122" i="34"/>
  <c r="G123" i="34"/>
  <c r="G124" i="34"/>
  <c r="G125" i="34"/>
  <c r="G126" i="34"/>
  <c r="G127" i="34"/>
  <c r="G128" i="34"/>
  <c r="G129" i="34"/>
  <c r="G130" i="34"/>
  <c r="G131" i="34"/>
  <c r="G132" i="34"/>
  <c r="G133" i="34"/>
  <c r="G134" i="34"/>
  <c r="G135" i="34"/>
  <c r="G136" i="34"/>
  <c r="G137" i="34"/>
  <c r="G138" i="34"/>
  <c r="G139" i="34"/>
  <c r="G140" i="34"/>
  <c r="G141" i="34"/>
  <c r="G142" i="34"/>
  <c r="G143" i="34"/>
  <c r="G144" i="34"/>
  <c r="G145" i="34"/>
  <c r="G146" i="34"/>
  <c r="G147" i="34"/>
  <c r="G148" i="34"/>
  <c r="G149" i="34"/>
  <c r="G150" i="34"/>
  <c r="G151" i="34"/>
  <c r="G152" i="34"/>
  <c r="G153" i="34"/>
  <c r="G154" i="34"/>
  <c r="G155" i="34"/>
  <c r="G156" i="34"/>
  <c r="G157" i="34"/>
  <c r="G158" i="34"/>
  <c r="G159" i="34"/>
  <c r="G160" i="34"/>
  <c r="G161" i="34"/>
  <c r="G162" i="34"/>
  <c r="G163" i="34"/>
  <c r="G164" i="34"/>
  <c r="G165" i="34"/>
  <c r="G166" i="34"/>
  <c r="G167" i="34"/>
  <c r="G168" i="34"/>
  <c r="G169" i="34"/>
  <c r="G170" i="34"/>
  <c r="G171" i="34"/>
  <c r="G172" i="34"/>
  <c r="G173" i="34"/>
  <c r="G174" i="34"/>
  <c r="G175" i="34"/>
  <c r="G176" i="34"/>
  <c r="G177" i="34"/>
  <c r="G178" i="34"/>
  <c r="G179" i="34"/>
  <c r="G180" i="34"/>
  <c r="G181" i="34"/>
  <c r="G182" i="34"/>
  <c r="G183" i="34"/>
  <c r="G184" i="34"/>
  <c r="G185" i="34"/>
  <c r="G186" i="34"/>
  <c r="G187" i="34"/>
  <c r="G188" i="34"/>
  <c r="G189" i="34"/>
  <c r="G190" i="34"/>
  <c r="G191" i="34"/>
  <c r="G192" i="34"/>
  <c r="G193" i="34"/>
  <c r="G194" i="34"/>
  <c r="G195" i="34"/>
  <c r="G196" i="34"/>
  <c r="G197" i="34"/>
  <c r="G198" i="34"/>
  <c r="G199" i="34"/>
  <c r="G200" i="34"/>
  <c r="G201" i="34"/>
  <c r="G202" i="34"/>
  <c r="G203" i="34"/>
  <c r="G204" i="34"/>
  <c r="G205" i="34"/>
  <c r="G206" i="34"/>
  <c r="G207" i="34"/>
  <c r="G208" i="34"/>
  <c r="G209" i="34"/>
  <c r="G210" i="34"/>
  <c r="G211" i="34"/>
  <c r="G212" i="34"/>
  <c r="G213" i="34"/>
  <c r="G214" i="34"/>
  <c r="G215" i="34"/>
  <c r="G216" i="34"/>
  <c r="G217" i="34"/>
  <c r="G218" i="34"/>
  <c r="G219" i="34"/>
  <c r="G220" i="34"/>
  <c r="G221" i="34"/>
  <c r="G222" i="34"/>
  <c r="G223" i="34"/>
  <c r="G224" i="34"/>
  <c r="G225" i="34"/>
  <c r="G226" i="34"/>
  <c r="G227" i="34"/>
  <c r="G228" i="34"/>
  <c r="G229" i="34"/>
  <c r="G230" i="34"/>
  <c r="G231" i="34"/>
  <c r="G232" i="34"/>
  <c r="G233" i="34"/>
  <c r="G234" i="34"/>
  <c r="G235" i="34"/>
  <c r="G236" i="34"/>
  <c r="G237" i="34"/>
  <c r="G238" i="34"/>
  <c r="G239" i="34"/>
  <c r="G240" i="34"/>
  <c r="G241" i="34"/>
  <c r="G242" i="34"/>
  <c r="G243" i="34"/>
  <c r="G244" i="34"/>
  <c r="G245" i="34"/>
  <c r="G246" i="34"/>
  <c r="G247" i="34"/>
  <c r="G248" i="34"/>
  <c r="G249" i="34"/>
  <c r="G250" i="34"/>
  <c r="G251" i="34"/>
  <c r="G252" i="34"/>
  <c r="G253" i="34"/>
  <c r="G254" i="34"/>
  <c r="G255" i="34"/>
  <c r="G256" i="34"/>
  <c r="G257" i="34"/>
  <c r="G258" i="34"/>
  <c r="G259" i="34"/>
  <c r="G260" i="34"/>
  <c r="G261" i="34"/>
  <c r="G262" i="34"/>
  <c r="G263" i="34"/>
  <c r="G264" i="34"/>
  <c r="G265" i="34"/>
  <c r="G266" i="34"/>
  <c r="G267" i="34"/>
  <c r="G268" i="34"/>
  <c r="G269" i="34"/>
  <c r="G270" i="34"/>
  <c r="G271" i="34"/>
  <c r="G272" i="34"/>
  <c r="G273" i="34"/>
  <c r="G274" i="34"/>
  <c r="G275" i="34"/>
  <c r="G276" i="34"/>
  <c r="G277" i="34"/>
  <c r="G278" i="34"/>
  <c r="G279" i="34"/>
  <c r="G280" i="34"/>
  <c r="G281" i="34"/>
  <c r="G282" i="34"/>
  <c r="G283" i="34"/>
  <c r="G284" i="34"/>
  <c r="G285" i="34"/>
  <c r="G286" i="34"/>
  <c r="G287" i="34"/>
  <c r="G288" i="34"/>
  <c r="G289" i="34"/>
  <c r="G290" i="34"/>
  <c r="G291" i="34"/>
  <c r="G292" i="34"/>
  <c r="G293" i="34"/>
  <c r="G294" i="34"/>
  <c r="G295" i="34"/>
  <c r="G296" i="34"/>
  <c r="G297" i="34"/>
  <c r="G298" i="34"/>
  <c r="G299" i="34"/>
  <c r="G300" i="34"/>
  <c r="G301" i="34"/>
  <c r="G302" i="34"/>
  <c r="G303" i="34"/>
  <c r="G304" i="34"/>
  <c r="G305" i="34"/>
  <c r="G306" i="34"/>
  <c r="G307" i="34"/>
  <c r="G308" i="34"/>
  <c r="G309" i="34"/>
  <c r="G310" i="34"/>
  <c r="G311" i="34"/>
  <c r="G312" i="34"/>
  <c r="G313" i="34"/>
  <c r="G314" i="34"/>
  <c r="G315" i="34"/>
  <c r="G316" i="34"/>
  <c r="G317" i="34"/>
  <c r="G318" i="34"/>
  <c r="G319" i="34"/>
  <c r="G320" i="34"/>
  <c r="G321" i="34"/>
  <c r="G322" i="34"/>
  <c r="G323" i="34"/>
  <c r="G324" i="34"/>
  <c r="G325" i="34"/>
  <c r="G326" i="34"/>
  <c r="G327" i="34"/>
  <c r="G328" i="34"/>
  <c r="G329" i="34"/>
  <c r="G330" i="34"/>
  <c r="G331" i="34"/>
  <c r="G332" i="34"/>
  <c r="G333" i="34"/>
  <c r="G334" i="34"/>
  <c r="G335" i="34"/>
  <c r="G336" i="34"/>
  <c r="G337" i="34"/>
  <c r="G338" i="34"/>
  <c r="G339" i="34"/>
  <c r="G340" i="34"/>
  <c r="G341" i="34"/>
  <c r="G342" i="34"/>
  <c r="G343" i="34"/>
  <c r="G344" i="34"/>
  <c r="G345" i="34"/>
  <c r="G346" i="34"/>
  <c r="G347" i="34"/>
  <c r="G348" i="34"/>
  <c r="G349" i="34"/>
  <c r="G350" i="34"/>
  <c r="G351" i="34"/>
  <c r="G352" i="34"/>
  <c r="G353" i="34"/>
  <c r="G354" i="34"/>
  <c r="G355" i="34"/>
  <c r="G356" i="34"/>
  <c r="G357" i="34"/>
  <c r="G358" i="34"/>
  <c r="G359" i="34"/>
  <c r="G360" i="34"/>
  <c r="G361" i="34"/>
  <c r="G362" i="34"/>
  <c r="G363" i="34"/>
  <c r="G364" i="34"/>
  <c r="G365" i="34"/>
  <c r="G366" i="34"/>
  <c r="G367" i="34"/>
  <c r="G368" i="34"/>
  <c r="G369" i="34"/>
  <c r="G370" i="34"/>
  <c r="G371" i="34"/>
  <c r="G372" i="34"/>
  <c r="G373" i="34"/>
  <c r="G374" i="34"/>
  <c r="G375" i="34"/>
  <c r="G376" i="34"/>
  <c r="G377" i="34"/>
  <c r="G378" i="34"/>
  <c r="G379" i="34"/>
  <c r="G380" i="34"/>
  <c r="G381" i="34"/>
  <c r="G382" i="34"/>
  <c r="G383" i="34"/>
  <c r="G384" i="34"/>
  <c r="G385" i="34"/>
  <c r="G386" i="34"/>
  <c r="G387" i="34"/>
  <c r="G388" i="34"/>
  <c r="G389" i="34"/>
  <c r="G390" i="34"/>
  <c r="G391" i="34"/>
  <c r="G392" i="34"/>
  <c r="G393" i="34"/>
  <c r="G394" i="34"/>
  <c r="G395" i="34"/>
  <c r="G396" i="34"/>
  <c r="G397" i="34"/>
  <c r="G398" i="34"/>
  <c r="G399" i="34"/>
  <c r="G400" i="34"/>
  <c r="G401" i="34"/>
  <c r="G402" i="34"/>
  <c r="G403" i="34"/>
  <c r="G404" i="34"/>
  <c r="G405" i="34"/>
  <c r="G406" i="34"/>
  <c r="G407" i="34"/>
  <c r="G408" i="34"/>
  <c r="G409" i="34"/>
  <c r="G410" i="34"/>
  <c r="G411" i="34"/>
  <c r="G412" i="34"/>
  <c r="G413" i="34"/>
  <c r="G414" i="34"/>
  <c r="G415" i="34"/>
  <c r="G416" i="34"/>
  <c r="G417" i="34"/>
  <c r="G418" i="34"/>
  <c r="G419" i="34"/>
  <c r="G420" i="34"/>
  <c r="G421" i="34"/>
  <c r="G422" i="34"/>
  <c r="G423" i="34"/>
  <c r="G424" i="34"/>
  <c r="G425" i="34"/>
  <c r="G426" i="34"/>
  <c r="G427" i="34"/>
  <c r="G428" i="34"/>
  <c r="G429" i="34"/>
  <c r="G430" i="34"/>
  <c r="F5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F24" i="34"/>
  <c r="F25" i="34"/>
  <c r="F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F46" i="34"/>
  <c r="F47" i="34"/>
  <c r="F48" i="34"/>
  <c r="F49" i="34"/>
  <c r="F50" i="34"/>
  <c r="F51" i="34"/>
  <c r="F52" i="34"/>
  <c r="F53" i="34"/>
  <c r="F54" i="34"/>
  <c r="F55" i="34"/>
  <c r="F56" i="34"/>
  <c r="F57" i="34"/>
  <c r="F58" i="34"/>
  <c r="F59" i="34"/>
  <c r="F60" i="34"/>
  <c r="F61" i="34"/>
  <c r="F62" i="34"/>
  <c r="F63" i="34"/>
  <c r="F64" i="34"/>
  <c r="F65" i="34"/>
  <c r="F66" i="34"/>
  <c r="F67" i="34"/>
  <c r="F68" i="34"/>
  <c r="F69" i="34"/>
  <c r="F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F90" i="34"/>
  <c r="F91" i="34"/>
  <c r="F92" i="34"/>
  <c r="F93" i="34"/>
  <c r="F94" i="34"/>
  <c r="F95" i="34"/>
  <c r="F96" i="34"/>
  <c r="F97" i="34"/>
  <c r="F98" i="34"/>
  <c r="F99" i="34"/>
  <c r="F100" i="34"/>
  <c r="F101" i="34"/>
  <c r="F102" i="34"/>
  <c r="F103" i="34"/>
  <c r="F104" i="34"/>
  <c r="F105" i="34"/>
  <c r="F106" i="34"/>
  <c r="F107" i="34"/>
  <c r="F108" i="34"/>
  <c r="F109" i="34"/>
  <c r="F110" i="34"/>
  <c r="F111" i="34"/>
  <c r="F112" i="34"/>
  <c r="F113" i="34"/>
  <c r="F114" i="34"/>
  <c r="F115" i="34"/>
  <c r="F116" i="34"/>
  <c r="F117" i="34"/>
  <c r="F118" i="34"/>
  <c r="F119" i="34"/>
  <c r="F120" i="34"/>
  <c r="F121" i="34"/>
  <c r="F122" i="34"/>
  <c r="F123" i="34"/>
  <c r="F124" i="34"/>
  <c r="F125" i="34"/>
  <c r="F126" i="34"/>
  <c r="F127" i="34"/>
  <c r="F128" i="34"/>
  <c r="F129" i="34"/>
  <c r="F130" i="34"/>
  <c r="F131" i="34"/>
  <c r="F132" i="34"/>
  <c r="F133" i="34"/>
  <c r="F134" i="34"/>
  <c r="F135" i="34"/>
  <c r="F136" i="34"/>
  <c r="F137" i="34"/>
  <c r="F138" i="34"/>
  <c r="F139" i="34"/>
  <c r="F140" i="34"/>
  <c r="F141" i="34"/>
  <c r="F142" i="34"/>
  <c r="F143" i="34"/>
  <c r="F144" i="34"/>
  <c r="F145" i="34"/>
  <c r="F146" i="34"/>
  <c r="F147" i="34"/>
  <c r="F148" i="34"/>
  <c r="F149" i="34"/>
  <c r="F150" i="34"/>
  <c r="F151" i="34"/>
  <c r="F152" i="34"/>
  <c r="F153" i="34"/>
  <c r="F154" i="34"/>
  <c r="F155" i="34"/>
  <c r="F156" i="34"/>
  <c r="F157" i="34"/>
  <c r="F158" i="34"/>
  <c r="F159" i="34"/>
  <c r="F160" i="34"/>
  <c r="F161" i="34"/>
  <c r="F162" i="34"/>
  <c r="F163" i="34"/>
  <c r="F164" i="34"/>
  <c r="F165" i="34"/>
  <c r="F166" i="34"/>
  <c r="F167" i="34"/>
  <c r="F168" i="34"/>
  <c r="F169" i="34"/>
  <c r="F170" i="34"/>
  <c r="F171" i="34"/>
  <c r="F172" i="34"/>
  <c r="F173" i="34"/>
  <c r="F174" i="34"/>
  <c r="F175" i="34"/>
  <c r="F176" i="34"/>
  <c r="F177" i="34"/>
  <c r="F178" i="34"/>
  <c r="F179" i="34"/>
  <c r="F180" i="34"/>
  <c r="F181" i="34"/>
  <c r="F182" i="34"/>
  <c r="F183" i="34"/>
  <c r="F184" i="34"/>
  <c r="F185" i="34"/>
  <c r="F186" i="34"/>
  <c r="F187" i="34"/>
  <c r="F188" i="34"/>
  <c r="F189" i="34"/>
  <c r="F190" i="34"/>
  <c r="F191" i="34"/>
  <c r="F192" i="34"/>
  <c r="F193" i="34"/>
  <c r="F194" i="34"/>
  <c r="F195" i="34"/>
  <c r="F196" i="34"/>
  <c r="F197" i="34"/>
  <c r="F198" i="34"/>
  <c r="F199" i="34"/>
  <c r="F200" i="34"/>
  <c r="F201" i="34"/>
  <c r="F202" i="34"/>
  <c r="F203" i="34"/>
  <c r="F204" i="34"/>
  <c r="F205" i="34"/>
  <c r="F206" i="34"/>
  <c r="F207" i="34"/>
  <c r="F208" i="34"/>
  <c r="F209" i="34"/>
  <c r="F210" i="34"/>
  <c r="F211" i="34"/>
  <c r="F212" i="34"/>
  <c r="F213" i="34"/>
  <c r="F214" i="34"/>
  <c r="F215" i="34"/>
  <c r="F216" i="34"/>
  <c r="F217" i="34"/>
  <c r="F218" i="34"/>
  <c r="F219" i="34"/>
  <c r="F220" i="34"/>
  <c r="F221" i="34"/>
  <c r="F222" i="34"/>
  <c r="F223" i="34"/>
  <c r="F224" i="34"/>
  <c r="F225" i="34"/>
  <c r="F226" i="34"/>
  <c r="F227" i="34"/>
  <c r="F228" i="34"/>
  <c r="F229" i="34"/>
  <c r="F230" i="34"/>
  <c r="F231" i="34"/>
  <c r="F232" i="34"/>
  <c r="F233" i="34"/>
  <c r="F234" i="34"/>
  <c r="F235" i="34"/>
  <c r="F236" i="34"/>
  <c r="F237" i="34"/>
  <c r="F238" i="34"/>
  <c r="F239" i="34"/>
  <c r="F240" i="34"/>
  <c r="F241" i="34"/>
  <c r="F242" i="34"/>
  <c r="F243" i="34"/>
  <c r="F244" i="34"/>
  <c r="F245" i="34"/>
  <c r="F246" i="34"/>
  <c r="F247" i="34"/>
  <c r="F248" i="34"/>
  <c r="F249" i="34"/>
  <c r="F250" i="34"/>
  <c r="F251" i="34"/>
  <c r="F252" i="34"/>
  <c r="F253" i="34"/>
  <c r="F254" i="34"/>
  <c r="F255" i="34"/>
  <c r="F256" i="34"/>
  <c r="F257" i="34"/>
  <c r="F258" i="34"/>
  <c r="F259" i="34"/>
  <c r="F260" i="34"/>
  <c r="F261" i="34"/>
  <c r="F262" i="34"/>
  <c r="F263" i="34"/>
  <c r="F264" i="34"/>
  <c r="F265" i="34"/>
  <c r="F266" i="34"/>
  <c r="F267" i="34"/>
  <c r="F268" i="34"/>
  <c r="F269" i="34"/>
  <c r="F270" i="34"/>
  <c r="F271" i="34"/>
  <c r="F272" i="34"/>
  <c r="F273" i="34"/>
  <c r="F274" i="34"/>
  <c r="F275" i="34"/>
  <c r="F276" i="34"/>
  <c r="F277" i="34"/>
  <c r="F278" i="34"/>
  <c r="F279" i="34"/>
  <c r="F280" i="34"/>
  <c r="F281" i="34"/>
  <c r="F282" i="34"/>
  <c r="F283" i="34"/>
  <c r="F284" i="34"/>
  <c r="F285" i="34"/>
  <c r="F286" i="34"/>
  <c r="F287" i="34"/>
  <c r="F288" i="34"/>
  <c r="F289" i="34"/>
  <c r="F290" i="34"/>
  <c r="F291" i="34"/>
  <c r="F292" i="34"/>
  <c r="F293" i="34"/>
  <c r="F294" i="34"/>
  <c r="F295" i="34"/>
  <c r="F296" i="34"/>
  <c r="F297" i="34"/>
  <c r="F298" i="34"/>
  <c r="F299" i="34"/>
  <c r="F300" i="34"/>
  <c r="F301" i="34"/>
  <c r="F302" i="34"/>
  <c r="F303" i="34"/>
  <c r="F304" i="34"/>
  <c r="F305" i="34"/>
  <c r="F306" i="34"/>
  <c r="F307" i="34"/>
  <c r="F308" i="34"/>
  <c r="F309" i="34"/>
  <c r="F310" i="34"/>
  <c r="F311" i="34"/>
  <c r="F312" i="34"/>
  <c r="F313" i="34"/>
  <c r="F314" i="34"/>
  <c r="F315" i="34"/>
  <c r="F316" i="34"/>
  <c r="F317" i="34"/>
  <c r="F318" i="34"/>
  <c r="F319" i="34"/>
  <c r="F320" i="34"/>
  <c r="F321" i="34"/>
  <c r="F322" i="34"/>
  <c r="F323" i="34"/>
  <c r="F324" i="34"/>
  <c r="F325" i="34"/>
  <c r="F326" i="34"/>
  <c r="F327" i="34"/>
  <c r="F328" i="34"/>
  <c r="F329" i="34"/>
  <c r="F330" i="34"/>
  <c r="F331" i="34"/>
  <c r="F332" i="34"/>
  <c r="F333" i="34"/>
  <c r="F334" i="34"/>
  <c r="F335" i="34"/>
  <c r="F336" i="34"/>
  <c r="F337" i="34"/>
  <c r="F338" i="34"/>
  <c r="F339" i="34"/>
  <c r="F340" i="34"/>
  <c r="F341" i="34"/>
  <c r="F342" i="34"/>
  <c r="F343" i="34"/>
  <c r="F344" i="34"/>
  <c r="F345" i="34"/>
  <c r="F346" i="34"/>
  <c r="F347" i="34"/>
  <c r="F348" i="34"/>
  <c r="F349" i="34"/>
  <c r="F350" i="34"/>
  <c r="F351" i="34"/>
  <c r="F352" i="34"/>
  <c r="F353" i="34"/>
  <c r="F354" i="34"/>
  <c r="F355" i="34"/>
  <c r="F356" i="34"/>
  <c r="F357" i="34"/>
  <c r="F358" i="34"/>
  <c r="F359" i="34"/>
  <c r="F360" i="34"/>
  <c r="F361" i="34"/>
  <c r="F362" i="34"/>
  <c r="F363" i="34"/>
  <c r="F364" i="34"/>
  <c r="F365" i="34"/>
  <c r="F366" i="34"/>
  <c r="F367" i="34"/>
  <c r="F368" i="34"/>
  <c r="F369" i="34"/>
  <c r="F370" i="34"/>
  <c r="F371" i="34"/>
  <c r="F372" i="34"/>
  <c r="F373" i="34"/>
  <c r="F374" i="34"/>
  <c r="F375" i="34"/>
  <c r="F376" i="34"/>
  <c r="F377" i="34"/>
  <c r="F378" i="34"/>
  <c r="F379" i="34"/>
  <c r="F380" i="34"/>
  <c r="F381" i="34"/>
  <c r="F382" i="34"/>
  <c r="F383" i="34"/>
  <c r="F384" i="34"/>
  <c r="F385" i="34"/>
  <c r="F386" i="34"/>
  <c r="F387" i="34"/>
  <c r="F388" i="34"/>
  <c r="F389" i="34"/>
  <c r="F390" i="34"/>
  <c r="F391" i="34"/>
  <c r="F392" i="34"/>
  <c r="F393" i="34"/>
  <c r="F394" i="34"/>
  <c r="F395" i="34"/>
  <c r="F396" i="34"/>
  <c r="F397" i="34"/>
  <c r="F398" i="34"/>
  <c r="F399" i="34"/>
  <c r="F400" i="34"/>
  <c r="F401" i="34"/>
  <c r="F402" i="34"/>
  <c r="F403" i="34"/>
  <c r="F404" i="34"/>
  <c r="F405" i="34"/>
  <c r="F406" i="34"/>
  <c r="F407" i="34"/>
  <c r="F408" i="34"/>
  <c r="F409" i="34"/>
  <c r="F410" i="34"/>
  <c r="F411" i="34"/>
  <c r="F412" i="34"/>
  <c r="F413" i="34"/>
  <c r="F414" i="34"/>
  <c r="F415" i="34"/>
  <c r="F416" i="34"/>
  <c r="F417" i="34"/>
  <c r="F418" i="34"/>
  <c r="F419" i="34"/>
  <c r="F420" i="34"/>
  <c r="F421" i="34"/>
  <c r="F422" i="34"/>
  <c r="F423" i="34"/>
  <c r="F424" i="34"/>
  <c r="F425" i="34"/>
  <c r="F426" i="34"/>
  <c r="F427" i="34"/>
  <c r="F428" i="34"/>
  <c r="F429" i="34"/>
  <c r="F430" i="34"/>
  <c r="D5" i="34"/>
  <c r="D6" i="34"/>
  <c r="D7" i="34"/>
  <c r="D8" i="34"/>
  <c r="D9" i="34"/>
  <c r="D10" i="34"/>
  <c r="D11" i="34"/>
  <c r="D12" i="34"/>
  <c r="D13" i="34"/>
  <c r="D14" i="34"/>
  <c r="D15" i="34"/>
  <c r="D16" i="34"/>
  <c r="D17" i="34"/>
  <c r="D18" i="34"/>
  <c r="D19" i="34"/>
  <c r="D20" i="34"/>
  <c r="D21" i="34"/>
  <c r="D22" i="34"/>
  <c r="D23" i="34"/>
  <c r="D24" i="34"/>
  <c r="D25" i="34"/>
  <c r="D26" i="34"/>
  <c r="D27" i="34"/>
  <c r="D28" i="34"/>
  <c r="D29" i="34"/>
  <c r="D30" i="34"/>
  <c r="D31" i="34"/>
  <c r="D32" i="34"/>
  <c r="D33" i="34"/>
  <c r="D34" i="34"/>
  <c r="D35" i="34"/>
  <c r="D36" i="34"/>
  <c r="D37" i="34"/>
  <c r="D38" i="34"/>
  <c r="D39" i="34"/>
  <c r="D40" i="34"/>
  <c r="D41" i="34"/>
  <c r="D42" i="34"/>
  <c r="D43" i="34"/>
  <c r="D44" i="34"/>
  <c r="D45" i="34"/>
  <c r="D46" i="34"/>
  <c r="D47" i="34"/>
  <c r="D48" i="34"/>
  <c r="D49" i="34"/>
  <c r="D50" i="34"/>
  <c r="D51" i="34"/>
  <c r="D52" i="34"/>
  <c r="D53" i="34"/>
  <c r="D54" i="34"/>
  <c r="D55" i="34"/>
  <c r="D56" i="34"/>
  <c r="D57" i="34"/>
  <c r="D58" i="34"/>
  <c r="D59" i="34"/>
  <c r="D60" i="34"/>
  <c r="D61" i="34"/>
  <c r="D62" i="34"/>
  <c r="D63" i="34"/>
  <c r="D64" i="34"/>
  <c r="D65" i="34"/>
  <c r="D66" i="34"/>
  <c r="D67" i="34"/>
  <c r="D68" i="34"/>
  <c r="D69" i="34"/>
  <c r="D70" i="34"/>
  <c r="D71" i="34"/>
  <c r="D72" i="34"/>
  <c r="D73" i="34"/>
  <c r="D74" i="34"/>
  <c r="D75" i="34"/>
  <c r="D76" i="34"/>
  <c r="D77" i="34"/>
  <c r="D78" i="34"/>
  <c r="D79" i="34"/>
  <c r="D80" i="34"/>
  <c r="D81" i="34"/>
  <c r="D82" i="34"/>
  <c r="D83" i="34"/>
  <c r="D84" i="34"/>
  <c r="D85" i="34"/>
  <c r="D86" i="34"/>
  <c r="D87" i="34"/>
  <c r="D88" i="34"/>
  <c r="D89" i="34"/>
  <c r="D90" i="34"/>
  <c r="D91" i="34"/>
  <c r="D92" i="34"/>
  <c r="D93" i="34"/>
  <c r="D94" i="34"/>
  <c r="D95" i="34"/>
  <c r="D96" i="34"/>
  <c r="D97" i="34"/>
  <c r="D98" i="34"/>
  <c r="D99" i="34"/>
  <c r="D100" i="34"/>
  <c r="D101" i="34"/>
  <c r="D102" i="34"/>
  <c r="D103" i="34"/>
  <c r="D104" i="34"/>
  <c r="D105" i="34"/>
  <c r="D106" i="34"/>
  <c r="D107" i="34"/>
  <c r="D108" i="34"/>
  <c r="D109" i="34"/>
  <c r="D110" i="34"/>
  <c r="D111" i="34"/>
  <c r="D112" i="34"/>
  <c r="D113" i="34"/>
  <c r="D114" i="34"/>
  <c r="D115" i="34"/>
  <c r="D116" i="34"/>
  <c r="D117" i="34"/>
  <c r="D118" i="34"/>
  <c r="D119" i="34"/>
  <c r="D120" i="34"/>
  <c r="D121" i="34"/>
  <c r="D122" i="34"/>
  <c r="D123" i="34"/>
  <c r="D124" i="34"/>
  <c r="D125" i="34"/>
  <c r="D126" i="34"/>
  <c r="D127" i="34"/>
  <c r="D128" i="34"/>
  <c r="D129" i="34"/>
  <c r="D130" i="34"/>
  <c r="D131" i="34"/>
  <c r="D132" i="34"/>
  <c r="D133" i="34"/>
  <c r="D134" i="34"/>
  <c r="D135" i="34"/>
  <c r="D136" i="34"/>
  <c r="D137" i="34"/>
  <c r="D138" i="34"/>
  <c r="D139" i="34"/>
  <c r="D140" i="34"/>
  <c r="D141" i="34"/>
  <c r="D142" i="34"/>
  <c r="D143" i="34"/>
  <c r="D144" i="34"/>
  <c r="D145" i="34"/>
  <c r="D146" i="34"/>
  <c r="D147" i="34"/>
  <c r="D148" i="34"/>
  <c r="D149" i="34"/>
  <c r="D150" i="34"/>
  <c r="D151" i="34"/>
  <c r="D152" i="34"/>
  <c r="D153" i="34"/>
  <c r="D154" i="34"/>
  <c r="D155" i="34"/>
  <c r="D156" i="34"/>
  <c r="D157" i="34"/>
  <c r="D158" i="34"/>
  <c r="D159" i="34"/>
  <c r="D160" i="34"/>
  <c r="D161" i="34"/>
  <c r="D162" i="34"/>
  <c r="D163" i="34"/>
  <c r="D164" i="34"/>
  <c r="D165" i="34"/>
  <c r="D166" i="34"/>
  <c r="D167" i="34"/>
  <c r="D168" i="34"/>
  <c r="D169" i="34"/>
  <c r="D170" i="34"/>
  <c r="D171" i="34"/>
  <c r="D172" i="34"/>
  <c r="D173" i="34"/>
  <c r="D174" i="34"/>
  <c r="D175" i="34"/>
  <c r="D176" i="34"/>
  <c r="D177" i="34"/>
  <c r="D178" i="34"/>
  <c r="D179" i="34"/>
  <c r="D180" i="34"/>
  <c r="D181" i="34"/>
  <c r="D182" i="34"/>
  <c r="D183" i="34"/>
  <c r="D184" i="34"/>
  <c r="D185" i="34"/>
  <c r="D186" i="34"/>
  <c r="D187" i="34"/>
  <c r="D188" i="34"/>
  <c r="D189" i="34"/>
  <c r="D190" i="34"/>
  <c r="D191" i="34"/>
  <c r="D192" i="34"/>
  <c r="D193" i="34"/>
  <c r="D194" i="34"/>
  <c r="D195" i="34"/>
  <c r="D196" i="34"/>
  <c r="D197" i="34"/>
  <c r="D198" i="34"/>
  <c r="D199" i="34"/>
  <c r="D200" i="34"/>
  <c r="D201" i="34"/>
  <c r="D202" i="34"/>
  <c r="D203" i="34"/>
  <c r="D204" i="34"/>
  <c r="D205" i="34"/>
  <c r="D206" i="34"/>
  <c r="D207" i="34"/>
  <c r="D208" i="34"/>
  <c r="D209" i="34"/>
  <c r="D210" i="34"/>
  <c r="D211" i="34"/>
  <c r="D212" i="34"/>
  <c r="D213" i="34"/>
  <c r="D214" i="34"/>
  <c r="D215" i="34"/>
  <c r="D216" i="34"/>
  <c r="D217" i="34"/>
  <c r="D218" i="34"/>
  <c r="D219" i="34"/>
  <c r="D220" i="34"/>
  <c r="D221" i="34"/>
  <c r="D222" i="34"/>
  <c r="D223" i="34"/>
  <c r="D224" i="34"/>
  <c r="D225" i="34"/>
  <c r="D226" i="34"/>
  <c r="D227" i="34"/>
  <c r="D228" i="34"/>
  <c r="D229" i="34"/>
  <c r="D230" i="34"/>
  <c r="D231" i="34"/>
  <c r="D232" i="34"/>
  <c r="D233" i="34"/>
  <c r="D234" i="34"/>
  <c r="D235" i="34"/>
  <c r="D236" i="34"/>
  <c r="D237" i="34"/>
  <c r="D238" i="34"/>
  <c r="D239" i="34"/>
  <c r="D240" i="34"/>
  <c r="D241" i="34"/>
  <c r="D242" i="34"/>
  <c r="D243" i="34"/>
  <c r="D244" i="34"/>
  <c r="D245" i="34"/>
  <c r="D246" i="34"/>
  <c r="D247" i="34"/>
  <c r="D248" i="34"/>
  <c r="D249" i="34"/>
  <c r="D250" i="34"/>
  <c r="D251" i="34"/>
  <c r="D252" i="34"/>
  <c r="D253" i="34"/>
  <c r="D254" i="34"/>
  <c r="D255" i="34"/>
  <c r="D256" i="34"/>
  <c r="D257" i="34"/>
  <c r="D258" i="34"/>
  <c r="D259" i="34"/>
  <c r="D260" i="34"/>
  <c r="D261" i="34"/>
  <c r="D262" i="34"/>
  <c r="D263" i="34"/>
  <c r="D264" i="34"/>
  <c r="D265" i="34"/>
  <c r="D266" i="34"/>
  <c r="D267" i="34"/>
  <c r="D268" i="34"/>
  <c r="D269" i="34"/>
  <c r="D270" i="34"/>
  <c r="D271" i="34"/>
  <c r="D272" i="34"/>
  <c r="D273" i="34"/>
  <c r="D274" i="34"/>
  <c r="D275" i="34"/>
  <c r="D276" i="34"/>
  <c r="D277" i="34"/>
  <c r="D278" i="34"/>
  <c r="D279" i="34"/>
  <c r="D280" i="34"/>
  <c r="D281" i="34"/>
  <c r="D282" i="34"/>
  <c r="D283" i="34"/>
  <c r="D284" i="34"/>
  <c r="D285" i="34"/>
  <c r="D286" i="34"/>
  <c r="D287" i="34"/>
  <c r="D288" i="34"/>
  <c r="D289" i="34"/>
  <c r="D290" i="34"/>
  <c r="D291" i="34"/>
  <c r="D292" i="34"/>
  <c r="D293" i="34"/>
  <c r="D294" i="34"/>
  <c r="D295" i="34"/>
  <c r="D296" i="34"/>
  <c r="D297" i="34"/>
  <c r="D298" i="34"/>
  <c r="D299" i="34"/>
  <c r="D300" i="34"/>
  <c r="D301" i="34"/>
  <c r="D302" i="34"/>
  <c r="D303" i="34"/>
  <c r="D304" i="34"/>
  <c r="D305" i="34"/>
  <c r="D306" i="34"/>
  <c r="D307" i="34"/>
  <c r="D308" i="34"/>
  <c r="D309" i="34"/>
  <c r="D310" i="34"/>
  <c r="D311" i="34"/>
  <c r="D312" i="34"/>
  <c r="D313" i="34"/>
  <c r="D314" i="34"/>
  <c r="D315" i="34"/>
  <c r="D316" i="34"/>
  <c r="D317" i="34"/>
  <c r="D318" i="34"/>
  <c r="D319" i="34"/>
  <c r="D320" i="34"/>
  <c r="D321" i="34"/>
  <c r="D322" i="34"/>
  <c r="D323" i="34"/>
  <c r="D324" i="34"/>
  <c r="D325" i="34"/>
  <c r="D326" i="34"/>
  <c r="D327" i="34"/>
  <c r="D328" i="34"/>
  <c r="D329" i="34"/>
  <c r="D330" i="34"/>
  <c r="D331" i="34"/>
  <c r="D332" i="34"/>
  <c r="D333" i="34"/>
  <c r="D334" i="34"/>
  <c r="D335" i="34"/>
  <c r="D336" i="34"/>
  <c r="D337" i="34"/>
  <c r="D338" i="34"/>
  <c r="D339" i="34"/>
  <c r="D340" i="34"/>
  <c r="D341" i="34"/>
  <c r="D342" i="34"/>
  <c r="D343" i="34"/>
  <c r="D344" i="34"/>
  <c r="D345" i="34"/>
  <c r="D346" i="34"/>
  <c r="D347" i="34"/>
  <c r="D348" i="34"/>
  <c r="D349" i="34"/>
  <c r="D350" i="34"/>
  <c r="D351" i="34"/>
  <c r="D352" i="34"/>
  <c r="D353" i="34"/>
  <c r="D354" i="34"/>
  <c r="D355" i="34"/>
  <c r="D356" i="34"/>
  <c r="D357" i="34"/>
  <c r="D358" i="34"/>
  <c r="D359" i="34"/>
  <c r="D360" i="34"/>
  <c r="D361" i="34"/>
  <c r="D362" i="34"/>
  <c r="D363" i="34"/>
  <c r="D364" i="34"/>
  <c r="D365" i="34"/>
  <c r="D366" i="34"/>
  <c r="D367" i="34"/>
  <c r="D368" i="34"/>
  <c r="D369" i="34"/>
  <c r="D370" i="34"/>
  <c r="D371" i="34"/>
  <c r="D372" i="34"/>
  <c r="D373" i="34"/>
  <c r="D374" i="34"/>
  <c r="D375" i="34"/>
  <c r="D376" i="34"/>
  <c r="D377" i="34"/>
  <c r="D378" i="34"/>
  <c r="D379" i="34"/>
  <c r="D380" i="34"/>
  <c r="D381" i="34"/>
  <c r="D382" i="34"/>
  <c r="D383" i="34"/>
  <c r="D384" i="34"/>
  <c r="D385" i="34"/>
  <c r="D386" i="34"/>
  <c r="D387" i="34"/>
  <c r="D388" i="34"/>
  <c r="D389" i="34"/>
  <c r="D390" i="34"/>
  <c r="D391" i="34"/>
  <c r="D392" i="34"/>
  <c r="D393" i="34"/>
  <c r="D394" i="34"/>
  <c r="D395" i="34"/>
  <c r="D396" i="34"/>
  <c r="D397" i="34"/>
  <c r="D398" i="34"/>
  <c r="D399" i="34"/>
  <c r="D400" i="34"/>
  <c r="D401" i="34"/>
  <c r="D402" i="34"/>
  <c r="D403" i="34"/>
  <c r="D404" i="34"/>
  <c r="D405" i="34"/>
  <c r="D406" i="34"/>
  <c r="D407" i="34"/>
  <c r="D408" i="34"/>
  <c r="D409" i="34"/>
  <c r="D410" i="34"/>
  <c r="D411" i="34"/>
  <c r="D412" i="34"/>
  <c r="D413" i="34"/>
  <c r="D414" i="34"/>
  <c r="D415" i="34"/>
  <c r="D416" i="34"/>
  <c r="D417" i="34"/>
  <c r="D418" i="34"/>
  <c r="D419" i="34"/>
  <c r="D420" i="34"/>
  <c r="D421" i="34"/>
  <c r="D422" i="34"/>
  <c r="D423" i="34"/>
  <c r="D424" i="34"/>
  <c r="D425" i="34"/>
  <c r="D426" i="34"/>
  <c r="D427" i="34"/>
  <c r="D428" i="34"/>
  <c r="D429" i="34"/>
  <c r="D430" i="34"/>
  <c r="C5" i="34"/>
  <c r="C6" i="34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253" i="34"/>
  <c r="C254" i="34"/>
  <c r="C255" i="34"/>
  <c r="C256" i="34"/>
  <c r="C257" i="34"/>
  <c r="C258" i="34"/>
  <c r="C259" i="34"/>
  <c r="C260" i="34"/>
  <c r="C261" i="34"/>
  <c r="C262" i="34"/>
  <c r="C263" i="34"/>
  <c r="C264" i="34"/>
  <c r="C265" i="34"/>
  <c r="C266" i="34"/>
  <c r="C267" i="34"/>
  <c r="C268" i="34"/>
  <c r="C269" i="34"/>
  <c r="C270" i="34"/>
  <c r="C271" i="34"/>
  <c r="C272" i="34"/>
  <c r="C273" i="34"/>
  <c r="C274" i="34"/>
  <c r="C275" i="34"/>
  <c r="C276" i="34"/>
  <c r="C277" i="34"/>
  <c r="C278" i="34"/>
  <c r="C279" i="34"/>
  <c r="C280" i="34"/>
  <c r="C281" i="34"/>
  <c r="C282" i="34"/>
  <c r="C283" i="34"/>
  <c r="C284" i="34"/>
  <c r="C285" i="34"/>
  <c r="C286" i="34"/>
  <c r="C287" i="34"/>
  <c r="C288" i="34"/>
  <c r="C289" i="34"/>
  <c r="C290" i="34"/>
  <c r="C291" i="34"/>
  <c r="C292" i="34"/>
  <c r="C293" i="34"/>
  <c r="C294" i="34"/>
  <c r="C295" i="34"/>
  <c r="C296" i="34"/>
  <c r="C297" i="34"/>
  <c r="C298" i="34"/>
  <c r="C299" i="34"/>
  <c r="C300" i="34"/>
  <c r="C301" i="34"/>
  <c r="C302" i="34"/>
  <c r="C303" i="34"/>
  <c r="C304" i="34"/>
  <c r="C305" i="34"/>
  <c r="C306" i="34"/>
  <c r="C307" i="34"/>
  <c r="C308" i="34"/>
  <c r="C309" i="34"/>
  <c r="C310" i="34"/>
  <c r="C311" i="34"/>
  <c r="C312" i="34"/>
  <c r="C313" i="34"/>
  <c r="C314" i="34"/>
  <c r="C315" i="34"/>
  <c r="C316" i="34"/>
  <c r="C317" i="34"/>
  <c r="C318" i="34"/>
  <c r="C319" i="34"/>
  <c r="C320" i="34"/>
  <c r="C321" i="34"/>
  <c r="C322" i="34"/>
  <c r="C323" i="34"/>
  <c r="C324" i="34"/>
  <c r="C325" i="34"/>
  <c r="C326" i="34"/>
  <c r="C327" i="34"/>
  <c r="C328" i="34"/>
  <c r="C329" i="34"/>
  <c r="C330" i="34"/>
  <c r="C331" i="34"/>
  <c r="C332" i="34"/>
  <c r="C333" i="34"/>
  <c r="C334" i="34"/>
  <c r="C335" i="34"/>
  <c r="C336" i="34"/>
  <c r="C337" i="34"/>
  <c r="C338" i="34"/>
  <c r="C339" i="34"/>
  <c r="C340" i="34"/>
  <c r="C341" i="34"/>
  <c r="C342" i="34"/>
  <c r="C343" i="34"/>
  <c r="C344" i="34"/>
  <c r="C345" i="34"/>
  <c r="C346" i="34"/>
  <c r="C347" i="34"/>
  <c r="C348" i="34"/>
  <c r="C349" i="34"/>
  <c r="C350" i="34"/>
  <c r="C351" i="34"/>
  <c r="C352" i="34"/>
  <c r="C353" i="34"/>
  <c r="C354" i="34"/>
  <c r="C355" i="34"/>
  <c r="C356" i="34"/>
  <c r="C357" i="34"/>
  <c r="C358" i="34"/>
  <c r="C359" i="34"/>
  <c r="C360" i="34"/>
  <c r="C361" i="34"/>
  <c r="C362" i="34"/>
  <c r="C363" i="34"/>
  <c r="C364" i="34"/>
  <c r="C365" i="34"/>
  <c r="C366" i="34"/>
  <c r="C367" i="34"/>
  <c r="C368" i="34"/>
  <c r="C369" i="34"/>
  <c r="C370" i="34"/>
  <c r="C371" i="34"/>
  <c r="C372" i="34"/>
  <c r="C373" i="34"/>
  <c r="C374" i="34"/>
  <c r="C375" i="34"/>
  <c r="C376" i="34"/>
  <c r="C377" i="34"/>
  <c r="C378" i="34"/>
  <c r="C379" i="34"/>
  <c r="C380" i="34"/>
  <c r="C381" i="34"/>
  <c r="C382" i="34"/>
  <c r="C383" i="34"/>
  <c r="C384" i="34"/>
  <c r="C385" i="34"/>
  <c r="C386" i="34"/>
  <c r="C387" i="34"/>
  <c r="C388" i="34"/>
  <c r="C389" i="34"/>
  <c r="C390" i="34"/>
  <c r="C391" i="34"/>
  <c r="C392" i="34"/>
  <c r="C393" i="34"/>
  <c r="C394" i="34"/>
  <c r="C395" i="34"/>
  <c r="C396" i="34"/>
  <c r="C397" i="34"/>
  <c r="C398" i="34"/>
  <c r="C399" i="34"/>
  <c r="C400" i="34"/>
  <c r="C401" i="34"/>
  <c r="C402" i="34"/>
  <c r="C403" i="34"/>
  <c r="C404" i="34"/>
  <c r="C405" i="34"/>
  <c r="C406" i="34"/>
  <c r="C407" i="34"/>
  <c r="C408" i="34"/>
  <c r="C409" i="34"/>
  <c r="C410" i="34"/>
  <c r="C411" i="34"/>
  <c r="C412" i="34"/>
  <c r="C413" i="34"/>
  <c r="C414" i="34"/>
  <c r="C415" i="34"/>
  <c r="C416" i="34"/>
  <c r="C417" i="34"/>
  <c r="C418" i="34"/>
  <c r="C419" i="34"/>
  <c r="C420" i="34"/>
  <c r="C421" i="34"/>
  <c r="C422" i="34"/>
  <c r="C423" i="34"/>
  <c r="C424" i="34"/>
  <c r="C425" i="34"/>
  <c r="C426" i="34"/>
  <c r="C427" i="34"/>
  <c r="C428" i="34"/>
  <c r="C429" i="34"/>
  <c r="C430" i="34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B9" i="32"/>
  <c r="B8" i="32"/>
  <c r="B7" i="32"/>
  <c r="B4" i="32"/>
</calcChain>
</file>

<file path=xl/sharedStrings.xml><?xml version="1.0" encoding="utf-8"?>
<sst xmlns="http://schemas.openxmlformats.org/spreadsheetml/2006/main" count="32268" uniqueCount="25495">
  <si>
    <t>Date</t>
  </si>
  <si>
    <t>Boxes Picked</t>
  </si>
  <si>
    <t>Pallets Picked</t>
  </si>
  <si>
    <t>ft²</t>
  </si>
  <si>
    <t>Hide</t>
  </si>
  <si>
    <t>Fit</t>
  </si>
  <si>
    <t>Auto+Hide+Values</t>
  </si>
  <si>
    <t>Hide+?</t>
  </si>
  <si>
    <t>&lt;--report runs in the AM, if 1st of month show previous month, if Monday show previous week, if Tues-Sat show previous day</t>
  </si>
  <si>
    <t>&lt;--date range start</t>
  </si>
  <si>
    <t>&lt;--DOW of above</t>
  </si>
  <si>
    <t>&lt;--date range end</t>
  </si>
  <si>
    <t>&lt;--date range</t>
  </si>
  <si>
    <t>&lt;--report type</t>
  </si>
  <si>
    <t>Friday</t>
  </si>
  <si>
    <t>Shipment Number</t>
  </si>
  <si>
    <t>fit</t>
  </si>
  <si>
    <t>hide</t>
  </si>
  <si>
    <t>TTM</t>
  </si>
  <si>
    <t>&lt;--location code</t>
  </si>
  <si>
    <t>TOR</t>
  </si>
  <si>
    <t>Customer</t>
  </si>
  <si>
    <t>Invoice No.</t>
  </si>
  <si>
    <t>No.</t>
  </si>
  <si>
    <t>Reason Code</t>
  </si>
  <si>
    <t>Shipment Date</t>
  </si>
  <si>
    <t>Item No.</t>
  </si>
  <si>
    <t>Vendor No.</t>
  </si>
  <si>
    <t>Unit</t>
  </si>
  <si>
    <t>Container No.</t>
  </si>
  <si>
    <t>=NL("Rows","Sales Shipment Line",,"Gen. Prod. Posting Group",Options!B9,"Quantity","&lt;&gt;0","Posting Date",Options!B7,"Location Code",Options!B10)</t>
  </si>
  <si>
    <t>=NF(B3,"Posting Date")</t>
  </si>
  <si>
    <t>=NF(B3,"Document No.")</t>
  </si>
  <si>
    <t>=NF(B3,"Sell-to Customer No.")</t>
  </si>
  <si>
    <t>=NL(,"Sales Shipment Header","Whse Associate Picked By","No.",D3)</t>
  </si>
  <si>
    <t>=NF(B3,"Quantity Case")</t>
  </si>
  <si>
    <t>=NF(B3,"Quantity Pallet")</t>
  </si>
  <si>
    <t>=NF(B3,"Quantity (Base)")</t>
  </si>
  <si>
    <t>=NF(B3,"No.")</t>
  </si>
  <si>
    <t>=NF(B3,"TORLYS Invoice No.")</t>
  </si>
  <si>
    <t>=NF(B3,"Reason Code")</t>
  </si>
  <si>
    <t>=NL("First","Sales Invoice Header","Posting Date","No.",E3)</t>
  </si>
  <si>
    <t>=IF(AND(G3&gt;=Options!$B$3, G3&lt;=Options!$B$5), NL("First","Sales Invoice Header","Whse Associate Picked By","No.",E3), "ignore")</t>
  </si>
  <si>
    <t>=NL("Rows","Item Ledger Entry",,"Posting Date",Options!B7,"Location Code",Options!B10,"Entry Type","Purchase")</t>
  </si>
  <si>
    <t>=NF(B5,"Item No.")</t>
  </si>
  <si>
    <t>=NF(B5,"Source No.")</t>
  </si>
  <si>
    <t>=NF(B5,"Unit of Measure Code")</t>
  </si>
  <si>
    <t>=NF(B5,"Quantity")</t>
  </si>
  <si>
    <t>=NF(B5,"Container No.")</t>
  </si>
  <si>
    <t>Auto</t>
  </si>
  <si>
    <t>="""TorlysDynamics"",""Torlys Inc."",""111"",""3"",""SHA0249119"",""4"",""10000"""</t>
  </si>
  <si>
    <t>="""TorlysDynamics"",""Torlys Inc."",""111"",""3"",""SHA0249119"",""4"",""20000"""</t>
  </si>
  <si>
    <t>="""TorlysDynamics"",""Torlys Inc."",""111"",""3"",""SHA0249120"",""4"",""10000"""</t>
  </si>
  <si>
    <t>="""TorlysDynamics"",""Torlys Inc."",""111"",""3"",""SHA0249120"",""4"",""20000"""</t>
  </si>
  <si>
    <t>="""TorlysDynamics"",""Torlys Inc."",""111"",""3"",""SHA0249121"",""4"",""10000"""</t>
  </si>
  <si>
    <t>="""TorlysDynamics"",""Torlys Inc."",""111"",""3"",""SHA0249122"",""4"",""20000"""</t>
  </si>
  <si>
    <t>="""TorlysDynamics"",""Torlys Inc."",""111"",""3"",""SHA0249123"",""4"",""10000"""</t>
  </si>
  <si>
    <t>="""TorlysDynamics"",""Torlys Inc."",""111"",""3"",""SHA0249124"",""4"",""10000"""</t>
  </si>
  <si>
    <t>="""TorlysDynamics"",""Torlys Inc."",""111"",""3"",""SHA0249125"",""4"",""10000"""</t>
  </si>
  <si>
    <t>="""TorlysDynamics"",""Torlys Inc."",""111"",""3"",""SHA0249127"",""4"",""20000"""</t>
  </si>
  <si>
    <t>="""TorlysDynamics"",""Torlys Inc."",""111"",""3"",""SHA0249127"",""4"",""30000"""</t>
  </si>
  <si>
    <t>="""TorlysDynamics"",""Torlys Inc."",""111"",""3"",""SHA0249128"",""4"",""20000"""</t>
  </si>
  <si>
    <t>="""TorlysDynamics"",""Torlys Inc."",""111"",""3"",""SHA0249131"",""4"",""10000"""</t>
  </si>
  <si>
    <t>="""TorlysDynamics"",""Torlys Inc."",""111"",""3"",""SHA0249131"",""4"",""20000"""</t>
  </si>
  <si>
    <t>="""TorlysDynamics"",""Torlys Inc."",""111"",""3"",""SHA0249132"",""4"",""10000"""</t>
  </si>
  <si>
    <t>="""TorlysDynamics"",""Torlys Inc."",""111"",""3"",""SHA0249133"",""4"",""10000"""</t>
  </si>
  <si>
    <t>="""TorlysDynamics"",""Torlys Inc."",""111"",""3"",""SHA0249133"",""4"",""20000"""</t>
  </si>
  <si>
    <t>="""TorlysDynamics"",""Torlys Inc."",""111"",""3"",""SHA0249133"",""4"",""30000"""</t>
  </si>
  <si>
    <t>="""TorlysDynamics"",""Torlys Inc."",""111"",""3"",""SHA0249133"",""4"",""40000"""</t>
  </si>
  <si>
    <t>="""TorlysDynamics"",""Torlys Inc."",""111"",""3"",""SHA0249133"",""4"",""50000"""</t>
  </si>
  <si>
    <t>="""TorlysDynamics"",""Torlys Inc."",""111"",""3"",""SHA0249133"",""4"",""60000"""</t>
  </si>
  <si>
    <t>="""TorlysDynamics"",""Torlys Inc."",""111"",""3"",""SHA0249134"",""4"",""10000"""</t>
  </si>
  <si>
    <t>="""TorlysDynamics"",""Torlys Inc."",""111"",""3"",""SHA0249134"",""4"",""20000"""</t>
  </si>
  <si>
    <t>="""TorlysDynamics"",""Torlys Inc."",""111"",""3"",""SHA0249135"",""4"",""10000"""</t>
  </si>
  <si>
    <t>="""TorlysDynamics"",""Torlys Inc."",""111"",""3"",""SHA0249136"",""4"",""10000"""</t>
  </si>
  <si>
    <t>="""TorlysDynamics"",""Torlys Inc."",""111"",""3"",""SHA0249138"",""4"",""10000"""</t>
  </si>
  <si>
    <t>="""TorlysDynamics"",""Torlys Inc."",""111"",""3"",""SHA0249138"",""4"",""40000"""</t>
  </si>
  <si>
    <t>="""TorlysDynamics"",""Torlys Inc."",""111"",""3"",""SHA0249139"",""4"",""10000"""</t>
  </si>
  <si>
    <t>="""TorlysDynamics"",""Torlys Inc."",""111"",""3"",""SHA0249139"",""4"",""40000"""</t>
  </si>
  <si>
    <t>="""TorlysDynamics"",""Torlys Inc."",""111"",""3"",""SHA0249140"",""4"",""10000"""</t>
  </si>
  <si>
    <t>="""TorlysDynamics"",""Torlys Inc."",""111"",""3"",""SHA0249140"",""4"",""30000"""</t>
  </si>
  <si>
    <t>="""TorlysDynamics"",""Torlys Inc."",""111"",""3"",""SHA0249140"",""4"",""40000"""</t>
  </si>
  <si>
    <t>="""TorlysDynamics"",""Torlys Inc."",""111"",""3"",""SHA0249141"",""4"",""10000"""</t>
  </si>
  <si>
    <t>="""TorlysDynamics"",""Torlys Inc."",""111"",""3"",""SHA0249142"",""4"",""10000"""</t>
  </si>
  <si>
    <t>="""TorlysDynamics"",""Torlys Inc."",""111"",""3"",""SHA0249143"",""4"",""10000"""</t>
  </si>
  <si>
    <t>="""TorlysDynamics"",""Torlys Inc."",""111"",""3"",""SHA0249144"",""4"",""20000"""</t>
  </si>
  <si>
    <t>="""TorlysDynamics"",""Torlys Inc."",""111"",""3"",""SHA0249145"",""4"",""10000"""</t>
  </si>
  <si>
    <t>="""TorlysDynamics"",""Torlys Inc."",""111"",""3"",""SHA0249146"",""4"",""10000"""</t>
  </si>
  <si>
    <t>="""TorlysDynamics"",""Torlys Inc."",""111"",""3"",""SHA0249147"",""4"",""10000"""</t>
  </si>
  <si>
    <t>="""TorlysDynamics"",""Torlys Inc."",""111"",""3"",""SHA0249148"",""4"",""10000"""</t>
  </si>
  <si>
    <t>="""TorlysDynamics"",""Torlys Inc."",""111"",""3"",""SHA0249149"",""4"",""10000"""</t>
  </si>
  <si>
    <t>="""TorlysDynamics"",""Torlys Inc."",""111"",""3"",""SHA0249150"",""4"",""10000"""</t>
  </si>
  <si>
    <t>="""TorlysDynamics"",""Torlys Inc."",""111"",""3"",""SHA0249151"",""4"",""10000"""</t>
  </si>
  <si>
    <t>="""TorlysDynamics"",""Torlys Inc."",""111"",""3"",""SHA0249152"",""4"",""10000"""</t>
  </si>
  <si>
    <t>="""TorlysDynamics"",""Torlys Inc."",""111"",""3"",""SHA0249153"",""4"",""10000"""</t>
  </si>
  <si>
    <t>="""TorlysDynamics"",""Torlys Inc."",""111"",""3"",""SHA0249154"",""4"",""10000"""</t>
  </si>
  <si>
    <t>="""TorlysDynamics"",""Torlys Inc."",""111"",""3"",""SHA0249155"",""4"",""10000"""</t>
  </si>
  <si>
    <t>="""TorlysDynamics"",""Torlys Inc."",""111"",""3"",""SHA0249156"",""4"",""10000"""</t>
  </si>
  <si>
    <t>="""TorlysDynamics"",""Torlys Inc."",""111"",""3"",""SHA0249157"",""4"",""10000"""</t>
  </si>
  <si>
    <t>="""TorlysDynamics"",""Torlys Inc."",""111"",""3"",""SHA0249158"",""4"",""10000"""</t>
  </si>
  <si>
    <t>="""TorlysDynamics"",""Torlys Inc."",""111"",""3"",""SHA0249159"",""4"",""10000"""</t>
  </si>
  <si>
    <t>="""TorlysDynamics"",""Torlys Inc."",""111"",""3"",""SHA0249160"",""4"",""10000"""</t>
  </si>
  <si>
    <t>="""TorlysDynamics"",""Torlys Inc."",""111"",""3"",""SHA0249161"",""4"",""10000"""</t>
  </si>
  <si>
    <t>="""TorlysDynamics"",""Torlys Inc."",""111"",""3"",""SHA0249162"",""4"",""10000"""</t>
  </si>
  <si>
    <t>="""TorlysDynamics"",""Torlys Inc."",""111"",""3"",""SHA0249163"",""4"",""10000"""</t>
  </si>
  <si>
    <t>="""TorlysDynamics"",""Torlys Inc."",""111"",""3"",""SHA0249164"",""4"",""10000"""</t>
  </si>
  <si>
    <t>="""TorlysDynamics"",""Torlys Inc."",""111"",""3"",""SHA0249165"",""4"",""10000"""</t>
  </si>
  <si>
    <t>="""TorlysDynamics"",""Torlys Inc."",""111"",""3"",""SHA0249165"",""4"",""20000"""</t>
  </si>
  <si>
    <t>="""TorlysDynamics"",""Torlys Inc."",""111"",""3"",""SHA0249166"",""4"",""40000"""</t>
  </si>
  <si>
    <t>="""TorlysDynamics"",""Torlys Inc."",""111"",""3"",""SHA0249167"",""4"",""10000"""</t>
  </si>
  <si>
    <t>="""TorlysDynamics"",""Torlys Inc."",""111"",""3"",""SHA0249169"",""4"",""10000"""</t>
  </si>
  <si>
    <t>="""TorlysDynamics"",""Torlys Inc."",""111"",""3"",""SHA0249170"",""4"",""10000"""</t>
  </si>
  <si>
    <t>="""TorlysDynamics"",""Torlys Inc."",""111"",""3"",""SHA0249170"",""4"",""30000"""</t>
  </si>
  <si>
    <t>="""TorlysDynamics"",""Torlys Inc."",""111"",""3"",""SHA0249170"",""4"",""40000"""</t>
  </si>
  <si>
    <t>="""TorlysDynamics"",""Torlys Inc."",""111"",""3"",""SHA0249171"",""4"",""10000"""</t>
  </si>
  <si>
    <t>="""TorlysDynamics"",""Torlys Inc."",""111"",""3"",""SHA0249172"",""4"",""10000"""</t>
  </si>
  <si>
    <t>="""TorlysDynamics"",""Torlys Inc."",""111"",""3"",""SHA0249173"",""4"",""10000"""</t>
  </si>
  <si>
    <t>="""TorlysDynamics"",""Torlys Inc."",""111"",""3"",""SHA0249174"",""4"",""10000"""</t>
  </si>
  <si>
    <t>="""TorlysDynamics"",""Torlys Inc."",""111"",""3"",""SHA0249175"",""4"",""10000"""</t>
  </si>
  <si>
    <t>="""TorlysDynamics"",""Torlys Inc."",""111"",""3"",""SHA0249176"",""4"",""10000"""</t>
  </si>
  <si>
    <t>="""TorlysDynamics"",""Torlys Inc."",""111"",""3"",""SHA0249176"",""4"",""20000"""</t>
  </si>
  <si>
    <t>="""TorlysDynamics"",""Torlys Inc."",""111"",""3"",""SHA0249176"",""4"",""30000"""</t>
  </si>
  <si>
    <t>="""TorlysDynamics"",""Torlys Inc."",""111"",""3"",""SHA0249176"",""4"",""40000"""</t>
  </si>
  <si>
    <t>="""TorlysDynamics"",""Torlys Inc."",""111"",""3"",""SHA0249176"",""4"",""50000"""</t>
  </si>
  <si>
    <t>="""TorlysDynamics"",""Torlys Inc."",""111"",""3"",""SHA0249176"",""4"",""70000"""</t>
  </si>
  <si>
    <t>="""TorlysDynamics"",""Torlys Inc."",""111"",""3"",""SHA0249176"",""4"",""90000"""</t>
  </si>
  <si>
    <t>="""TorlysDynamics"",""Torlys Inc."",""111"",""3"",""SHA0249176"",""4"",""130000"""</t>
  </si>
  <si>
    <t>="""TorlysDynamics"",""Torlys Inc."",""111"",""3"",""SHA0249177"",""4"",""10000"""</t>
  </si>
  <si>
    <t>="""TorlysDynamics"",""Torlys Inc."",""111"",""3"",""SHA0249178"",""4"",""10000"""</t>
  </si>
  <si>
    <t>="""TorlysDynamics"",""Torlys Inc."",""111"",""3"",""SHA0249178"",""4"",""20000"""</t>
  </si>
  <si>
    <t>="""TorlysDynamics"",""Torlys Inc."",""111"",""3"",""SHA0249178"",""4"",""30000"""</t>
  </si>
  <si>
    <t>="""TorlysDynamics"",""Torlys Inc."",""111"",""3"",""SHA0249179"",""4"",""20000"""</t>
  </si>
  <si>
    <t>="""TorlysDynamics"",""Torlys Inc."",""111"",""3"",""SHA0249179"",""4"",""60000"""</t>
  </si>
  <si>
    <t>="""TorlysDynamics"",""Torlys Inc."",""111"",""3"",""SHA0249180"",""4"",""10000"""</t>
  </si>
  <si>
    <t>="""TorlysDynamics"",""Torlys Inc."",""111"",""3"",""SHA0249180"",""4"",""20000"""</t>
  </si>
  <si>
    <t>="""TorlysDynamics"",""Torlys Inc."",""111"",""3"",""SHA0249180"",""4"",""30000"""</t>
  </si>
  <si>
    <t>="""TorlysDynamics"",""Torlys Inc."",""111"",""3"",""SHA0249180"",""4"",""40000"""</t>
  </si>
  <si>
    <t>="""TorlysDynamics"",""Torlys Inc."",""111"",""3"",""SHA0249180"",""4"",""50000"""</t>
  </si>
  <si>
    <t>="""TorlysDynamics"",""Torlys Inc."",""111"",""3"",""SHA0249180"",""4"",""60000"""</t>
  </si>
  <si>
    <t>="""TorlysDynamics"",""Torlys Inc."",""111"",""3"",""SHA0249182"",""4"",""10000"""</t>
  </si>
  <si>
    <t>="""TorlysDynamics"",""Torlys Inc."",""111"",""3"",""SHA0249183"",""4"",""10000"""</t>
  </si>
  <si>
    <t>="""TorlysDynamics"",""Torlys Inc."",""111"",""3"",""SHA0249183"",""4"",""20000"""</t>
  </si>
  <si>
    <t>="""TorlysDynamics"",""Torlys Inc."",""111"",""3"",""SHA0249184"",""4"",""10000"""</t>
  </si>
  <si>
    <t>="""TorlysDynamics"",""Torlys Inc."",""111"",""3"",""SHA0249185"",""4"",""10000"""</t>
  </si>
  <si>
    <t>="""TorlysDynamics"",""Torlys Inc."",""111"",""3"",""SHA0249185"",""4"",""20000"""</t>
  </si>
  <si>
    <t>="""TorlysDynamics"",""Torlys Inc."",""111"",""3"",""SHA0249186"",""4"",""20000"""</t>
  </si>
  <si>
    <t>="""TorlysDynamics"",""Torlys Inc."",""111"",""3"",""SHA0249187"",""4"",""10000"""</t>
  </si>
  <si>
    <t>="""TorlysDynamics"",""Torlys Inc."",""111"",""3"",""SHA0249187"",""4"",""20000"""</t>
  </si>
  <si>
    <t>="""TorlysDynamics"",""Torlys Inc."",""111"",""3"",""SHA0249189"",""4"",""10000"""</t>
  </si>
  <si>
    <t>="""TorlysDynamics"",""Torlys Inc."",""111"",""3"",""SHA0249190"",""4"",""10000"""</t>
  </si>
  <si>
    <t>="""TorlysDynamics"",""Torlys Inc."",""111"",""3"",""SHA0249190"",""4"",""20000"""</t>
  </si>
  <si>
    <t>="""TorlysDynamics"",""Torlys Inc."",""111"",""3"",""SHA0249204"",""4"",""10000"""</t>
  </si>
  <si>
    <t>="""TorlysDynamics"",""Torlys Inc."",""111"",""3"",""SHA0249204"",""4"",""20000"""</t>
  </si>
  <si>
    <t>="""TorlysDynamics"",""Torlys Inc."",""111"",""3"",""SHA0249205"",""4"",""10000"""</t>
  </si>
  <si>
    <t>="""TorlysDynamics"",""Torlys Inc."",""111"",""3"",""SHA0249205"",""4"",""30000"""</t>
  </si>
  <si>
    <t>="""TorlysDynamics"",""Torlys Inc."",""111"",""3"",""SHA0249206"",""4"",""10000"""</t>
  </si>
  <si>
    <t>="""TorlysDynamics"",""Torlys Inc."",""111"",""3"",""SHA0249206"",""4"",""20000"""</t>
  </si>
  <si>
    <t>="""TorlysDynamics"",""Torlys Inc."",""111"",""3"",""SHA0249207"",""4"",""10000"""</t>
  </si>
  <si>
    <t>="""TorlysDynamics"",""Torlys Inc."",""111"",""3"",""SHA0249208"",""4"",""10000"""</t>
  </si>
  <si>
    <t>="""TorlysDynamics"",""Torlys Inc."",""111"",""3"",""SHA0249209"",""4"",""10000"""</t>
  </si>
  <si>
    <t>="""TorlysDynamics"",""Torlys Inc."",""111"",""3"",""SHA0249210"",""4"",""10000"""</t>
  </si>
  <si>
    <t>="""TorlysDynamics"",""Torlys Inc."",""111"",""3"",""SHA0249228"",""4"",""10000"""</t>
  </si>
  <si>
    <t>="""TorlysDynamics"",""Torlys Inc."",""111"",""3"",""SHA0249228"",""4"",""30000"""</t>
  </si>
  <si>
    <t>="""TorlysDynamics"",""Torlys Inc."",""111"",""3"",""SHA0249228"",""4"",""40000"""</t>
  </si>
  <si>
    <t>="""TorlysDynamics"",""Torlys Inc."",""111"",""3"",""SHA0249229"",""4"",""10000"""</t>
  </si>
  <si>
    <t>="""TorlysDynamics"",""Torlys Inc."",""111"",""3"",""SHA0249229"",""4"",""50000"""</t>
  </si>
  <si>
    <t>="""TorlysDynamics"",""Torlys Inc."",""111"",""3"",""SHA0249229"",""4"",""80000"""</t>
  </si>
  <si>
    <t>="""TorlysDynamics"",""Torlys Inc."",""111"",""3"",""SHA0249229"",""4"",""90000"""</t>
  </si>
  <si>
    <t>="""TorlysDynamics"",""Torlys Inc."",""111"",""3"",""SHA0249231"",""4"",""10000"""</t>
  </si>
  <si>
    <t>="""TorlysDynamics"",""Torlys Inc."",""111"",""3"",""SHA0249231"",""4"",""20000"""</t>
  </si>
  <si>
    <t>="""TorlysDynamics"",""Torlys Inc."",""111"",""3"",""SHA0249232"",""4"",""10000"""</t>
  </si>
  <si>
    <t>="""TorlysDynamics"",""Torlys Inc."",""111"",""3"",""SHA0249232"",""4"",""20000"""</t>
  </si>
  <si>
    <t>="""TorlysDynamics"",""Torlys Inc."",""111"",""3"",""SHA0249233"",""4"",""10000"""</t>
  </si>
  <si>
    <t>="""TorlysDynamics"",""Torlys Inc."",""111"",""3"",""SHA0249233"",""4"",""20000"""</t>
  </si>
  <si>
    <t>="""TorlysDynamics"",""Torlys Inc."",""111"",""3"",""SHA0249234"",""4"",""10000"""</t>
  </si>
  <si>
    <t>="""TorlysDynamics"",""Torlys Inc."",""111"",""3"",""SHA0249234"",""4"",""20000"""</t>
  </si>
  <si>
    <t>="""TorlysDynamics"",""Torlys Inc."",""111"",""3"",""SHA0249235"",""4"",""10000"""</t>
  </si>
  <si>
    <t>="""TorlysDynamics"",""Torlys Inc."",""111"",""3"",""SHA0249235"",""4"",""20000"""</t>
  </si>
  <si>
    <t>="""TorlysDynamics"",""Torlys Inc."",""111"",""3"",""SHA0249236"",""4"",""10000"""</t>
  </si>
  <si>
    <t>="""TorlysDynamics"",""Torlys Inc."",""111"",""3"",""SHA0249236"",""4"",""20000"""</t>
  </si>
  <si>
    <t>="""TorlysDynamics"",""Torlys Inc."",""111"",""3"",""SHA0249243"",""4"",""10000"""</t>
  </si>
  <si>
    <t>="""TorlysDynamics"",""Torlys Inc."",""111"",""3"",""SHA0249243"",""4"",""40000"""</t>
  </si>
  <si>
    <t>="""TorlysDynamics"",""Torlys Inc."",""111"",""3"",""SHA0249245"",""4"",""10000"""</t>
  </si>
  <si>
    <t>="""TorlysDynamics"",""Torlys Inc."",""111"",""3"",""SHA0249245"",""4"",""20000"""</t>
  </si>
  <si>
    <t>="""TorlysDynamics"",""Torlys Inc."",""111"",""3"",""SHA0249247"",""4"",""10000"""</t>
  </si>
  <si>
    <t>="""TorlysDynamics"",""Torlys Inc."",""111"",""3"",""SHA0249249"",""4"",""10000"""</t>
  </si>
  <si>
    <t>="""TorlysDynamics"",""Torlys Inc."",""111"",""3"",""SHA0249249"",""4"",""20000"""</t>
  </si>
  <si>
    <t>="""TorlysDynamics"",""Torlys Inc."",""111"",""3"",""SHA0249250"",""4"",""10000"""</t>
  </si>
  <si>
    <t>="""TorlysDynamics"",""Torlys Inc."",""111"",""3"",""SHA0249250"",""4"",""20000"""</t>
  </si>
  <si>
    <t>="""TorlysDynamics"",""Torlys Inc."",""111"",""3"",""SHA0249251"",""4"",""10000"""</t>
  </si>
  <si>
    <t>="""TorlysDynamics"",""Torlys Inc."",""111"",""3"",""SHA0249252"",""4"",""10000"""</t>
  </si>
  <si>
    <t>="""TorlysDynamics"",""Torlys Inc."",""111"",""3"",""SHA0249253"",""4"",""10000"""</t>
  </si>
  <si>
    <t>="""TorlysDynamics"",""Torlys Inc."",""111"",""3"",""SHA0249254"",""4"",""10000"""</t>
  </si>
  <si>
    <t>="""TorlysDynamics"",""Torlys Inc."",""111"",""3"",""SHA0249255"",""4"",""10000"""</t>
  </si>
  <si>
    <t>="""TorlysDynamics"",""Torlys Inc."",""111"",""3"",""SHA0249255"",""4"",""30000"""</t>
  </si>
  <si>
    <t>="""TorlysDynamics"",""Torlys Inc."",""111"",""3"",""SHA0249256"",""4"",""10000"""</t>
  </si>
  <si>
    <t>="""TorlysDynamics"",""Torlys Inc."",""111"",""3"",""SHA0249256"",""4"",""30000"""</t>
  </si>
  <si>
    <t>="""TorlysDynamics"",""Torlys Inc."",""111"",""3"",""SHA0249257"",""4"",""10000"""</t>
  </si>
  <si>
    <t>="""TorlysDynamics"",""Torlys Inc."",""111"",""3"",""SHA0249257"",""4"",""30000"""</t>
  </si>
  <si>
    <t>="""TorlysDynamics"",""Torlys Inc."",""111"",""3"",""SHA0249258"",""4"",""10000"""</t>
  </si>
  <si>
    <t>="""TorlysDynamics"",""Torlys Inc."",""111"",""3"",""SHA0249258"",""4"",""20000"""</t>
  </si>
  <si>
    <t>="""TorlysDynamics"",""Torlys Inc."",""111"",""3"",""SHA0249259"",""4"",""40000"""</t>
  </si>
  <si>
    <t>="""TorlysDynamics"",""Torlys Inc."",""111"",""3"",""SHA0249259"",""4"",""95000"""</t>
  </si>
  <si>
    <t>="""TorlysDynamics"",""Torlys Inc."",""111"",""3"",""SHA0249260"",""4"",""10000"""</t>
  </si>
  <si>
    <t>="""TorlysDynamics"",""Torlys Inc."",""111"",""3"",""SHA0249261"",""4"",""10000"""</t>
  </si>
  <si>
    <t>="""TorlysDynamics"",""Torlys Inc."",""111"",""3"",""SHA0249262"",""4"",""10000"""</t>
  </si>
  <si>
    <t>="""TorlysDynamics"",""Torlys Inc."",""111"",""3"",""SHA0249263"",""4"",""10000"""</t>
  </si>
  <si>
    <t>="""TorlysDynamics"",""Torlys Inc."",""111"",""3"",""SHA0249264"",""4"",""10000"""</t>
  </si>
  <si>
    <t>="""TorlysDynamics"",""Torlys Inc."",""111"",""3"",""SHA0249265"",""4"",""10000"""</t>
  </si>
  <si>
    <t>="""TorlysDynamics"",""Torlys Inc."",""111"",""3"",""SHA0249266"",""4"",""10000"""</t>
  </si>
  <si>
    <t>="""TorlysDynamics"",""Torlys Inc."",""111"",""3"",""SHA0249267"",""4"",""10000"""</t>
  </si>
  <si>
    <t>="""TorlysDynamics"",""Torlys Inc."",""111"",""3"",""SHA0249268"",""4"",""10000"""</t>
  </si>
  <si>
    <t>="""TorlysDynamics"",""Torlys Inc."",""111"",""3"",""SHA0249270"",""4"",""10000"""</t>
  </si>
  <si>
    <t>="""TorlysDynamics"",""Torlys Inc."",""111"",""3"",""SHA0249271"",""4"",""10000"""</t>
  </si>
  <si>
    <t>="""TorlysDynamics"",""Torlys Inc."",""111"",""3"",""SHA0249280"",""4"",""10000"""</t>
  </si>
  <si>
    <t>="""TorlysDynamics"",""Torlys Inc."",""111"",""3"",""SHA0249282"",""4"",""40000"""</t>
  </si>
  <si>
    <t>="""TorlysDynamics"",""Torlys Inc."",""111"",""3"",""SHA0249282"",""4"",""50000"""</t>
  </si>
  <si>
    <t>="""TorlysDynamics"",""Torlys Inc."",""111"",""3"",""SHA0249283"",""4"",""10000"""</t>
  </si>
  <si>
    <t>="""TorlysDynamics"",""Torlys Inc."",""111"",""3"",""SHA0249283"",""4"",""20000"""</t>
  </si>
  <si>
    <t>="""TorlysDynamics"",""Torlys Inc."",""111"",""3"",""SHA0249283"",""4"",""30000"""</t>
  </si>
  <si>
    <t>="""TorlysDynamics"",""Torlys Inc."",""111"",""3"",""SHA0249283"",""4"",""50000"""</t>
  </si>
  <si>
    <t>="""TorlysDynamics"",""Torlys Inc."",""111"",""3"",""SHA0249283"",""4"",""70000"""</t>
  </si>
  <si>
    <t>="""TorlysDynamics"",""Torlys Inc."",""111"",""3"",""SHA0249284"",""4"",""10000"""</t>
  </si>
  <si>
    <t>="""TorlysDynamics"",""Torlys Inc."",""111"",""3"",""SHA0249285"",""4"",""10000"""</t>
  </si>
  <si>
    <t>="""TorlysDynamics"",""Torlys Inc."",""111"",""3"",""SHA0249285"",""4"",""30000"""</t>
  </si>
  <si>
    <t>="""TorlysDynamics"",""Torlys Inc."",""111"",""3"",""SHA0249286"",""4"",""10000"""</t>
  </si>
  <si>
    <t>="""TorlysDynamics"",""Torlys Inc."",""111"",""3"",""SHA0249286"",""4"",""20000"""</t>
  </si>
  <si>
    <t>="""TorlysDynamics"",""Torlys Inc."",""111"",""3"",""SHA0249287"",""4"",""10000"""</t>
  </si>
  <si>
    <t>="""TorlysDynamics"",""Torlys Inc."",""111"",""3"",""SHA0249288"",""4"",""10000"""</t>
  </si>
  <si>
    <t>="""TorlysDynamics"",""Torlys Inc."",""111"",""3"",""SHA0249289"",""4"",""30000"""</t>
  </si>
  <si>
    <t>="""TorlysDynamics"",""Torlys Inc."",""111"",""3"",""SHA0249289"",""4"",""40000"""</t>
  </si>
  <si>
    <t>="""TorlysDynamics"",""Torlys Inc."",""111"",""3"",""SHA0249290"",""4"",""30000"""</t>
  </si>
  <si>
    <t>="""TorlysDynamics"",""Torlys Inc."",""111"",""3"",""SHA0249291"",""4"",""10000"""</t>
  </si>
  <si>
    <t>="""TorlysDynamics"",""Torlys Inc."",""111"",""3"",""SHA0249291"",""4"",""30000"""</t>
  </si>
  <si>
    <t>="""TorlysDynamics"",""Torlys Inc."",""111"",""3"",""SHA0249292"",""4"",""10000"""</t>
  </si>
  <si>
    <t>="""TorlysDynamics"",""Torlys Inc."",""111"",""3"",""SHA0249292"",""4"",""20000"""</t>
  </si>
  <si>
    <t>="""TorlysDynamics"",""Torlys Inc."",""111"",""3"",""SHA0249293"",""4"",""10000"""</t>
  </si>
  <si>
    <t>="""TorlysDynamics"",""Torlys Inc."",""111"",""3"",""SHA0249293"",""4"",""20000"""</t>
  </si>
  <si>
    <t>="""TorlysDynamics"",""Torlys Inc."",""111"",""3"",""SHA0249294"",""4"",""10000"""</t>
  </si>
  <si>
    <t>="""TorlysDynamics"",""Torlys Inc."",""111"",""3"",""SHA0249295"",""4"",""10000"""</t>
  </si>
  <si>
    <t>="""TorlysDynamics"",""Torlys Inc."",""111"",""3"",""SHA0249296"",""4"",""10000"""</t>
  </si>
  <si>
    <t>="""TorlysDynamics"",""Torlys Inc."",""111"",""3"",""SHA0249298"",""4"",""10000"""</t>
  </si>
  <si>
    <t>="""TorlysDynamics"",""Torlys Inc."",""111"",""3"",""SHA0249302"",""4"",""10000"""</t>
  </si>
  <si>
    <t>="""TorlysDynamics"",""Torlys Inc."",""111"",""3"",""SHA0249306"",""4"",""10000"""</t>
  </si>
  <si>
    <t>="""TorlysDynamics"",""Torlys Inc."",""111"",""3"",""SHA0249307"",""4"",""10000"""</t>
  </si>
  <si>
    <t>="""TorlysDynamics"",""Torlys Inc."",""111"",""3"",""SHA0249307"",""4"",""30000"""</t>
  </si>
  <si>
    <t>="""TorlysDynamics"",""Torlys Inc."",""111"",""3"",""SHA0249310"",""4"",""30000"""</t>
  </si>
  <si>
    <t>="""TorlysDynamics"",""Torlys Inc."",""111"",""3"",""SHA0249311"",""4"",""10000"""</t>
  </si>
  <si>
    <t>="""TorlysDynamics"",""Torlys Inc."",""111"",""3"",""SHA0249313"",""4"",""10000"""</t>
  </si>
  <si>
    <t>="""TorlysDynamics"",""Torlys Inc."",""111"",""3"",""SHA0249314"",""4"",""10000"""</t>
  </si>
  <si>
    <t>="""TorlysDynamics"",""Torlys Inc."",""111"",""3"",""SHA0249314"",""4"",""30000"""</t>
  </si>
  <si>
    <t>="""TorlysDynamics"",""Torlys Inc."",""111"",""3"",""SHA0249315"",""4"",""10000"""</t>
  </si>
  <si>
    <t>="""TorlysDynamics"",""Torlys Inc."",""111"",""3"",""SHA0249315"",""4"",""20000"""</t>
  </si>
  <si>
    <t>="""TorlysDynamics"",""Torlys Inc."",""111"",""3"",""SHA0249315"",""4"",""40000"""</t>
  </si>
  <si>
    <t>="""TorlysDynamics"",""Torlys Inc."",""111"",""3"",""SHA0249316"",""4"",""10000"""</t>
  </si>
  <si>
    <t>="""TorlysDynamics"",""Torlys Inc."",""111"",""3"",""SHA0249316"",""4"",""30000"""</t>
  </si>
  <si>
    <t>="""TorlysDynamics"",""Torlys Inc."",""111"",""3"",""SHA0249317"",""4"",""10000"""</t>
  </si>
  <si>
    <t>="""TorlysDynamics"",""Torlys Inc."",""111"",""3"",""SHA0249317"",""4"",""20000"""</t>
  </si>
  <si>
    <t>="""TorlysDynamics"",""Torlys Inc."",""111"",""3"",""SHA0249317"",""4"",""30000"""</t>
  </si>
  <si>
    <t>="""TorlysDynamics"",""Torlys Inc."",""111"",""3"",""SHA0249317"",""4"",""40000"""</t>
  </si>
  <si>
    <t>="""TorlysDynamics"",""Torlys Inc."",""111"",""3"",""SHA0249317"",""4"",""50000"""</t>
  </si>
  <si>
    <t>="""TorlysDynamics"",""Torlys Inc."",""111"",""3"",""SHA0249317"",""4"",""60000"""</t>
  </si>
  <si>
    <t>="""TorlysDynamics"",""Torlys Inc."",""111"",""3"",""SHA0249317"",""4"",""70000"""</t>
  </si>
  <si>
    <t>="""TorlysDynamics"",""Torlys Inc."",""111"",""3"",""SHA0249317"",""4"",""80000"""</t>
  </si>
  <si>
    <t>="""TorlysDynamics"",""Torlys Inc."",""111"",""3"",""SHA0249317"",""4"",""90000"""</t>
  </si>
  <si>
    <t>="""TorlysDynamics"",""Torlys Inc."",""111"",""3"",""SHA0249318"",""4"",""10000"""</t>
  </si>
  <si>
    <t>="""TorlysDynamics"",""Torlys Inc."",""111"",""3"",""SHA0249319"",""4"",""10000"""</t>
  </si>
  <si>
    <t>="""TorlysDynamics"",""Torlys Inc."",""111"",""3"",""SHA0249320"",""4"",""10000"""</t>
  </si>
  <si>
    <t>="""TorlysDynamics"",""Torlys Inc."",""111"",""3"",""SHA0249321"",""4"",""10000"""</t>
  </si>
  <si>
    <t>="""TorlysDynamics"",""Torlys Inc."",""111"",""3"",""SHA0249321"",""4"",""20000"""</t>
  </si>
  <si>
    <t>="""TorlysDynamics"",""Torlys Inc."",""111"",""3"",""SHA0249321"",""4"",""30000"""</t>
  </si>
  <si>
    <t>="""TorlysDynamics"",""Torlys Inc."",""111"",""3"",""SHA0249322"",""4"",""10000"""</t>
  </si>
  <si>
    <t>="""TorlysDynamics"",""Torlys Inc."",""111"",""3"",""SHA0249323"",""4"",""10000"""</t>
  </si>
  <si>
    <t>="""TorlysDynamics"",""Torlys Inc."",""111"",""3"",""SHA0249324"",""4"",""10000"""</t>
  </si>
  <si>
    <t>="""TorlysDynamics"",""Torlys Inc."",""111"",""3"",""SHA0249325"",""4"",""10000"""</t>
  </si>
  <si>
    <t>="""TorlysDynamics"",""Torlys Inc."",""111"",""3"",""SHA0249326"",""4"",""10000"""</t>
  </si>
  <si>
    <t>="""TorlysDynamics"",""Torlys Inc."",""111"",""3"",""SHA0249327"",""4"",""15000"""</t>
  </si>
  <si>
    <t>="""TorlysDynamics"",""Torlys Inc."",""111"",""3"",""SHA0249327"",""4"",""20000"""</t>
  </si>
  <si>
    <t>="""TorlysDynamics"",""Torlys Inc."",""111"",""3"",""SHA0249329"",""4"",""10000"""</t>
  </si>
  <si>
    <t>="""TorlysDynamics"",""Torlys Inc."",""111"",""3"",""SHA0249330"",""4"",""10000"""</t>
  </si>
  <si>
    <t>="""TorlysDynamics"",""Torlys Inc."",""111"",""3"",""SHA0249330"",""4"",""30000"""</t>
  </si>
  <si>
    <t>="""TorlysDynamics"",""Torlys Inc."",""111"",""3"",""SHA0249331"",""4"",""10000"""</t>
  </si>
  <si>
    <t>="""TorlysDynamics"",""Torlys Inc."",""111"",""3"",""SHA0249332"",""4"",""10000"""</t>
  </si>
  <si>
    <t>="""TorlysDynamics"",""Torlys Inc."",""111"",""3"",""SHA0249332"",""4"",""20000"""</t>
  </si>
  <si>
    <t>="""TorlysDynamics"",""Torlys Inc."",""111"",""3"",""SHA0249333"",""4"",""10000"""</t>
  </si>
  <si>
    <t>="""TorlysDynamics"",""Torlys Inc."",""111"",""3"",""SHA0249333"",""4"",""40000"""</t>
  </si>
  <si>
    <t>="""TorlysDynamics"",""Torlys Inc."",""111"",""3"",""SHA0249334"",""4"",""10000"""</t>
  </si>
  <si>
    <t>="""TorlysDynamics"",""Torlys Inc."",""111"",""3"",""SHA0249335"",""4"",""10000"""</t>
  </si>
  <si>
    <t>="""TorlysDynamics"",""Torlys Inc."",""111"",""3"",""SHA0249336"",""4"",""10000"""</t>
  </si>
  <si>
    <t>="""TorlysDynamics"",""Torlys Inc."",""111"",""3"",""SHA0249336"",""4"",""20000"""</t>
  </si>
  <si>
    <t>="""TorlysDynamics"",""Torlys Inc."",""111"",""3"",""SHA0249341"",""4"",""10000"""</t>
  </si>
  <si>
    <t>="""TorlysDynamics"",""Torlys Inc."",""111"",""3"",""SHA0249342"",""4"",""10000"""</t>
  </si>
  <si>
    <t>="""TorlysDynamics"",""Torlys Inc."",""111"",""3"",""SHA0249343"",""4"",""10000"""</t>
  </si>
  <si>
    <t>="""TorlysDynamics"",""Torlys Inc."",""111"",""3"",""SHA0249344"",""4"",""10000"""</t>
  </si>
  <si>
    <t>="""TorlysDynamics"",""Torlys Inc."",""111"",""3"",""SHA0249345"",""4"",""20000"""</t>
  </si>
  <si>
    <t>="""TorlysDynamics"",""Torlys Inc."",""111"",""3"",""SHA0249346"",""4"",""30000"""</t>
  </si>
  <si>
    <t>="""TorlysDynamics"",""Torlys Inc."",""111"",""3"",""SHA0249347"",""4"",""10000"""</t>
  </si>
  <si>
    <t>="""TorlysDynamics"",""Torlys Inc."",""111"",""3"",""SHA0249348"",""4"",""10000"""</t>
  </si>
  <si>
    <t>="""TorlysDynamics"",""Torlys Inc."",""111"",""3"",""SHA0249350"",""4"",""50000"""</t>
  </si>
  <si>
    <t>="""TorlysDynamics"",""Torlys Inc."",""111"",""3"",""SHA0249351"",""4"",""10000"""</t>
  </si>
  <si>
    <t>="""TorlysDynamics"",""Torlys Inc."",""111"",""3"",""SHA0249352"",""4"",""10000"""</t>
  </si>
  <si>
    <t>="""TorlysDynamics"",""Torlys Inc."",""111"",""3"",""SHA0249353"",""4"",""10000"""</t>
  </si>
  <si>
    <t>="""TorlysDynamics"",""Torlys Inc."",""111"",""3"",""SHA0249354"",""4"",""10000"""</t>
  </si>
  <si>
    <t>="""TorlysDynamics"",""Torlys Inc."",""111"",""3"",""SHA0249361"",""4"",""10000"""</t>
  </si>
  <si>
    <t>="""TorlysDynamics"",""Torlys Inc."",""111"",""3"",""SHA0249362"",""4"",""10000"""</t>
  </si>
  <si>
    <t>="""TorlysDynamics"",""Torlys Inc."",""111"",""3"",""SHA0249367"",""4"",""10000"""</t>
  </si>
  <si>
    <t>="""TorlysDynamics"",""Torlys Inc."",""111"",""3"",""SHA0249368"",""4"",""10000"""</t>
  </si>
  <si>
    <t>="""TorlysDynamics"",""Torlys Inc."",""111"",""3"",""SHA0249368"",""4"",""20000"""</t>
  </si>
  <si>
    <t>="""TorlysDynamics"",""Torlys Inc."",""111"",""3"",""SHA0249369"",""4"",""10000"""</t>
  </si>
  <si>
    <t>="""TorlysDynamics"",""Torlys Inc."",""111"",""3"",""SHA0249370"",""4"",""20000"""</t>
  </si>
  <si>
    <t>="""TorlysDynamics"",""Torlys Inc."",""111"",""3"",""SHA0249371"",""4"",""10000"""</t>
  </si>
  <si>
    <t>="""TorlysDynamics"",""Torlys Inc."",""111"",""3"",""SHA0249372"",""4"",""10000"""</t>
  </si>
  <si>
    <t>="""TorlysDynamics"",""Torlys Inc."",""111"",""3"",""SHA0249372"",""4"",""20000"""</t>
  </si>
  <si>
    <t>="""TorlysDynamics"",""Torlys Inc."",""111"",""3"",""SHA0249373"",""4"",""10000"""</t>
  </si>
  <si>
    <t>="""TorlysDynamics"",""Torlys Inc."",""111"",""3"",""SHA0249374"",""4"",""10000"""</t>
  </si>
  <si>
    <t>="""TorlysDynamics"",""Torlys Inc."",""111"",""3"",""SHA0249375"",""4"",""10000"""</t>
  </si>
  <si>
    <t>="""TorlysDynamics"",""Torlys Inc."",""111"",""3"",""SHA0249377"",""4"",""10000"""</t>
  </si>
  <si>
    <t>="""TorlysDynamics"",""Torlys Inc."",""111"",""3"",""SHA0249377"",""4"",""30000"""</t>
  </si>
  <si>
    <t>="""TorlysDynamics"",""Torlys Inc."",""111"",""3"",""SHA0249378"",""4"",""10000"""</t>
  </si>
  <si>
    <t>="""TorlysDynamics"",""Torlys Inc."",""111"",""3"",""SHA0249379"",""4"",""10000"""</t>
  </si>
  <si>
    <t>="""TorlysDynamics"",""Torlys Inc."",""111"",""3"",""SHA0249379"",""4"",""30000"""</t>
  </si>
  <si>
    <t>="""TorlysDynamics"",""Torlys Inc."",""111"",""3"",""SHA0249380"",""4"",""10000"""</t>
  </si>
  <si>
    <t>="""TorlysDynamics"",""Torlys Inc."",""111"",""3"",""SHA0249381"",""4"",""10000"""</t>
  </si>
  <si>
    <t>="""TorlysDynamics"",""Torlys Inc."",""111"",""3"",""SHA0249383"",""4"",""10000"""</t>
  </si>
  <si>
    <t>="""TorlysDynamics"",""Torlys Inc."",""111"",""3"",""SHA0249386"",""4"",""20000"""</t>
  </si>
  <si>
    <t>="""TorlysDynamics"",""Torlys Inc."",""111"",""3"",""SHA0249388"",""4"",""10000"""</t>
  </si>
  <si>
    <t>="""TorlysDynamics"",""Torlys Inc."",""111"",""3"",""SHA0249389"",""4"",""10000"""</t>
  </si>
  <si>
    <t>="""TorlysDynamics"",""Torlys Inc."",""111"",""3"",""SHA0249390"",""4"",""40000"""</t>
  </si>
  <si>
    <t>="""TorlysDynamics"",""Torlys Inc."",""111"",""3"",""SHA0249391"",""4"",""10000"""</t>
  </si>
  <si>
    <t>="""TorlysDynamics"",""Torlys Inc."",""111"",""3"",""SHA0249391"",""4"",""20000"""</t>
  </si>
  <si>
    <t>="""TorlysDynamics"",""Torlys Inc."",""111"",""3"",""SHA0249392"",""4"",""10000"""</t>
  </si>
  <si>
    <t>="""TorlysDynamics"",""Torlys Inc."",""111"",""3"",""SHA0249392"",""4"",""30000"""</t>
  </si>
  <si>
    <t>="""TorlysDynamics"",""Torlys Inc."",""111"",""3"",""SHA0249393"",""4"",""10000"""</t>
  </si>
  <si>
    <t>="""TorlysDynamics"",""Torlys Inc."",""111"",""3"",""SHA0249394"",""4"",""10000"""</t>
  </si>
  <si>
    <t>="""TorlysDynamics"",""Torlys Inc."",""111"",""3"",""SHA0249394"",""4"",""50002"""</t>
  </si>
  <si>
    <t>="""TorlysDynamics"",""Torlys Inc."",""111"",""3"",""SHA0249398"",""4"",""10000"""</t>
  </si>
  <si>
    <t>="""TorlysDynamics"",""Torlys Inc."",""111"",""3"",""SHA0249398"",""4"",""20000"""</t>
  </si>
  <si>
    <t>="""TorlysDynamics"",""Torlys Inc."",""111"",""3"",""SHA0249399"",""4"",""10000"""</t>
  </si>
  <si>
    <t>="""TorlysDynamics"",""Torlys Inc."",""111"",""3"",""SHA0249400"",""4"",""10000"""</t>
  </si>
  <si>
    <t>="""TorlysDynamics"",""Torlys Inc."",""111"",""3"",""SHA0249403"",""4"",""10000"""</t>
  </si>
  <si>
    <t>="""TorlysDynamics"",""Torlys Inc."",""111"",""3"",""SHA0249404"",""4"",""10000"""</t>
  </si>
  <si>
    <t>="""TorlysDynamics"",""Torlys Inc."",""111"",""3"",""SHA0249407"",""4"",""10000"""</t>
  </si>
  <si>
    <t>="""TorlysDynamics"",""Torlys Inc."",""111"",""3"",""SHA0249407"",""4"",""20000"""</t>
  </si>
  <si>
    <t>="""TorlysDynamics"",""Torlys Inc."",""111"",""3"",""SHA0249407"",""4"",""30000"""</t>
  </si>
  <si>
    <t>="""TorlysDynamics"",""Torlys Inc."",""111"",""3"",""SHA0249407"",""4"",""40000"""</t>
  </si>
  <si>
    <t>="""TorlysDynamics"",""Torlys Inc."",""111"",""3"",""SHA0249407"",""4"",""50000"""</t>
  </si>
  <si>
    <t>="""TorlysDynamics"",""Torlys Inc."",""111"",""3"",""SHA0249409"",""4"",""10000"""</t>
  </si>
  <si>
    <t>="""TorlysDynamics"",""Torlys Inc."",""111"",""3"",""SHA0249409"",""4"",""30000"""</t>
  </si>
  <si>
    <t>="""TorlysDynamics"",""Torlys Inc."",""111"",""3"",""SHA0249409"",""4"",""50000"""</t>
  </si>
  <si>
    <t>="""TorlysDynamics"",""Torlys Inc."",""111"",""3"",""SHA0249409"",""4"",""70000"""</t>
  </si>
  <si>
    <t>="""TorlysDynamics"",""Torlys Inc."",""111"",""3"",""SHA0249409"",""4"",""90000"""</t>
  </si>
  <si>
    <t>="""TorlysDynamics"",""Torlys Inc."",""111"",""3"",""SHA0249409"",""4"",""110000"""</t>
  </si>
  <si>
    <t>="""TorlysDynamics"",""Torlys Inc."",""111"",""3"",""SHA0249409"",""4"",""130000"""</t>
  </si>
  <si>
    <t>="""TorlysDynamics"",""Torlys Inc."",""111"",""3"",""SHA0249409"",""4"",""150000"""</t>
  </si>
  <si>
    <t>="""TorlysDynamics"",""Torlys Inc."",""111"",""3"",""SHA0249409"",""4"",""170000"""</t>
  </si>
  <si>
    <t>="""TorlysDynamics"",""Torlys Inc."",""111"",""3"",""SHA0249409"",""4"",""190000"""</t>
  </si>
  <si>
    <t>="""TorlysDynamics"",""Torlys Inc."",""111"",""3"",""SHA0249409"",""4"",""210000"""</t>
  </si>
  <si>
    <t>="""TorlysDynamics"",""Torlys Inc."",""111"",""3"",""SHA0249409"",""4"",""230000"""</t>
  </si>
  <si>
    <t>="""TorlysDynamics"",""Torlys Inc."",""111"",""3"",""SHA0249411"",""4"",""10000"""</t>
  </si>
  <si>
    <t>="""TorlysDynamics"",""Torlys Inc."",""111"",""3"",""SHA0249413"",""4"",""10000"""</t>
  </si>
  <si>
    <t>="""TorlysDynamics"",""Torlys Inc."",""111"",""3"",""SHA0249415"",""4"",""10000"""</t>
  </si>
  <si>
    <t>="""TorlysDynamics"",""Torlys Inc."",""111"",""3"",""SHA0249419"",""4"",""10000"""</t>
  </si>
  <si>
    <t>="""TorlysDynamics"",""Torlys Inc."",""111"",""3"",""SHA0249420"",""4"",""10000"""</t>
  </si>
  <si>
    <t>="""TorlysDynamics"",""Torlys Inc."",""111"",""3"",""SHA0249420"",""4"",""20000"""</t>
  </si>
  <si>
    <t>="""TorlysDynamics"",""Torlys Inc."",""111"",""3"",""SHA0249421"",""4"",""60000"""</t>
  </si>
  <si>
    <t>="""TorlysDynamics"",""Torlys Inc."",""111"",""3"",""SHA0249422"",""4"",""10000"""</t>
  </si>
  <si>
    <t>="""TorlysDynamics"",""Torlys Inc."",""111"",""3"",""SHA0249423"",""4"",""10000"""</t>
  </si>
  <si>
    <t>="""TorlysDynamics"",""Torlys Inc."",""111"",""3"",""SHA0249424"",""4"",""10000"""</t>
  </si>
  <si>
    <t>="""TorlysDynamics"",""Torlys Inc."",""111"",""3"",""SHA0249425"",""4"",""10000"""</t>
  </si>
  <si>
    <t>="""TorlysDynamics"",""Torlys Inc."",""111"",""3"",""SHA0249425"",""4"",""20000"""</t>
  </si>
  <si>
    <t>="""TorlysDynamics"",""Torlys Inc."",""111"",""3"",""SHA0249426"",""4"",""10000"""</t>
  </si>
  <si>
    <t>="""TorlysDynamics"",""Torlys Inc."",""111"",""3"",""SHA0249427"",""4"",""10000"""</t>
  </si>
  <si>
    <t>="""TorlysDynamics"",""Torlys Inc."",""111"",""3"",""SHA0249428"",""4"",""10000"""</t>
  </si>
  <si>
    <t>="""TorlysDynamics"",""Torlys Inc."",""111"",""3"",""SHA0249428"",""4"",""20000"""</t>
  </si>
  <si>
    <t>="""TorlysDynamics"",""Torlys Inc."",""111"",""3"",""SHA0249429"",""4"",""10000"""</t>
  </si>
  <si>
    <t>="""TorlysDynamics"",""Torlys Inc."",""111"",""3"",""SHA0249429"",""4"",""20000"""</t>
  </si>
  <si>
    <t>="""TorlysDynamics"",""Torlys Inc."",""111"",""3"",""SHA0249430"",""4"",""10000"""</t>
  </si>
  <si>
    <t>="""TorlysDynamics"",""Torlys Inc."",""111"",""3"",""SHA0249431"",""4"",""10000"""</t>
  </si>
  <si>
    <t>="""TorlysDynamics"",""Torlys Inc."",""111"",""3"",""SHA0249432"",""4"",""10000"""</t>
  </si>
  <si>
    <t>="""TorlysDynamics"",""Torlys Inc."",""111"",""3"",""SHA0249433"",""4"",""10000"""</t>
  </si>
  <si>
    <t>="""TorlysDynamics"",""Torlys Inc."",""111"",""3"",""SHA0249433"",""4"",""20000"""</t>
  </si>
  <si>
    <t>="""TorlysDynamics"",""Torlys Inc."",""111"",""3"",""SHA0249435"",""4"",""10000"""</t>
  </si>
  <si>
    <t>="""TorlysDynamics"",""Torlys Inc."",""111"",""3"",""SHA0249435"",""4"",""30000"""</t>
  </si>
  <si>
    <t>="""TorlysDynamics"",""Torlys Inc."",""111"",""3"",""SHA0249436"",""4"",""10000"""</t>
  </si>
  <si>
    <t>="""TorlysDynamics"",""Torlys Inc."",""111"",""3"",""SHA0249436"",""4"",""30000"""</t>
  </si>
  <si>
    <t>="""TorlysDynamics"",""Torlys Inc."",""111"",""3"",""SHA0249437"",""4"",""10000"""</t>
  </si>
  <si>
    <t>="""TorlysDynamics"",""Torlys Inc."",""111"",""3"",""SHA0249437"",""4"",""20000"""</t>
  </si>
  <si>
    <t>="""TorlysDynamics"",""Torlys Inc."",""111"",""3"",""SHA0249437"",""4"",""40000"""</t>
  </si>
  <si>
    <t>="""TorlysDynamics"",""Torlys Inc."",""111"",""3"",""SHA0249438"",""4"",""10000"""</t>
  </si>
  <si>
    <t>="""TorlysDynamics"",""Torlys Inc."",""111"",""3"",""SHA0249438"",""4"",""20000"""</t>
  </si>
  <si>
    <t>="""TorlysDynamics"",""Torlys Inc."",""111"",""3"",""SHA0249440"",""4"",""10000"""</t>
  </si>
  <si>
    <t>="""TorlysDynamics"",""Torlys Inc."",""111"",""3"",""SHA0249441"",""4"",""10000"""</t>
  </si>
  <si>
    <t>="""TorlysDynamics"",""Torlys Inc."",""111"",""3"",""SHA0249442"",""4"",""10000"""</t>
  </si>
  <si>
    <t>="""TorlysDynamics"",""Torlys Inc."",""111"",""3"",""SHA0249443"",""4"",""10000"""</t>
  </si>
  <si>
    <t>="""TorlysDynamics"",""Torlys Inc."",""111"",""3"",""SHA0249443"",""4"",""20000"""</t>
  </si>
  <si>
    <t>="""TorlysDynamics"",""Torlys Inc."",""111"",""3"",""SHA0249443"",""4"",""30000"""</t>
  </si>
  <si>
    <t>="""TorlysDynamics"",""Torlys Inc."",""111"",""3"",""SHA0249444"",""4"",""20000"""</t>
  </si>
  <si>
    <t>="""TorlysDynamics"",""Torlys Inc."",""111"",""3"",""SHA0249445"",""4"",""10000"""</t>
  </si>
  <si>
    <t>="""TorlysDynamics"",""Torlys Inc."",""111"",""3"",""SHA0249445"",""4"",""20000"""</t>
  </si>
  <si>
    <t>="""TorlysDynamics"",""Torlys Inc."",""111"",""3"",""SHA0249450"",""4"",""10000"""</t>
  </si>
  <si>
    <t>="""TorlysDynamics"",""Torlys Inc."",""111"",""3"",""SHA0249450"",""4"",""20000"""</t>
  </si>
  <si>
    <t>="""TorlysDynamics"",""Torlys Inc."",""111"",""3"",""SHA0249452"",""4"",""10000"""</t>
  </si>
  <si>
    <t>="""TorlysDynamics"",""Torlys Inc."",""111"",""3"",""SHA0249453"",""4"",""10000"""</t>
  </si>
  <si>
    <t>="""TorlysDynamics"",""Torlys Inc."",""111"",""3"",""SHA0249454"",""4"",""10000"""</t>
  </si>
  <si>
    <t>="""TorlysDynamics"",""Torlys Inc."",""111"",""3"",""SHA0249454"",""4"",""20000"""</t>
  </si>
  <si>
    <t>="""TorlysDynamics"",""Torlys Inc."",""111"",""3"",""SHA0249455"",""4"",""10000"""</t>
  </si>
  <si>
    <t>="""TorlysDynamics"",""Torlys Inc."",""111"",""3"",""SHA0249456"",""4"",""10000"""</t>
  </si>
  <si>
    <t>="""TorlysDynamics"",""Torlys Inc."",""111"",""3"",""SHA0249457"",""4"",""10000"""</t>
  </si>
  <si>
    <t>="""TorlysDynamics"",""Torlys Inc."",""111"",""3"",""SHA0249457"",""4"",""20000"""</t>
  </si>
  <si>
    <t>="""TorlysDynamics"",""Torlys Inc."",""111"",""3"",""SHA0249458"",""4"",""10000"""</t>
  </si>
  <si>
    <t>="""TorlysDynamics"",""Torlys Inc."",""111"",""3"",""SHA0249459"",""4"",""10000"""</t>
  </si>
  <si>
    <t>="""TorlysDynamics"",""Torlys Inc."",""111"",""3"",""SHA0249461"",""4"",""10000"""</t>
  </si>
  <si>
    <t>="""TorlysDynamics"",""Torlys Inc."",""111"",""3"",""SHA0249461"",""4"",""20000"""</t>
  </si>
  <si>
    <t>="""TorlysDynamics"",""Torlys Inc."",""111"",""3"",""SHA0249462"",""4"",""10000"""</t>
  </si>
  <si>
    <t>="""TorlysDynamics"",""Torlys Inc."",""111"",""3"",""SHA0249468"",""4"",""10000"""</t>
  </si>
  <si>
    <t>="""TorlysDynamics"",""Torlys Inc."",""111"",""3"",""SHA0249469"",""4"",""10000"""</t>
  </si>
  <si>
    <t>="""TorlysDynamics"",""Torlys Inc."",""111"",""3"",""SHA0249469"",""4"",""20000"""</t>
  </si>
  <si>
    <t>="""TorlysDynamics"",""Torlys Inc."",""111"",""3"",""SHA0249471"",""4"",""10000"""</t>
  </si>
  <si>
    <t>="""TorlysDynamics"",""Torlys Inc."",""111"",""3"",""SHA0249475"",""4"",""25000"""</t>
  </si>
  <si>
    <t>="""TorlysDynamics"",""Torlys Inc."",""111"",""3"",""SHA0249475"",""4"",""50000"""</t>
  </si>
  <si>
    <t>="""TorlysDynamics"",""Torlys Inc."",""111"",""3"",""SHA0249484"",""4"",""10000"""</t>
  </si>
  <si>
    <t>="""TorlysDynamics"",""Torlys Inc."",""111"",""3"",""SHA0249484"",""4"",""20000"""</t>
  </si>
  <si>
    <t>="""TorlysDynamics"",""Torlys Inc."",""111"",""3"",""SHA0249485"",""4"",""10000"""</t>
  </si>
  <si>
    <t>="""TorlysDynamics"",""Torlys Inc."",""111"",""3"",""SHA0249485"",""4"",""20000"""</t>
  </si>
  <si>
    <t>="""TorlysDynamics"",""Torlys Inc."",""111"",""3"",""SHA0249486"",""4"",""10000"""</t>
  </si>
  <si>
    <t>="""TorlysDynamics"",""Torlys Inc."",""111"",""3"",""SHA0249487"",""4"",""10000"""</t>
  </si>
  <si>
    <t>="""TorlysDynamics"",""Torlys Inc."",""111"",""3"",""SHA0249491"",""4"",""10000"""</t>
  </si>
  <si>
    <t>="""TorlysDynamics"",""Torlys Inc."",""111"",""3"",""SHA0249492"",""4"",""10000"""</t>
  </si>
  <si>
    <t>="""TorlysDynamics"",""Torlys Inc."",""111"",""3"",""SHA0249492"",""4"",""20000"""</t>
  </si>
  <si>
    <t>="""TorlysDynamics"",""Torlys Inc."",""111"",""3"",""SHA0249496"",""4"",""10000"""</t>
  </si>
  <si>
    <t>="""TorlysDynamics"",""Torlys Inc."",""111"",""3"",""SHA0249496"",""4"",""20000"""</t>
  </si>
  <si>
    <t>="""TorlysDynamics"",""Torlys Inc."",""111"",""3"",""SHA0249499"",""4"",""10000"""</t>
  </si>
  <si>
    <t>="""TorlysDynamics"",""Torlys Inc."",""111"",""3"",""SHA0249502"",""4"",""10000"""</t>
  </si>
  <si>
    <t>="""TorlysDynamics"",""Torlys Inc."",""111"",""3"",""SHA0249503"",""4"",""10000"""</t>
  </si>
  <si>
    <t>="""TorlysDynamics"",""Torlys Inc."",""111"",""3"",""SHA0249505"",""4"",""10000"""</t>
  </si>
  <si>
    <t>="""TorlysDynamics"",""Torlys Inc."",""111"",""3"",""SHA0249512"",""4"",""10000"""</t>
  </si>
  <si>
    <t>="""TorlysDynamics"",""Torlys Inc."",""111"",""3"",""SHA0249517"",""4"",""10000"""</t>
  </si>
  <si>
    <t>="""TorlysDynamics"",""Torlys Inc."",""111"",""3"",""SHA0249519"",""4"",""10000"""</t>
  </si>
  <si>
    <t>="""TorlysDynamics"",""Torlys Inc."",""111"",""3"",""SHA0249520"",""4"",""10000"""</t>
  </si>
  <si>
    <t>="""TorlysDynamics"",""Torlys Inc."",""111"",""3"",""SHA0249520"",""4"",""15000"""</t>
  </si>
  <si>
    <t>="""TorlysDynamics"",""Torlys Inc."",""111"",""3"",""SHA0249523"",""4"",""10000"""</t>
  </si>
  <si>
    <t>="""TorlysDynamics"",""Torlys Inc."",""111"",""3"",""SHA0249523"",""4"",""20000"""</t>
  </si>
  <si>
    <t>="""TorlysDynamics"",""Torlys Inc."",""111"",""3"",""SHA0249525"",""4"",""10000"""</t>
  </si>
  <si>
    <t>="""TorlysDynamics"",""Torlys Inc."",""111"",""3"",""SHA0249528"",""4"",""10000"""</t>
  </si>
  <si>
    <t>="""TorlysDynamics"",""Torlys Inc."",""111"",""3"",""SHA0249528"",""4"",""20000"""</t>
  </si>
  <si>
    <t>="""TorlysDynamics"",""Torlys Inc."",""111"",""3"",""SHA0249528"",""4"",""30000"""</t>
  </si>
  <si>
    <t>="""TorlysDynamics"",""Torlys Inc."",""111"",""3"",""SHA0249528"",""4"",""40000"""</t>
  </si>
  <si>
    <t>="""TorlysDynamics"",""Torlys Inc."",""111"",""3"",""SHA0249532"",""4"",""10000"""</t>
  </si>
  <si>
    <t>="""TorlysDynamics"",""Torlys Inc."",""111"",""3"",""SHA0249533"",""4"",""10000"""</t>
  </si>
  <si>
    <t>="""TorlysDynamics"",""Torlys Inc."",""111"",""3"",""SHA0249535"",""4"",""10000"""</t>
  </si>
  <si>
    <t>="""TorlysDynamics"",""Torlys Inc."",""111"",""3"",""SHA0249536"",""4"",""30000"""</t>
  </si>
  <si>
    <t>="""TorlysDynamics"",""Torlys Inc."",""111"",""3"",""SHA0249537"",""4"",""10000"""</t>
  </si>
  <si>
    <t>="""TorlysDynamics"",""Torlys Inc."",""111"",""3"",""SHA0249544"",""4"",""10000"""</t>
  </si>
  <si>
    <t>="""TorlysDynamics"",""Torlys Inc."",""111"",""3"",""SHA0249545"",""4"",""30000"""</t>
  </si>
  <si>
    <t>="""TorlysDynamics"",""Torlys Inc."",""111"",""3"",""SHA0249546"",""4"",""10000"""</t>
  </si>
  <si>
    <t>="""TorlysDynamics"",""Torlys Inc."",""111"",""3"",""SHA0249546"",""4"",""20000"""</t>
  </si>
  <si>
    <t>="""TorlysDynamics"",""Torlys Inc."",""111"",""3"",""SHA0249547"",""4"",""10000"""</t>
  </si>
  <si>
    <t>="""TorlysDynamics"",""Torlys Inc."",""111"",""3"",""SHA0249547"",""4"",""20000"""</t>
  </si>
  <si>
    <t>="""TorlysDynamics"",""Torlys Inc."",""111"",""3"",""SHA0249548"",""4"",""10000"""</t>
  </si>
  <si>
    <t>="""TorlysDynamics"",""Torlys Inc."",""111"",""3"",""SHA0249567"",""4"",""10000"""</t>
  </si>
  <si>
    <t>="""TorlysDynamics"",""Torlys Inc."",""111"",""3"",""SHA0249567"",""4"",""40000"""</t>
  </si>
  <si>
    <t>="""TorlysDynamics"",""Torlys Inc."",""111"",""3"",""SHA0249567"",""4"",""50000"""</t>
  </si>
  <si>
    <t>="""TorlysDynamics"",""Torlys Inc."",""111"",""3"",""SHA0249567"",""4"",""80000"""</t>
  </si>
  <si>
    <t>="""TorlysDynamics"",""Torlys Inc."",""111"",""3"",""SHA0249569"",""4"",""10000"""</t>
  </si>
  <si>
    <t>="""TorlysDynamics"",""Torlys Inc."",""111"",""3"",""SHA0249569"",""4"",""15000"""</t>
  </si>
  <si>
    <t>="""TorlysDynamics"",""Torlys Inc."",""111"",""3"",""SHA0249569"",""4"",""20000"""</t>
  </si>
  <si>
    <t>="""TorlysDynamics"",""Torlys Inc."",""111"",""3"",""SHA0249569"",""4"",""30000"""</t>
  </si>
  <si>
    <t>="""TorlysDynamics"",""Torlys Inc."",""111"",""3"",""SHA0249570"",""4"",""10000"""</t>
  </si>
  <si>
    <t>="""TorlysDynamics"",""Torlys Inc."",""111"",""3"",""SHA0249572"",""4"",""10000"""</t>
  </si>
  <si>
    <t>="""TorlysDynamics"",""Torlys Inc."",""111"",""3"",""SHA0249573"",""4"",""10000"""</t>
  </si>
  <si>
    <t>="""TorlysDynamics"",""Torlys Inc."",""111"",""3"",""SHA0249574"",""4"",""10000"""</t>
  </si>
  <si>
    <t>="""TorlysDynamics"",""Torlys Inc."",""111"",""3"",""SHA0249574"",""4"",""30000"""</t>
  </si>
  <si>
    <t>="""TorlysDynamics"",""Torlys Inc."",""111"",""3"",""SHA0249575"",""4"",""10000"""</t>
  </si>
  <si>
    <t>="""TorlysDynamics"",""Torlys Inc."",""111"",""3"",""SHA0249576"",""4"",""30000"""</t>
  </si>
  <si>
    <t>="""TorlysDynamics"",""Torlys Inc."",""111"",""3"",""SHA0249576"",""4"",""40000"""</t>
  </si>
  <si>
    <t>="""TorlysDynamics"",""Torlys Inc."",""111"",""3"",""SHA0249584"",""4"",""10000"""</t>
  </si>
  <si>
    <t>="""TorlysDynamics"",""Torlys Inc."",""111"",""3"",""SHA0249584"",""4"",""30000"""</t>
  </si>
  <si>
    <t>="""TorlysDynamics"",""Torlys Inc."",""111"",""3"",""SHA0249586"",""4"",""10000"""</t>
  </si>
  <si>
    <t>="""TorlysDynamics"",""Torlys Inc."",""111"",""3"",""SHA0249587"",""4"",""10000"""</t>
  </si>
  <si>
    <t>="""TorlysDynamics"",""Torlys Inc."",""111"",""3"",""SHA0249588"",""4"",""10000"""</t>
  </si>
  <si>
    <t>="""TorlysDynamics"",""Torlys Inc."",""111"",""3"",""SHA0249589"",""4"",""10000"""</t>
  </si>
  <si>
    <t>="""TorlysDynamics"",""Torlys Inc."",""111"",""3"",""SHA0249590"",""4"",""10000"""</t>
  </si>
  <si>
    <t>="""TorlysDynamics"",""Torlys Inc."",""111"",""3"",""SHA0249590"",""4"",""20000"""</t>
  </si>
  <si>
    <t>="""TorlysDynamics"",""Torlys Inc."",""111"",""3"",""SHA0249590"",""4"",""30000"""</t>
  </si>
  <si>
    <t>="""TorlysDynamics"",""Torlys Inc."",""111"",""3"",""SHA0249590"",""4"",""40000"""</t>
  </si>
  <si>
    <t>="""TorlysDynamics"",""Torlys Inc."",""111"",""3"",""SHA0249590"",""4"",""50000"""</t>
  </si>
  <si>
    <t>="""TorlysDynamics"",""Torlys Inc."",""111"",""3"",""SHA0249591"",""4"",""10000"""</t>
  </si>
  <si>
    <t>="""TorlysDynamics"",""Torlys Inc."",""111"",""3"",""SHA0249591"",""4"",""20000"""</t>
  </si>
  <si>
    <t>="""TorlysDynamics"",""Torlys Inc."",""111"",""3"",""SHA0249592"",""4"",""10000"""</t>
  </si>
  <si>
    <t>="""TorlysDynamics"",""Torlys Inc."",""111"",""3"",""SHA0249592"",""4"",""20000"""</t>
  </si>
  <si>
    <t>="""TorlysDynamics"",""Torlys Inc."",""111"",""3"",""SHA0249593"",""4"",""10000"""</t>
  </si>
  <si>
    <t>="""TorlysDynamics"",""Torlys Inc."",""111"",""3"",""SHA0249594"",""4"",""10000"""</t>
  </si>
  <si>
    <t>="""TorlysDynamics"",""Torlys Inc."",""111"",""3"",""SHA0249595"",""4"",""10000"""</t>
  </si>
  <si>
    <t>="""TorlysDynamics"",""Torlys Inc."",""111"",""3"",""SHA0249596"",""4"",""10000"""</t>
  </si>
  <si>
    <t>="""TorlysDynamics"",""Torlys Inc."",""111"",""3"",""SHA0249597"",""4"",""10000"""</t>
  </si>
  <si>
    <t>="""TorlysDynamics"",""Torlys Inc."",""111"",""3"",""SHA0249598"",""4"",""10000"""</t>
  </si>
  <si>
    <t>="""TorlysDynamics"",""Torlys Inc."",""111"",""3"",""SHA0249598"",""4"",""40000"""</t>
  </si>
  <si>
    <t>="""TorlysDynamics"",""Torlys Inc."",""111"",""3"",""SHA0249601"",""4"",""10000"""</t>
  </si>
  <si>
    <t>="""TorlysDynamics"",""Torlys Inc."",""111"",""3"",""SHA0249601"",""4"",""20000"""</t>
  </si>
  <si>
    <t>="""TorlysDynamics"",""Torlys Inc."",""111"",""3"",""SHA0249603"",""4"",""30000"""</t>
  </si>
  <si>
    <t>="""TorlysDynamics"",""Torlys Inc."",""111"",""3"",""SHA0249603"",""4"",""40000"""</t>
  </si>
  <si>
    <t>="""TorlysDynamics"",""Torlys Inc."",""111"",""3"",""SHA0249603"",""4"",""50000"""</t>
  </si>
  <si>
    <t>="""TorlysDynamics"",""Torlys Inc."",""111"",""3"",""SHA0249604"",""4"",""10000"""</t>
  </si>
  <si>
    <t>="""TorlysDynamics"",""Torlys Inc."",""111"",""3"",""SHA0249605"",""4"",""10000"""</t>
  </si>
  <si>
    <t>="""TorlysDynamics"",""Torlys Inc."",""111"",""3"",""SHA0249609"",""4"",""10000"""</t>
  </si>
  <si>
    <t>="""TorlysDynamics"",""Torlys Inc."",""111"",""3"",""SHA0249609"",""4"",""20000"""</t>
  </si>
  <si>
    <t>="""TorlysDynamics"",""Torlys Inc."",""111"",""3"",""SHA0249610"",""4"",""20000"""</t>
  </si>
  <si>
    <t>="""TorlysDynamics"",""Torlys Inc."",""111"",""3"",""SHA0249611"",""4"",""10000"""</t>
  </si>
  <si>
    <t>="""TorlysDynamics"",""Torlys Inc."",""111"",""3"",""SHA0249611"",""4"",""30000"""</t>
  </si>
  <si>
    <t>="""TorlysDynamics"",""Torlys Inc."",""111"",""3"",""SHA0249611"",""4"",""60000"""</t>
  </si>
  <si>
    <t>="""TorlysDynamics"",""Torlys Inc."",""111"",""3"",""SHA0249612"",""4"",""10000"""</t>
  </si>
  <si>
    <t>="""TorlysDynamics"",""Torlys Inc."",""111"",""3"",""SHA0249612"",""4"",""20000"""</t>
  </si>
  <si>
    <t>="""TorlysDynamics"",""Torlys Inc."",""111"",""3"",""SHA0249612"",""4"",""30000"""</t>
  </si>
  <si>
    <t>="""TorlysDynamics"",""Torlys Inc."",""111"",""3"",""SHA0249612"",""4"",""40000"""</t>
  </si>
  <si>
    <t>="""TorlysDynamics"",""Torlys Inc."",""111"",""3"",""SHA0249612"",""4"",""50000"""</t>
  </si>
  <si>
    <t>="""TorlysDynamics"",""Torlys Inc."",""111"",""3"",""SHA0249613"",""4"",""10000"""</t>
  </si>
  <si>
    <t>="""TorlysDynamics"",""Torlys Inc."",""111"",""3"",""SHA0249613"",""4"",""20000"""</t>
  </si>
  <si>
    <t>="""TorlysDynamics"",""Torlys Inc."",""111"",""3"",""SHA0249614"",""4"",""10000"""</t>
  </si>
  <si>
    <t>="""TorlysDynamics"",""Torlys Inc."",""111"",""3"",""SHA0249615"",""4"",""10000"""</t>
  </si>
  <si>
    <t>="""TorlysDynamics"",""Torlys Inc."",""111"",""3"",""SHA0249615"",""4"",""30000"""</t>
  </si>
  <si>
    <t>="""TorlysDynamics"",""Torlys Inc."",""111"",""3"",""SHA0249615"",""4"",""40000"""</t>
  </si>
  <si>
    <t>="""TorlysDynamics"",""Torlys Inc."",""111"",""3"",""SHA0249616"",""4"",""10000"""</t>
  </si>
  <si>
    <t>="""TorlysDynamics"",""Torlys Inc."",""111"",""3"",""SHA0249616"",""4"",""30000"""</t>
  </si>
  <si>
    <t>="""TorlysDynamics"",""Torlys Inc."",""111"",""3"",""SHA0249616"",""4"",""40000"""</t>
  </si>
  <si>
    <t>="""TorlysDynamics"",""Torlys Inc."",""111"",""3"",""SHA0249617"",""4"",""10000"""</t>
  </si>
  <si>
    <t>="""TorlysDynamics"",""Torlys Inc."",""111"",""3"",""SHA0249622"",""4"",""10000"""</t>
  </si>
  <si>
    <t>="""TorlysDynamics"",""Torlys Inc."",""111"",""3"",""SHA0249631"",""4"",""10000"""</t>
  </si>
  <si>
    <t>="""TorlysDynamics"",""Torlys Inc."",""111"",""3"",""SHA0249635"",""4"",""10000"""</t>
  </si>
  <si>
    <t>="""TorlysDynamics"",""Torlys Inc."",""111"",""3"",""SHA0249636"",""4"",""10000"""</t>
  </si>
  <si>
    <t>="""TorlysDynamics"",""Torlys Inc."",""111"",""3"",""SHA0249636"",""4"",""30000"""</t>
  </si>
  <si>
    <t>="""TorlysDynamics"",""Torlys Inc."",""111"",""3"",""SHA0249638"",""4"",""10000"""</t>
  </si>
  <si>
    <t>="""TorlysDynamics"",""Torlys Inc."",""111"",""3"",""SHA0249645"",""4"",""10000"""</t>
  </si>
  <si>
    <t>="""TorlysDynamics"",""Torlys Inc."",""111"",""3"",""SHA0249645"",""4"",""20000"""</t>
  </si>
  <si>
    <t>="""TorlysDynamics"",""Torlys Inc."",""111"",""3"",""SHA0249647"",""4"",""10000"""</t>
  </si>
  <si>
    <t>="""TorlysDynamics"",""Torlys Inc."",""111"",""3"",""SHA0249651"",""4"",""50000"""</t>
  </si>
  <si>
    <t>="""TorlysDynamics"",""Torlys Inc."",""111"",""3"",""SHA0249651"",""4"",""70000"""</t>
  </si>
  <si>
    <t>="""TorlysDynamics"",""Torlys Inc."",""111"",""3"",""SHA0249655"",""4"",""10000"""</t>
  </si>
  <si>
    <t>="""TorlysDynamics"",""Torlys Inc."",""111"",""3"",""SHA0249656"",""4"",""10000"""</t>
  </si>
  <si>
    <t>="""TorlysDynamics"",""Torlys Inc."",""111"",""3"",""SHA0249656"",""4"",""30000"""</t>
  </si>
  <si>
    <t>="""TorlysDynamics"",""Torlys Inc."",""111"",""3"",""SHA0249657"",""4"",""10000"""</t>
  </si>
  <si>
    <t>="""TorlysDynamics"",""Torlys Inc."",""111"",""3"",""SHA0249660"",""4"",""30000"""</t>
  </si>
  <si>
    <t>="""TorlysDynamics"",""Torlys Inc."",""111"",""3"",""SHA0249664"",""4"",""10000"""</t>
  </si>
  <si>
    <t>="""TorlysDynamics"",""Torlys Inc."",""111"",""3"",""SHA0249664"",""4"",""15000"""</t>
  </si>
  <si>
    <t>="""TorlysDynamics"",""Torlys Inc."",""111"",""3"",""SHA0249665"",""4"",""10000"""</t>
  </si>
  <si>
    <t>="""TorlysDynamics"",""Torlys Inc."",""111"",""3"",""SHA0249665"",""4"",""20000"""</t>
  </si>
  <si>
    <t>="""TorlysDynamics"",""Torlys Inc."",""111"",""3"",""SHA0249669"",""4"",""10000"""</t>
  </si>
  <si>
    <t>="""TorlysDynamics"",""Torlys Inc."",""111"",""3"",""SHA0249677"",""4"",""10000"""</t>
  </si>
  <si>
    <t>="""TorlysDynamics"",""Torlys Inc."",""111"",""3"",""SHA0249678"",""4"",""10000"""</t>
  </si>
  <si>
    <t>="""TorlysDynamics"",""Torlys Inc."",""111"",""3"",""SHA0249679"",""4"",""10000"""</t>
  </si>
  <si>
    <t>="""TorlysDynamics"",""Torlys Inc."",""111"",""3"",""SHA0249679"",""4"",""30000"""</t>
  </si>
  <si>
    <t>="""TorlysDynamics"",""Torlys Inc."",""111"",""3"",""SHA0249680"",""4"",""30000"""</t>
  </si>
  <si>
    <t>="""TorlysDynamics"",""Torlys Inc."",""111"",""3"",""SHA0249684"",""4"",""10000"""</t>
  </si>
  <si>
    <t>="""TorlysDynamics"",""Torlys Inc."",""111"",""3"",""SHA0249685"",""4"",""10000"""</t>
  </si>
  <si>
    <t>="""TorlysDynamics"",""Torlys Inc."",""111"",""3"",""SHA0249686"",""4"",""10000"""</t>
  </si>
  <si>
    <t>="""TorlysDynamics"",""Torlys Inc."",""111"",""3"",""SHA0249687"",""4"",""10000"""</t>
  </si>
  <si>
    <t>="""TorlysDynamics"",""Torlys Inc."",""111"",""3"",""SHA0249688"",""4"",""10000"""</t>
  </si>
  <si>
    <t>="""TorlysDynamics"",""Torlys Inc."",""111"",""3"",""SHA0249689"",""4"",""10000"""</t>
  </si>
  <si>
    <t>="""TorlysDynamics"",""Torlys Inc."",""111"",""3"",""SHA0249690"",""4"",""10000"""</t>
  </si>
  <si>
    <t>="""TorlysDynamics"",""Torlys Inc."",""111"",""3"",""SHA0249692"",""4"",""10000"""</t>
  </si>
  <si>
    <t>="""TorlysDynamics"",""Torlys Inc."",""111"",""3"",""SHA0249694"",""4"",""10000"""</t>
  </si>
  <si>
    <t>="""TorlysDynamics"",""Torlys Inc."",""111"",""3"",""SHA0249695"",""4"",""10000"""</t>
  </si>
  <si>
    <t>="""TorlysDynamics"",""Torlys Inc."",""111"",""3"",""SHA0249696"",""4"",""10000"""</t>
  </si>
  <si>
    <t>="""TorlysDynamics"",""Torlys Inc."",""111"",""3"",""SHA0249697"",""4"",""30000"""</t>
  </si>
  <si>
    <t>="""TorlysDynamics"",""Torlys Inc."",""111"",""3"",""SHA0249698"",""4"",""10000"""</t>
  </si>
  <si>
    <t>="""TorlysDynamics"",""Torlys Inc."",""111"",""3"",""SHA0249699"",""4"",""10000"""</t>
  </si>
  <si>
    <t>="""TorlysDynamics"",""Torlys Inc."",""111"",""3"",""SHA0249700"",""4"",""60000"""</t>
  </si>
  <si>
    <t>="""TorlysDynamics"",""Torlys Inc."",""111"",""3"",""SHA0249701"",""4"",""10000"""</t>
  </si>
  <si>
    <t>="""TorlysDynamics"",""Torlys Inc."",""111"",""3"",""SHA0249701"",""4"",""20000"""</t>
  </si>
  <si>
    <t>="""TorlysDynamics"",""Torlys Inc."",""111"",""3"",""SHA0249702"",""4"",""10000"""</t>
  </si>
  <si>
    <t>="""TorlysDynamics"",""Torlys Inc."",""111"",""3"",""SHA0249702"",""4"",""30000"""</t>
  </si>
  <si>
    <t>="""TorlysDynamics"",""Torlys Inc."",""111"",""3"",""SHA0249704"",""4"",""10000"""</t>
  </si>
  <si>
    <t>="""TorlysDynamics"",""Torlys Inc."",""111"",""3"",""SHA0249705"",""4"",""20000"""</t>
  </si>
  <si>
    <t>="""TorlysDynamics"",""Torlys Inc."",""111"",""3"",""SHA0249707"",""4"",""10000"""</t>
  </si>
  <si>
    <t>="""TorlysDynamics"",""Torlys Inc."",""111"",""3"",""SHA0249707"",""4"",""20000"""</t>
  </si>
  <si>
    <t>="""TorlysDynamics"",""Torlys Inc."",""111"",""3"",""SHA0249708"",""4"",""10000"""</t>
  </si>
  <si>
    <t>="""TorlysDynamics"",""Torlys Inc."",""111"",""3"",""SHA0249709"",""4"",""10000"""</t>
  </si>
  <si>
    <t>="""TorlysDynamics"",""Torlys Inc."",""111"",""3"",""SHA0249710"",""4"",""10000"""</t>
  </si>
  <si>
    <t>="""TorlysDynamics"",""Torlys Inc."",""111"",""3"",""SHA0249711"",""4"",""10000"""</t>
  </si>
  <si>
    <t>="""TorlysDynamics"",""Torlys Inc."",""111"",""3"",""SHA0249713"",""4"",""10000"""</t>
  </si>
  <si>
    <t>="""TorlysDynamics"",""Torlys Inc."",""111"",""3"",""SHA0249713"",""4"",""20000"""</t>
  </si>
  <si>
    <t>="""TorlysDynamics"",""Torlys Inc."",""111"",""3"",""SHA0249714"",""4"",""20000"""</t>
  </si>
  <si>
    <t>="""TorlysDynamics"",""Torlys Inc."",""111"",""3"",""SHA0249715"",""4"",""10000"""</t>
  </si>
  <si>
    <t>="""TorlysDynamics"",""Torlys Inc."",""111"",""3"",""SHA0249715"",""4"",""30000"""</t>
  </si>
  <si>
    <t>="""TorlysDynamics"",""Torlys Inc."",""111"",""3"",""SHA0249715"",""4"",""40000"""</t>
  </si>
  <si>
    <t>="""TorlysDynamics"",""Torlys Inc."",""111"",""3"",""SHA0249716"",""4"",""10000"""</t>
  </si>
  <si>
    <t>="""TorlysDynamics"",""Torlys Inc."",""111"",""3"",""SHA0249717"",""4"",""10000"""</t>
  </si>
  <si>
    <t>="""TorlysDynamics"",""Torlys Inc."",""111"",""3"",""SHA0249717"",""4"",""20000"""</t>
  </si>
  <si>
    <t>="""TorlysDynamics"",""Torlys Inc."",""111"",""3"",""SHA0249718"",""4"",""10000"""</t>
  </si>
  <si>
    <t>="""TorlysDynamics"",""Torlys Inc."",""111"",""3"",""SHA0249720"",""4"",""10000"""</t>
  </si>
  <si>
    <t>="""TorlysDynamics"",""Torlys Inc."",""111"",""3"",""SHA0249720"",""4"",""40000"""</t>
  </si>
  <si>
    <t>="""TorlysDynamics"",""Torlys Inc."",""111"",""3"",""SHA0249721"",""4"",""10000"""</t>
  </si>
  <si>
    <t>="""TorlysDynamics"",""Torlys Inc."",""111"",""3"",""SHA0249722"",""4"",""10000"""</t>
  </si>
  <si>
    <t>="""TorlysDynamics"",""Torlys Inc."",""111"",""3"",""SHA0249722"",""4"",""20000"""</t>
  </si>
  <si>
    <t>="""TorlysDynamics"",""Torlys Inc."",""111"",""3"",""SHA0249722"",""4"",""40000"""</t>
  </si>
  <si>
    <t>="""TorlysDynamics"",""Torlys Inc."",""111"",""3"",""SHA0249723"",""4"",""10000"""</t>
  </si>
  <si>
    <t>="""TorlysDynamics"",""Torlys Inc."",""111"",""3"",""SHA0249723"",""4"",""20000"""</t>
  </si>
  <si>
    <t>="""TorlysDynamics"",""Torlys Inc."",""111"",""3"",""SHA0249724"",""4"",""10000"""</t>
  </si>
  <si>
    <t>="""TorlysDynamics"",""Torlys Inc."",""111"",""3"",""SHA0249725"",""4"",""10000"""</t>
  </si>
  <si>
    <t>="""TorlysDynamics"",""Torlys Inc."",""111"",""3"",""SHA0249726"",""4"",""10000"""</t>
  </si>
  <si>
    <t>="""TorlysDynamics"",""Torlys Inc."",""111"",""3"",""SHA0249727"",""4"",""10000"""</t>
  </si>
  <si>
    <t>="""TorlysDynamics"",""Torlys Inc."",""111"",""3"",""SHA0249727"",""4"",""20000"""</t>
  </si>
  <si>
    <t>="""TorlysDynamics"",""Torlys Inc."",""111"",""3"",""SHA0249728"",""4"",""10000"""</t>
  </si>
  <si>
    <t>="""TorlysDynamics"",""Torlys Inc."",""111"",""3"",""SHA0249729"",""4"",""10000"""</t>
  </si>
  <si>
    <t>="""TorlysDynamics"",""Torlys Inc."",""111"",""3"",""SHA0249730"",""4"",""20002"""</t>
  </si>
  <si>
    <t>="""TorlysDynamics"",""Torlys Inc."",""111"",""3"",""SHA0249732"",""4"",""10000"""</t>
  </si>
  <si>
    <t>="""TorlysDynamics"",""Torlys Inc."",""111"",""3"",""SHA0249739"",""4"",""10000"""</t>
  </si>
  <si>
    <t>="""TorlysDynamics"",""Torlys Inc."",""111"",""3"",""SHA0249739"",""4"",""20000"""</t>
  </si>
  <si>
    <t>="""TorlysDynamics"",""Torlys Inc."",""111"",""3"",""SHA0249742"",""4"",""10000"""</t>
  </si>
  <si>
    <t>="""TorlysDynamics"",""Torlys Inc."",""111"",""3"",""SHA0249743"",""4"",""30000"""</t>
  </si>
  <si>
    <t>="""TorlysDynamics"",""Torlys Inc."",""111"",""3"",""SHA0249743"",""4"",""50000"""</t>
  </si>
  <si>
    <t>="""TorlysDynamics"",""Torlys Inc."",""111"",""3"",""SHA0249745"",""4"",""10000"""</t>
  </si>
  <si>
    <t>="""TorlysDynamics"",""Torlys Inc."",""111"",""3"",""SHA0249750"",""4"",""10000"""</t>
  </si>
  <si>
    <t>="""TorlysDynamics"",""Torlys Inc."",""111"",""3"",""SHA0249751"",""4"",""10000"""</t>
  </si>
  <si>
    <t>="""TorlysDynamics"",""Torlys Inc."",""111"",""3"",""SHA0249755"",""4"",""10000"""</t>
  </si>
  <si>
    <t>="""TorlysDynamics"",""Torlys Inc."",""111"",""3"",""SHA0249756"",""4"",""10000"""</t>
  </si>
  <si>
    <t>="""TorlysDynamics"",""Torlys Inc."",""111"",""3"",""SHA0249756"",""4"",""30000"""</t>
  </si>
  <si>
    <t>="""TorlysDynamics"",""Torlys Inc."",""111"",""3"",""SHA0249757"",""4"",""10000"""</t>
  </si>
  <si>
    <t>="""TorlysDynamics"",""Torlys Inc."",""111"",""3"",""SHA0249758"",""4"",""10000"""</t>
  </si>
  <si>
    <t>="""TorlysDynamics"",""Torlys Inc."",""111"",""3"",""SHA0249764"",""4"",""10000"""</t>
  </si>
  <si>
    <t>="""TorlysDynamics"",""Torlys Inc."",""111"",""3"",""SHA0249764"",""4"",""15000"""</t>
  </si>
  <si>
    <t>="""TorlysDynamics"",""Torlys Inc."",""111"",""3"",""SHA0249769"",""4"",""10000"""</t>
  </si>
  <si>
    <t>="""TorlysDynamics"",""Torlys Inc."",""111"",""3"",""SHA0249769"",""4"",""20000"""</t>
  </si>
  <si>
    <t>="""TorlysDynamics"",""Torlys Inc."",""111"",""3"",""SHA0249770"",""4"",""10000"""</t>
  </si>
  <si>
    <t>="""TorlysDynamics"",""Torlys Inc."",""111"",""3"",""SHA0249771"",""4"",""10000"""</t>
  </si>
  <si>
    <t>="""TorlysDynamics"",""Torlys Inc."",""111"",""3"",""SHA0249772"",""4"",""10000"""</t>
  </si>
  <si>
    <t>="""TorlysDynamics"",""Torlys Inc."",""111"",""3"",""SHA0249773"",""4"",""50000"""</t>
  </si>
  <si>
    <t>="""TorlysDynamics"",""Torlys Inc."",""111"",""3"",""SHA0249773"",""4"",""60000"""</t>
  </si>
  <si>
    <t>="""TorlysDynamics"",""Torlys Inc."",""111"",""3"",""SHA0249774"",""4"",""10000"""</t>
  </si>
  <si>
    <t>="""TorlysDynamics"",""Torlys Inc."",""111"",""3"",""SHA0249776"",""4"",""10000"""</t>
  </si>
  <si>
    <t>="""TorlysDynamics"",""Torlys Inc."",""111"",""3"",""SHA0249776"",""4"",""20000"""</t>
  </si>
  <si>
    <t>="""TorlysDynamics"",""Torlys Inc."",""111"",""3"",""SHA0249777"",""4"",""10000"""</t>
  </si>
  <si>
    <t>="""TorlysDynamics"",""Torlys Inc."",""111"",""3"",""SHA0249778"",""4"",""10000"""</t>
  </si>
  <si>
    <t>="""TorlysDynamics"",""Torlys Inc."",""111"",""3"",""SHA0249779"",""4"",""20000"""</t>
  </si>
  <si>
    <t>="""TorlysDynamics"",""Torlys Inc."",""111"",""3"",""SHA0249784"",""4"",""10000"""</t>
  </si>
  <si>
    <t>="""TorlysDynamics"",""Torlys Inc."",""111"",""3"",""SHA0249785"",""4"",""20000"""</t>
  </si>
  <si>
    <t>="""TorlysDynamics"",""Torlys Inc."",""111"",""3"",""SHA0249786"",""4"",""10000"""</t>
  </si>
  <si>
    <t>="""TorlysDynamics"",""Torlys Inc."",""111"",""3"",""SHA0249787"",""4"",""10000"""</t>
  </si>
  <si>
    <t>="""TorlysDynamics"",""Torlys Inc."",""111"",""3"",""SHA0249790"",""4"",""10000"""</t>
  </si>
  <si>
    <t>="""TorlysDynamics"",""Torlys Inc."",""111"",""3"",""SHA0249792"",""4"",""10000"""</t>
  </si>
  <si>
    <t>="""TorlysDynamics"",""Torlys Inc."",""111"",""3"",""SHA0249793"",""4"",""10000"""</t>
  </si>
  <si>
    <t>="""TorlysDynamics"",""Torlys Inc."",""111"",""3"",""SHA0249793"",""4"",""30000"""</t>
  </si>
  <si>
    <t>="""TorlysDynamics"",""Torlys Inc."",""111"",""3"",""SHA0249794"",""4"",""10000"""</t>
  </si>
  <si>
    <t>="""TorlysDynamics"",""Torlys Inc."",""111"",""3"",""SHA0249794"",""4"",""40000"""</t>
  </si>
  <si>
    <t>="""TorlysDynamics"",""Torlys Inc."",""111"",""3"",""SHA0249795"",""4"",""10000"""</t>
  </si>
  <si>
    <t>="""TorlysDynamics"",""Torlys Inc."",""111"",""3"",""SHA0249795"",""4"",""30000"""</t>
  </si>
  <si>
    <t>="""TorlysDynamics"",""Torlys Inc."",""111"",""3"",""SHA0249796"",""4"",""40000"""</t>
  </si>
  <si>
    <t>="""TorlysDynamics"",""Torlys Inc."",""111"",""3"",""SHA0249796"",""4"",""60000"""</t>
  </si>
  <si>
    <t>="""TorlysDynamics"",""Torlys Inc."",""111"",""3"",""SHA0249797"",""4"",""10000"""</t>
  </si>
  <si>
    <t>="""TorlysDynamics"",""Torlys Inc."",""111"",""3"",""SHA0249797"",""4"",""40000"""</t>
  </si>
  <si>
    <t>="""TorlysDynamics"",""Torlys Inc."",""111"",""3"",""SHA0249797"",""4"",""50000"""</t>
  </si>
  <si>
    <t>="""TorlysDynamics"",""Torlys Inc."",""111"",""3"",""SHA0249798"",""4"",""30000"""</t>
  </si>
  <si>
    <t>="""TorlysDynamics"",""Torlys Inc."",""111"",""3"",""SHA0249798"",""4"",""40000"""</t>
  </si>
  <si>
    <t>="""TorlysDynamics"",""Torlys Inc."",""111"",""3"",""SHA0249800"",""4"",""10000"""</t>
  </si>
  <si>
    <t>="""TorlysDynamics"",""Torlys Inc."",""111"",""3"",""SHA0249803"",""4"",""10000"""</t>
  </si>
  <si>
    <t>="""TorlysDynamics"",""Torlys Inc."",""111"",""3"",""SHA0249806"",""4"",""10000"""</t>
  </si>
  <si>
    <t>="""TorlysDynamics"",""Torlys Inc."",""111"",""3"",""SHA0249807"",""4"",""10000"""</t>
  </si>
  <si>
    <t>="""TorlysDynamics"",""Torlys Inc."",""111"",""3"",""SHA0249808"",""4"",""10000"""</t>
  </si>
  <si>
    <t>="""TorlysDynamics"",""Torlys Inc."",""111"",""3"",""SHA0249809"",""4"",""10000"""</t>
  </si>
  <si>
    <t>="""TorlysDynamics"",""Torlys Inc."",""111"",""3"",""SHA0249810"",""4"",""10000"""</t>
  </si>
  <si>
    <t>="""TorlysDynamics"",""Torlys Inc."",""111"",""3"",""SHA0249810"",""4"",""20000"""</t>
  </si>
  <si>
    <t>="""TorlysDynamics"",""Torlys Inc."",""111"",""3"",""SHA0249810"",""4"",""40000"""</t>
  </si>
  <si>
    <t>="""TorlysDynamics"",""Torlys Inc."",""111"",""3"",""SHA0249811"",""4"",""10000"""</t>
  </si>
  <si>
    <t>="""TorlysDynamics"",""Torlys Inc."",""111"",""3"",""SHA0249812"",""4"",""10000"""</t>
  </si>
  <si>
    <t>="""TorlysDynamics"",""Torlys Inc."",""111"",""3"",""SHA0249812"",""4"",""20000"""</t>
  </si>
  <si>
    <t>="""TorlysDynamics"",""Torlys Inc."",""111"",""3"",""SHA0249813"",""4"",""10000"""</t>
  </si>
  <si>
    <t>="""TorlysDynamics"",""Torlys Inc."",""111"",""3"",""SHA0249814"",""4"",""10000"""</t>
  </si>
  <si>
    <t>="""TorlysDynamics"",""Torlys Inc."",""111"",""3"",""SHA0249814"",""4"",""20000"""</t>
  </si>
  <si>
    <t>="""TorlysDynamics"",""Torlys Inc."",""111"",""3"",""SHA0249816"",""4"",""10000"""</t>
  </si>
  <si>
    <t>="""TorlysDynamics"",""Torlys Inc."",""111"",""3"",""SHA0249817"",""4"",""10000"""</t>
  </si>
  <si>
    <t>="""TorlysDynamics"",""Torlys Inc."",""111"",""3"",""SHA0249823"",""4"",""10000"""</t>
  </si>
  <si>
    <t>="""TorlysDynamics"",""Torlys Inc."",""111"",""3"",""SHA0249826"",""4"",""10000"""</t>
  </si>
  <si>
    <t>="""TorlysDynamics"",""Torlys Inc."",""111"",""3"",""SHA0249840"",""4"",""10000"""</t>
  </si>
  <si>
    <t>="""TorlysDynamics"",""Torlys Inc."",""111"",""3"",""SHA0249840"",""4"",""20000"""</t>
  </si>
  <si>
    <t>="""TorlysDynamics"",""Torlys Inc."",""111"",""3"",""SHA0249843"",""4"",""10000"""</t>
  </si>
  <si>
    <t>="""TorlysDynamics"",""Torlys Inc."",""111"",""3"",""SHA0249843"",""4"",""30000"""</t>
  </si>
  <si>
    <t>="""TorlysDynamics"",""Torlys Inc."",""111"",""3"",""SHA0249844"",""4"",""10000"""</t>
  </si>
  <si>
    <t>="""TorlysDynamics"",""Torlys Inc."",""111"",""3"",""SHA0249845"",""4"",""20000"""</t>
  </si>
  <si>
    <t>="""TorlysDynamics"",""Torlys Inc."",""111"",""3"",""SHA0249846"",""4"",""10000"""</t>
  </si>
  <si>
    <t>="""TorlysDynamics"",""Torlys Inc."",""111"",""3"",""SHA0249847"",""4"",""10000"""</t>
  </si>
  <si>
    <t>="""TorlysDynamics"",""Torlys Inc."",""111"",""3"",""SHA0249848"",""4"",""10000"""</t>
  </si>
  <si>
    <t>="""TorlysDynamics"",""Torlys Inc."",""111"",""3"",""SHA0249850"",""4"",""10000"""</t>
  </si>
  <si>
    <t>="""TorlysDynamics"",""Torlys Inc."",""111"",""3"",""SHA0249851"",""4"",""10000"""</t>
  </si>
  <si>
    <t>="""TorlysDynamics"",""Torlys Inc."",""111"",""3"",""SHA0249851"",""4"",""20000"""</t>
  </si>
  <si>
    <t>="""TorlysDynamics"",""Torlys Inc."",""111"",""3"",""SHA0249852"",""4"",""10000"""</t>
  </si>
  <si>
    <t>="""TorlysDynamics"",""Torlys Inc."",""111"",""3"",""SHA0249853"",""4"",""10000"""</t>
  </si>
  <si>
    <t>="""TorlysDynamics"",""Torlys Inc."",""111"",""3"",""SHA0249854"",""4"",""10000"""</t>
  </si>
  <si>
    <t>="""TorlysDynamics"",""Torlys Inc."",""111"",""3"",""SHA0249856"",""4"",""10000"""</t>
  </si>
  <si>
    <t>="""TorlysDynamics"",""Torlys Inc."",""111"",""3"",""SHA0249856"",""4"",""20000"""</t>
  </si>
  <si>
    <t>="""TorlysDynamics"",""Torlys Inc."",""111"",""3"",""SHA0249857"",""4"",""10000"""</t>
  </si>
  <si>
    <t>="""TorlysDynamics"",""Torlys Inc."",""111"",""3"",""SHA0249857"",""4"",""20000"""</t>
  </si>
  <si>
    <t>="""TorlysDynamics"",""Torlys Inc."",""111"",""3"",""SHA0249857"",""4"",""40000"""</t>
  </si>
  <si>
    <t>="""TorlysDynamics"",""Torlys Inc."",""111"",""3"",""SHA0249858"",""4"",""10000"""</t>
  </si>
  <si>
    <t>="""TorlysDynamics"",""Torlys Inc."",""111"",""3"",""SHA0249858"",""4"",""20000"""</t>
  </si>
  <si>
    <t>="""TorlysDynamics"",""Torlys Inc."",""111"",""3"",""SHA0249859"",""4"",""10000"""</t>
  </si>
  <si>
    <t>="""TorlysDynamics"",""Torlys Inc."",""111"",""3"",""SHA0249859"",""4"",""40000"""</t>
  </si>
  <si>
    <t>="""TorlysDynamics"",""Torlys Inc."",""111"",""3"",""SHA0249863"",""4"",""10000"""</t>
  </si>
  <si>
    <t>="""TorlysDynamics"",""Torlys Inc."",""111"",""3"",""SHA0249864"",""4"",""10000"""</t>
  </si>
  <si>
    <t>="""TorlysDynamics"",""Torlys Inc."",""111"",""3"",""SHA0249864"",""4"",""20000"""</t>
  </si>
  <si>
    <t>="""TorlysDynamics"",""Torlys Inc."",""111"",""3"",""SHA0249864"",""4"",""30000"""</t>
  </si>
  <si>
    <t>="""TorlysDynamics"",""Torlys Inc."",""111"",""3"",""SHA0249869"",""4"",""10000"""</t>
  </si>
  <si>
    <t>="""TorlysDynamics"",""Torlys Inc."",""111"",""3"",""SHA0249871"",""4"",""30000"""</t>
  </si>
  <si>
    <t>="""TorlysDynamics"",""Torlys Inc."",""111"",""3"",""SHA0249872"",""4"",""10000"""</t>
  </si>
  <si>
    <t>="""TorlysDynamics"",""Torlys Inc."",""111"",""3"",""SHA0249876"",""4"",""10000"""</t>
  </si>
  <si>
    <t>="""TorlysDynamics"",""Torlys Inc."",""111"",""3"",""SHA0249876"",""4"",""20000"""</t>
  </si>
  <si>
    <t>="""TorlysDynamics"",""Torlys Inc."",""111"",""3"",""SHA0249878"",""4"",""10000"""</t>
  </si>
  <si>
    <t>="""TorlysDynamics"",""Torlys Inc."",""111"",""3"",""SHA0249879"",""4"",""10000"""</t>
  </si>
  <si>
    <t>="""TorlysDynamics"",""Torlys Inc."",""111"",""3"",""SHA0249880"",""4"",""10000"""</t>
  </si>
  <si>
    <t>="""TorlysDynamics"",""Torlys Inc."",""111"",""3"",""SHA0249881"",""4"",""10000"""</t>
  </si>
  <si>
    <t>="""TorlysDynamics"",""Torlys Inc."",""111"",""3"",""SHA0249882"",""4"",""10000"""</t>
  </si>
  <si>
    <t>="""TorlysDynamics"",""Torlys Inc."",""111"",""3"",""SHA0249883"",""4"",""30000"""</t>
  </si>
  <si>
    <t>="""TorlysDynamics"",""Torlys Inc."",""111"",""3"",""SHA0249884"",""4"",""10000"""</t>
  </si>
  <si>
    <t>="""TorlysDynamics"",""Torlys Inc."",""111"",""3"",""SHA0249884"",""4"",""20000"""</t>
  </si>
  <si>
    <t>="""TorlysDynamics"",""Torlys Inc."",""111"",""3"",""SHA0249885"",""4"",""10000"""</t>
  </si>
  <si>
    <t>="""TorlysDynamics"",""Torlys Inc."",""111"",""3"",""SHA0249886"",""4"",""10000"""</t>
  </si>
  <si>
    <t>="""TorlysDynamics"",""Torlys Inc."",""111"",""3"",""SHA0249886"",""4"",""30000"""</t>
  </si>
  <si>
    <t>="""TorlysDynamics"",""Torlys Inc."",""111"",""3"",""SHA0249887"",""4"",""10000"""</t>
  </si>
  <si>
    <t>="""TorlysDynamics"",""Torlys Inc."",""111"",""3"",""SHA0249887"",""4"",""60000"""</t>
  </si>
  <si>
    <t>="""TorlysDynamics"",""Torlys Inc."",""111"",""3"",""SHA0249888"",""4"",""10000"""</t>
  </si>
  <si>
    <t>="""TorlysDynamics"",""Torlys Inc."",""111"",""3"",""SHA0249889"",""4"",""10000"""</t>
  </si>
  <si>
    <t>="""TorlysDynamics"",""Torlys Inc."",""111"",""3"",""SHA0249890"",""4"",""10000"""</t>
  </si>
  <si>
    <t>="""TorlysDynamics"",""Torlys Inc."",""111"",""3"",""SHA0249890"",""4"",""30000"""</t>
  </si>
  <si>
    <t>="""TorlysDynamics"",""Torlys Inc."",""111"",""3"",""SHA0249891"",""4"",""30000"""</t>
  </si>
  <si>
    <t>="""TorlysDynamics"",""Torlys Inc."",""111"",""3"",""SHA0249892"",""4"",""10000"""</t>
  </si>
  <si>
    <t>="""TorlysDynamics"",""Torlys Inc."",""111"",""3"",""SHA0249893"",""4"",""10000"""</t>
  </si>
  <si>
    <t>="""TorlysDynamics"",""Torlys Inc."",""111"",""3"",""SHA0249893"",""4"",""30000"""</t>
  </si>
  <si>
    <t>="""TorlysDynamics"",""Torlys Inc."",""111"",""3"",""SHA0249894"",""4"",""10000"""</t>
  </si>
  <si>
    <t>="""TorlysDynamics"",""Torlys Inc."",""111"",""3"",""SHA0249895"",""4"",""10000"""</t>
  </si>
  <si>
    <t>="""TorlysDynamics"",""Torlys Inc."",""111"",""3"",""SHA0249895"",""4"",""20000"""</t>
  </si>
  <si>
    <t>="""TorlysDynamics"",""Torlys Inc."",""111"",""3"",""SHA0249896"",""4"",""20000"""</t>
  </si>
  <si>
    <t>="""TorlysDynamics"",""Torlys Inc."",""111"",""3"",""SHA0249898"",""4"",""30000"""</t>
  </si>
  <si>
    <t>="""TorlysDynamics"",""Torlys Inc."",""111"",""3"",""SHA0249898"",""4"",""60000"""</t>
  </si>
  <si>
    <t>="""TorlysDynamics"",""Torlys Inc."",""111"",""3"",""SHA0249899"",""4"",""10000"""</t>
  </si>
  <si>
    <t>="""TorlysDynamics"",""Torlys Inc."",""111"",""3"",""SHA0249900"",""4"",""10000"""</t>
  </si>
  <si>
    <t>="""TorlysDynamics"",""Torlys Inc."",""111"",""3"",""SHA0249900"",""4"",""30000"""</t>
  </si>
  <si>
    <t>="""TorlysDynamics"",""Torlys Inc."",""111"",""3"",""SHA0249901"",""4"",""10000"""</t>
  </si>
  <si>
    <t>="""TorlysDynamics"",""Torlys Inc."",""111"",""3"",""SHA0249901"",""4"",""40000"""</t>
  </si>
  <si>
    <t>="""TorlysDynamics"",""Torlys Inc."",""111"",""3"",""SHA0249901"",""4"",""50000"""</t>
  </si>
  <si>
    <t>="""TorlysDynamics"",""Torlys Inc."",""111"",""3"",""SHA0249902"",""4"",""10000"""</t>
  </si>
  <si>
    <t>="""TorlysDynamics"",""Torlys Inc."",""111"",""3"",""SHA0249906"",""4"",""10000"""</t>
  </si>
  <si>
    <t>="""TorlysDynamics"",""Torlys Inc."",""111"",""3"",""SHA0249906"",""4"",""40000"""</t>
  </si>
  <si>
    <t>="""TorlysDynamics"",""Torlys Inc."",""111"",""3"",""SHA0249907"",""4"",""10000"""</t>
  </si>
  <si>
    <t>="""TorlysDynamics"",""Torlys Inc."",""111"",""3"",""SHA0249908"",""4"",""10000"""</t>
  </si>
  <si>
    <t>="""TorlysDynamics"",""Torlys Inc."",""111"",""3"",""SHA0249908"",""4"",""30000"""</t>
  </si>
  <si>
    <t>="""TorlysDynamics"",""Torlys Inc."",""111"",""3"",""SHA0249908"",""4"",""40000"""</t>
  </si>
  <si>
    <t>="""TorlysDynamics"",""Torlys Inc."",""111"",""3"",""SHA0249908"",""4"",""60000"""</t>
  </si>
  <si>
    <t>="""TorlysDynamics"",""Torlys Inc."",""111"",""3"",""SHA0249908"",""4"",""70000"""</t>
  </si>
  <si>
    <t>="""TorlysDynamics"",""Torlys Inc."",""111"",""3"",""SHA0249908"",""4"",""100000"""</t>
  </si>
  <si>
    <t>="""TorlysDynamics"",""Torlys Inc."",""111"",""3"",""SHA0249908"",""4"",""110000"""</t>
  </si>
  <si>
    <t>="""TorlysDynamics"",""Torlys Inc."",""111"",""3"",""SHA0249908"",""4"",""120000"""</t>
  </si>
  <si>
    <t>="""TorlysDynamics"",""Torlys Inc."",""111"",""3"",""SHA0249909"",""4"",""10000"""</t>
  </si>
  <si>
    <t>="""TorlysDynamics"",""Torlys Inc."",""111"",""3"",""SHA0249910"",""4"",""10000"""</t>
  </si>
  <si>
    <t>="""TorlysDynamics"",""Torlys Inc."",""111"",""3"",""SHA0249910"",""4"",""20000"""</t>
  </si>
  <si>
    <t>="""TorlysDynamics"",""Torlys Inc."",""111"",""3"",""SHA0249911"",""4"",""10000"""</t>
  </si>
  <si>
    <t>="""TorlysDynamics"",""Torlys Inc."",""111"",""3"",""SHA0249912"",""4"",""10000"""</t>
  </si>
  <si>
    <t>="""TorlysDynamics"",""Torlys Inc."",""111"",""3"",""SHA0249913"",""4"",""10000"""</t>
  </si>
  <si>
    <t>="""TorlysDynamics"",""Torlys Inc."",""111"",""3"",""SHA0249914"",""4"",""10000"""</t>
  </si>
  <si>
    <t>="""TorlysDynamics"",""Torlys Inc."",""111"",""3"",""SHA0249915"",""4"",""10000"""</t>
  </si>
  <si>
    <t>="""TorlysDynamics"",""Torlys Inc."",""111"",""3"",""SHA0249916"",""4"",""10000"""</t>
  </si>
  <si>
    <t>="""TorlysDynamics"",""Torlys Inc."",""111"",""3"",""SHA0249917"",""4"",""10000"""</t>
  </si>
  <si>
    <t>="""TorlysDynamics"",""Torlys Inc."",""111"",""3"",""SHA0249917"",""4"",""20000"""</t>
  </si>
  <si>
    <t>="""TorlysDynamics"",""Torlys Inc."",""111"",""3"",""SHA0249918"",""4"",""10000"""</t>
  </si>
  <si>
    <t>="""TorlysDynamics"",""Torlys Inc."",""111"",""3"",""SHA0249918"",""4"",""20000"""</t>
  </si>
  <si>
    <t>="""TorlysDynamics"",""Torlys Inc."",""111"",""3"",""SHA0249919"",""4"",""10000"""</t>
  </si>
  <si>
    <t>="""TorlysDynamics"",""Torlys Inc."",""111"",""3"",""SHA0249919"",""4"",""20000"""</t>
  </si>
  <si>
    <t>="""TorlysDynamics"",""Torlys Inc."",""111"",""3"",""SHA0249920"",""4"",""10000"""</t>
  </si>
  <si>
    <t>="""TorlysDynamics"",""Torlys Inc."",""111"",""3"",""SHA0249920"",""4"",""20000"""</t>
  </si>
  <si>
    <t>="""TorlysDynamics"",""Torlys Inc."",""111"",""3"",""SHA0249921"",""4"",""10000"""</t>
  </si>
  <si>
    <t>="""TorlysDynamics"",""Torlys Inc."",""111"",""3"",""SHA0249921"",""4"",""20000"""</t>
  </si>
  <si>
    <t>="""TorlysDynamics"",""Torlys Inc."",""111"",""3"",""SHA0249922"",""4"",""20000"""</t>
  </si>
  <si>
    <t>="""TorlysDynamics"",""Torlys Inc."",""111"",""3"",""SHA0249923"",""4"",""10000"""</t>
  </si>
  <si>
    <t>="""TorlysDynamics"",""Torlys Inc."",""111"",""3"",""SHA0249924"",""4"",""10000"""</t>
  </si>
  <si>
    <t>="""TorlysDynamics"",""Torlys Inc."",""111"",""3"",""SHA0249925"",""4"",""20000"""</t>
  </si>
  <si>
    <t>="""TorlysDynamics"",""Torlys Inc."",""111"",""3"",""SHA0249926"",""4"",""10000"""</t>
  </si>
  <si>
    <t>="""TorlysDynamics"",""Torlys Inc."",""111"",""3"",""SHA0249927"",""4"",""10000"""</t>
  </si>
  <si>
    <t>="""TorlysDynamics"",""Torlys Inc."",""111"",""3"",""SHA0249928"",""4"",""10000"""</t>
  </si>
  <si>
    <t>="""TorlysDynamics"",""Torlys Inc."",""111"",""3"",""SHA0249929"",""4"",""20000"""</t>
  </si>
  <si>
    <t>="""TorlysDynamics"",""Torlys Inc."",""111"",""3"",""SHA0249929"",""4"",""30000"""</t>
  </si>
  <si>
    <t>="""TorlysDynamics"",""Torlys Inc."",""111"",""3"",""SHA0249929"",""4"",""40000"""</t>
  </si>
  <si>
    <t>="""TorlysDynamics"",""Torlys Inc."",""111"",""3"",""SHA0249932"",""4"",""10000"""</t>
  </si>
  <si>
    <t>="""TorlysDynamics"",""Torlys Inc."",""111"",""3"",""SHA0249933"",""4"",""10000"""</t>
  </si>
  <si>
    <t>="""TorlysDynamics"",""Torlys Inc."",""111"",""3"",""SHA0249934"",""4"",""10000"""</t>
  </si>
  <si>
    <t>="""TorlysDynamics"",""Torlys Inc."",""111"",""3"",""SHA0249935"",""4"",""10000"""</t>
  </si>
  <si>
    <t>="""TorlysDynamics"",""Torlys Inc."",""111"",""3"",""SHA0249935"",""4"",""20000"""</t>
  </si>
  <si>
    <t>="""TorlysDynamics"",""Torlys Inc."",""111"",""3"",""SHA0249936"",""4"",""10000"""</t>
  </si>
  <si>
    <t>="""TorlysDynamics"",""Torlys Inc."",""111"",""3"",""SHA0249936"",""4"",""40000"""</t>
  </si>
  <si>
    <t>="""TorlysDynamics"",""Torlys Inc."",""111"",""3"",""SHA0249937"",""4"",""10000"""</t>
  </si>
  <si>
    <t>="""TorlysDynamics"",""Torlys Inc."",""111"",""3"",""SHA0249937"",""4"",""30000"""</t>
  </si>
  <si>
    <t>="""TorlysDynamics"",""Torlys Inc."",""111"",""3"",""SHA0249938"",""4"",""10000"""</t>
  </si>
  <si>
    <t>="""TorlysDynamics"",""Torlys Inc."",""111"",""3"",""SHA0249938"",""4"",""40000"""</t>
  </si>
  <si>
    <t>="""TorlysDynamics"",""Torlys Inc."",""111"",""3"",""SHA0249939"",""4"",""10000"""</t>
  </si>
  <si>
    <t>="""TorlysDynamics"",""Torlys Inc."",""111"",""3"",""SHA0249939"",""4"",""40000"""</t>
  </si>
  <si>
    <t>="""TorlysDynamics"",""Torlys Inc."",""111"",""3"",""SHA0249940"",""4"",""10000"""</t>
  </si>
  <si>
    <t>="""TorlysDynamics"",""Torlys Inc."",""111"",""3"",""SHA0249940"",""4"",""50000"""</t>
  </si>
  <si>
    <t>="""TorlysDynamics"",""Torlys Inc."",""111"",""3"",""SHA0249941"",""4"",""10000"""</t>
  </si>
  <si>
    <t>="""TorlysDynamics"",""Torlys Inc."",""111"",""3"",""SHA0249941"",""4"",""40000"""</t>
  </si>
  <si>
    <t>="""TorlysDynamics"",""Torlys Inc."",""111"",""3"",""SHA0249942"",""4"",""10000"""</t>
  </si>
  <si>
    <t>="""TorlysDynamics"",""Torlys Inc."",""111"",""3"",""SHA0249942"",""4"",""40000"""</t>
  </si>
  <si>
    <t>="""TorlysDynamics"",""Torlys Inc."",""111"",""3"",""SHA0249943"",""4"",""10000"""</t>
  </si>
  <si>
    <t>="""TorlysDynamics"",""Torlys Inc."",""111"",""3"",""SHA0249943"",""4"",""40000"""</t>
  </si>
  <si>
    <t>="""TorlysDynamics"",""Torlys Inc."",""111"",""3"",""SHA0249944"",""4"",""10000"""</t>
  </si>
  <si>
    <t>="""TorlysDynamics"",""Torlys Inc."",""111"",""3"",""SHA0249944"",""4"",""40000"""</t>
  </si>
  <si>
    <t>="""TorlysDynamics"",""Torlys Inc."",""111"",""3"",""SHA0249945"",""4"",""10000"""</t>
  </si>
  <si>
    <t>="""TorlysDynamics"",""Torlys Inc."",""111"",""3"",""SHA0249945"",""4"",""60000"""</t>
  </si>
  <si>
    <t>="""TorlysDynamics"",""Torlys Inc."",""111"",""3"",""SHA0249946"",""4"",""10000"""</t>
  </si>
  <si>
    <t>="""TorlysDynamics"",""Torlys Inc."",""111"",""3"",""SHA0249946"",""4"",""20000"""</t>
  </si>
  <si>
    <t>="""TorlysDynamics"",""Torlys Inc."",""111"",""3"",""SHA0249947"",""4"",""10000"""</t>
  </si>
  <si>
    <t>="""TorlysDynamics"",""Torlys Inc."",""111"",""3"",""SHA0249947"",""4"",""40000"""</t>
  </si>
  <si>
    <t>="""TorlysDynamics"",""Torlys Inc."",""111"",""3"",""SHA0249948"",""4"",""10000"""</t>
  </si>
  <si>
    <t>="""TorlysDynamics"",""Torlys Inc."",""111"",""3"",""SHA0249948"",""4"",""40000"""</t>
  </si>
  <si>
    <t>="""TorlysDynamics"",""Torlys Inc."",""111"",""3"",""SHA0249953"",""4"",""10000"""</t>
  </si>
  <si>
    <t>="""TorlysDynamics"",""Torlys Inc."",""111"",""3"",""SHA0249953"",""4"",""20000"""</t>
  </si>
  <si>
    <t>="""TorlysDynamics"",""Torlys Inc."",""111"",""3"",""SHA0249954"",""4"",""10000"""</t>
  </si>
  <si>
    <t>="""TorlysDynamics"",""Torlys Inc."",""111"",""3"",""SHA0249954"",""4"",""30000"""</t>
  </si>
  <si>
    <t>="""TorlysDynamics"",""Torlys Inc."",""111"",""3"",""SHA0249955"",""4"",""10000"""</t>
  </si>
  <si>
    <t>="""TorlysDynamics"",""Torlys Inc."",""111"",""3"",""SHA0249955"",""4"",""20000"""</t>
  </si>
  <si>
    <t>="""TorlysDynamics"",""Torlys Inc."",""111"",""3"",""SHA0249956"",""4"",""10000"""</t>
  </si>
  <si>
    <t>="""TorlysDynamics"",""Torlys Inc."",""111"",""3"",""SHA0249957"",""4"",""10000"""</t>
  </si>
  <si>
    <t>="""TorlysDynamics"",""Torlys Inc."",""111"",""3"",""SHA0249958"",""4"",""10000"""</t>
  </si>
  <si>
    <t>="""TorlysDynamics"",""Torlys Inc."",""111"",""3"",""SHA0249959"",""4"",""10000"""</t>
  </si>
  <si>
    <t>="""TorlysDynamics"",""Torlys Inc."",""111"",""3"",""SHA0249960"",""4"",""10000"""</t>
  </si>
  <si>
    <t>="""TorlysDynamics"",""Torlys Inc."",""111"",""3"",""SHA0249961"",""4"",""10000"""</t>
  </si>
  <si>
    <t>="""TorlysDynamics"",""Torlys Inc."",""111"",""3"",""SHA0249962"",""4"",""10000"""</t>
  </si>
  <si>
    <t>="""TorlysDynamics"",""Torlys Inc."",""111"",""3"",""SHA0249963"",""4"",""10000"""</t>
  </si>
  <si>
    <t>="""TorlysDynamics"",""Torlys Inc."",""111"",""3"",""SHA0249964"",""4"",""10000"""</t>
  </si>
  <si>
    <t>="""TorlysDynamics"",""Torlys Inc."",""111"",""3"",""SHA0249965"",""4"",""10000"""</t>
  </si>
  <si>
    <t>="""TorlysDynamics"",""Torlys Inc."",""111"",""3"",""SHA0249966"",""4"",""10000"""</t>
  </si>
  <si>
    <t>="""TorlysDynamics"",""Torlys Inc."",""111"",""3"",""SHA0249967"",""4"",""10000"""</t>
  </si>
  <si>
    <t>="""TorlysDynamics"",""Torlys Inc."",""111"",""3"",""SHA0249968"",""4"",""10000"""</t>
  </si>
  <si>
    <t>="""TorlysDynamics"",""Torlys Inc."",""111"",""3"",""SHA0249969"",""4"",""10000"""</t>
  </si>
  <si>
    <t>="""TorlysDynamics"",""Torlys Inc."",""111"",""3"",""SHA0249970"",""4"",""10000"""</t>
  </si>
  <si>
    <t>="""TorlysDynamics"",""Torlys Inc."",""111"",""3"",""SHA0249971"",""4"",""10000"""</t>
  </si>
  <si>
    <t>="""TorlysDynamics"",""Torlys Inc."",""111"",""3"",""SHA0249972"",""4"",""10000"""</t>
  </si>
  <si>
    <t>="""TorlysDynamics"",""Torlys Inc."",""111"",""3"",""SHA0249972"",""4"",""30000"""</t>
  </si>
  <si>
    <t>="""TorlysDynamics"",""Torlys Inc."",""111"",""3"",""SHA0249972"",""4"",""40000"""</t>
  </si>
  <si>
    <t>="""TorlysDynamics"",""Torlys Inc."",""111"",""3"",""SHA0249972"",""4"",""60000"""</t>
  </si>
  <si>
    <t>="""TorlysDynamics"",""Torlys Inc."",""111"",""3"",""SHA0249972"",""4"",""70000"""</t>
  </si>
  <si>
    <t>="""TorlysDynamics"",""Torlys Inc."",""111"",""3"",""SHA0249972"",""4"",""90000"""</t>
  </si>
  <si>
    <t>="""TorlysDynamics"",""Torlys Inc."",""111"",""3"",""SHA0249972"",""4"",""100000"""</t>
  </si>
  <si>
    <t>="""TorlysDynamics"",""Torlys Inc."",""111"",""3"",""SHA0249972"",""4"",""130000"""</t>
  </si>
  <si>
    <t>="""TorlysDynamics"",""Torlys Inc."",""111"",""3"",""SHA0249972"",""4"",""140000"""</t>
  </si>
  <si>
    <t>="""TorlysDynamics"",""Torlys Inc."",""111"",""3"",""SHA0249972"",""4"",""150000"""</t>
  </si>
  <si>
    <t>="""TorlysDynamics"",""Torlys Inc."",""111"",""3"",""SHA0249973"",""4"",""10000"""</t>
  </si>
  <si>
    <t>="""TorlysDynamics"",""Torlys Inc."",""111"",""3"",""SHA0249974"",""4"",""10000"""</t>
  </si>
  <si>
    <t>="""TorlysDynamics"",""Torlys Inc."",""111"",""3"",""SHA0249975"",""4"",""10000"""</t>
  </si>
  <si>
    <t>="""TorlysDynamics"",""Torlys Inc."",""111"",""3"",""SHA0249976"",""4"",""10000"""</t>
  </si>
  <si>
    <t>="""TorlysDynamics"",""Torlys Inc."",""111"",""3"",""SHA0249977"",""4"",""10000"""</t>
  </si>
  <si>
    <t>="""TorlysDynamics"",""Torlys Inc."",""111"",""3"",""SHA0249978"",""4"",""10000"""</t>
  </si>
  <si>
    <t>="""TorlysDynamics"",""Torlys Inc."",""111"",""3"",""SHA0249979"",""4"",""10000"""</t>
  </si>
  <si>
    <t>="""TorlysDynamics"",""Torlys Inc."",""111"",""3"",""SHA0249980"",""4"",""10000"""</t>
  </si>
  <si>
    <t>="""TorlysDynamics"",""Torlys Inc."",""111"",""3"",""SHA0249981"",""4"",""10000"""</t>
  </si>
  <si>
    <t>="""TorlysDynamics"",""Torlys Inc."",""111"",""3"",""SHA0249982"",""4"",""10000"""</t>
  </si>
  <si>
    <t>="""TorlysDynamics"",""Torlys Inc."",""111"",""3"",""SHA0249983"",""4"",""10000"""</t>
  </si>
  <si>
    <t>="""TorlysDynamics"",""Torlys Inc."",""111"",""3"",""SHA0249984"",""4"",""10000"""</t>
  </si>
  <si>
    <t>="""TorlysDynamics"",""Torlys Inc."",""111"",""3"",""SHA0249985"",""4"",""10000"""</t>
  </si>
  <si>
    <t>="""TorlysDynamics"",""Torlys Inc."",""111"",""3"",""SHA0249986"",""4"",""10000"""</t>
  </si>
  <si>
    <t>="""TorlysDynamics"",""Torlys Inc."",""111"",""3"",""SHA0249987"",""4"",""10000"""</t>
  </si>
  <si>
    <t>="""TorlysDynamics"",""Torlys Inc."",""111"",""3"",""SHA0249988"",""4"",""10000"""</t>
  </si>
  <si>
    <t>="""TorlysDynamics"",""Torlys Inc."",""111"",""3"",""SHA0249989"",""4"",""10000"""</t>
  </si>
  <si>
    <t>="""TorlysDynamics"",""Torlys Inc."",""111"",""3"",""SHA0249990"",""4"",""10000"""</t>
  </si>
  <si>
    <t>="""TorlysDynamics"",""Torlys Inc."",""111"",""3"",""SHA0249992"",""4"",""10000"""</t>
  </si>
  <si>
    <t>="""TorlysDynamics"",""Torlys Inc."",""111"",""3"",""SHA0249993"",""4"",""10000"""</t>
  </si>
  <si>
    <t>="""TorlysDynamics"",""Torlys Inc."",""111"",""3"",""SHA0249993"",""4"",""20000"""</t>
  </si>
  <si>
    <t>="""TorlysDynamics"",""Torlys Inc."",""111"",""3"",""SHA0249994"",""4"",""10000"""</t>
  </si>
  <si>
    <t>="""TorlysDynamics"",""Torlys Inc."",""111"",""3"",""SHA0249994"",""4"",""20000"""</t>
  </si>
  <si>
    <t>="""TorlysDynamics"",""Torlys Inc."",""111"",""3"",""SHA0249994"",""4"",""30000"""</t>
  </si>
  <si>
    <t>="""TorlysDynamics"",""Torlys Inc."",""111"",""3"",""SHA0249995"",""4"",""20000"""</t>
  </si>
  <si>
    <t>="""TorlysDynamics"",""Torlys Inc."",""111"",""3"",""SHA0249996"",""4"",""10000"""</t>
  </si>
  <si>
    <t>="""TorlysDynamics"",""Torlys Inc."",""111"",""3"",""SHA0249997"",""4"",""10000"""</t>
  </si>
  <si>
    <t>="""TorlysDynamics"",""Torlys Inc."",""111"",""3"",""SHA0249998"",""4"",""40000"""</t>
  </si>
  <si>
    <t>="""TorlysDynamics"",""Torlys Inc."",""111"",""3"",""SHA0249999"",""4"",""10000"""</t>
  </si>
  <si>
    <t>="""TorlysDynamics"",""Torlys Inc."",""111"",""3"",""SHA0249999"",""4"",""20000"""</t>
  </si>
  <si>
    <t>="""TorlysDynamics"",""Torlys Inc."",""111"",""3"",""SHA0250000"",""4"",""30000"""</t>
  </si>
  <si>
    <t>="""TorlysDynamics"",""Torlys Inc."",""111"",""3"",""SHA0250000"",""4"",""40000"""</t>
  </si>
  <si>
    <t>="""TorlysDynamics"",""Torlys Inc."",""111"",""3"",""SHA0250001"",""4"",""10000"""</t>
  </si>
  <si>
    <t>="""TorlysDynamics"",""Torlys Inc."",""111"",""3"",""SHA0250001"",""4"",""20000"""</t>
  </si>
  <si>
    <t>="""TorlysDynamics"",""Torlys Inc."",""111"",""3"",""SHA0250001"",""4"",""30000"""</t>
  </si>
  <si>
    <t>="""TorlysDynamics"",""Torlys Inc."",""111"",""3"",""SHA0250009"",""4"",""10000"""</t>
  </si>
  <si>
    <t>="""TorlysDynamics"",""Torlys Inc."",""111"",""3"",""SHA0250010"",""4"",""10000"""</t>
  </si>
  <si>
    <t>="""TorlysDynamics"",""Torlys Inc."",""111"",""3"",""SHA0250010"",""4"",""20000"""</t>
  </si>
  <si>
    <t>="""TorlysDynamics"",""Torlys Inc."",""111"",""3"",""SHA0250011"",""4"",""10000"""</t>
  </si>
  <si>
    <t>="""TorlysDynamics"",""Torlys Inc."",""111"",""3"",""SHA0250011"",""4"",""20000"""</t>
  </si>
  <si>
    <t>="""TorlysDynamics"",""Torlys Inc."",""111"",""3"",""SHA0250012"",""4"",""10000"""</t>
  </si>
  <si>
    <t>="""TorlysDynamics"",""Torlys Inc."",""111"",""3"",""SHA0250013"",""4"",""10000"""</t>
  </si>
  <si>
    <t>="""TorlysDynamics"",""Torlys Inc."",""111"",""3"",""SHA0250018"",""4"",""10000"""</t>
  </si>
  <si>
    <t>="""TorlysDynamics"",""Torlys Inc."",""111"",""3"",""SHA0250019"",""4"",""10000"""</t>
  </si>
  <si>
    <t>="""TorlysDynamics"",""Torlys Inc."",""111"",""3"",""SHA0250020"",""4"",""10000"""</t>
  </si>
  <si>
    <t>="""TorlysDynamics"",""Torlys Inc."",""111"",""3"",""SHA0250020"",""4"",""20000"""</t>
  </si>
  <si>
    <t>="""TorlysDynamics"",""Torlys Inc."",""111"",""3"",""SHA0250021"",""4"",""10000"""</t>
  </si>
  <si>
    <t>="""TorlysDynamics"",""Torlys Inc."",""111"",""3"",""SHA0250021"",""4"",""40000"""</t>
  </si>
  <si>
    <t>="""TorlysDynamics"",""Torlys Inc."",""111"",""3"",""SHA0250022"",""4"",""10000"""</t>
  </si>
  <si>
    <t>="""TorlysDynamics"",""Torlys Inc."",""111"",""3"",""SHA0250022"",""4"",""40000"""</t>
  </si>
  <si>
    <t>="""TorlysDynamics"",""Torlys Inc."",""111"",""3"",""SHA0250023"",""4"",""20000"""</t>
  </si>
  <si>
    <t>="""TorlysDynamics"",""Torlys Inc."",""111"",""3"",""SHA0250024"",""4"",""10000"""</t>
  </si>
  <si>
    <t>="""TorlysDynamics"",""Torlys Inc."",""111"",""3"",""SHA0250025"",""4"",""10000"""</t>
  </si>
  <si>
    <t>="""TorlysDynamics"",""Torlys Inc."",""111"",""3"",""SHA0250025"",""4"",""20000"""</t>
  </si>
  <si>
    <t>="""TorlysDynamics"",""Torlys Inc."",""111"",""3"",""SHA0250026"",""4"",""10000"""</t>
  </si>
  <si>
    <t>="""TorlysDynamics"",""Torlys Inc."",""111"",""3"",""SHA0250027"",""4"",""10000"""</t>
  </si>
  <si>
    <t>="""TorlysDynamics"",""Torlys Inc."",""111"",""3"",""SHA0250028"",""4"",""10000"""</t>
  </si>
  <si>
    <t>="""TorlysDynamics"",""Torlys Inc."",""111"",""3"",""SHA0250029"",""4"",""10000"""</t>
  </si>
  <si>
    <t>="""TorlysDynamics"",""Torlys Inc."",""111"",""3"",""SHA0250030"",""4"",""10000"""</t>
  </si>
  <si>
    <t>="""TorlysDynamics"",""Torlys Inc."",""111"",""3"",""SHA0250031"",""4"",""10000"""</t>
  </si>
  <si>
    <t>="""TorlysDynamics"",""Torlys Inc."",""111"",""3"",""SHA0250034"",""4"",""10000"""</t>
  </si>
  <si>
    <t>="""TorlysDynamics"",""Torlys Inc."",""111"",""3"",""SHA0250034"",""4"",""30000"""</t>
  </si>
  <si>
    <t>="""TorlysDynamics"",""Torlys Inc."",""111"",""3"",""SHA0250035"",""4"",""10000"""</t>
  </si>
  <si>
    <t>="""TorlysDynamics"",""Torlys Inc."",""111"",""3"",""SHA0250035"",""4"",""20000"""</t>
  </si>
  <si>
    <t>="""TorlysDynamics"",""Torlys Inc."",""111"",""3"",""SHA0250038"",""4"",""10000"""</t>
  </si>
  <si>
    <t>="""TorlysDynamics"",""Torlys Inc."",""111"",""3"",""SHA0250038"",""4"",""20000"""</t>
  </si>
  <si>
    <t>="""TorlysDynamics"",""Torlys Inc."",""111"",""3"",""SHA0250039"",""4"",""10000"""</t>
  </si>
  <si>
    <t>="""TorlysDynamics"",""Torlys Inc."",""111"",""3"",""SHA0250039"",""4"",""20000"""</t>
  </si>
  <si>
    <t>="""TorlysDynamics"",""Torlys Inc."",""111"",""3"",""SHA0250039"",""4"",""30000"""</t>
  </si>
  <si>
    <t>="""TorlysDynamics"",""Torlys Inc."",""111"",""3"",""SHA0250039"",""4"",""40000"""</t>
  </si>
  <si>
    <t>="""TorlysDynamics"",""Torlys Inc."",""111"",""3"",""SHA0250039"",""4"",""50000"""</t>
  </si>
  <si>
    <t>="""TorlysDynamics"",""Torlys Inc."",""111"",""3"",""SHA0250039"",""4"",""60000"""</t>
  </si>
  <si>
    <t>="""TorlysDynamics"",""Torlys Inc."",""111"",""3"",""SHA0250042"",""4"",""10000"""</t>
  </si>
  <si>
    <t>="""TorlysDynamics"",""Torlys Inc."",""111"",""3"",""SHA0250042"",""4"",""20000"""</t>
  </si>
  <si>
    <t>="""TorlysDynamics"",""Torlys Inc."",""111"",""3"",""SHA0250045"",""4"",""10000"""</t>
  </si>
  <si>
    <t>="""TorlysDynamics"",""Torlys Inc."",""111"",""3"",""SHA0250045"",""4"",""20000"""</t>
  </si>
  <si>
    <t>="""TorlysDynamics"",""Torlys Inc."",""111"",""3"",""SHA0250045"",""4"",""30000"""</t>
  </si>
  <si>
    <t>="""TorlysDynamics"",""Torlys Inc."",""111"",""3"",""SHA0250054"",""4"",""10000"""</t>
  </si>
  <si>
    <t>="""TorlysDynamics"",""Torlys Inc."",""111"",""3"",""SHA0250056"",""4"",""10000"""</t>
  </si>
  <si>
    <t>="""TorlysDynamics"",""Torlys Inc."",""111"",""3"",""SHA0250056"",""4"",""40000"""</t>
  </si>
  <si>
    <t>="""TorlysDynamics"",""Torlys Inc."",""111"",""3"",""SHA0250057"",""4"",""10000"""</t>
  </si>
  <si>
    <t>="""TorlysDynamics"",""Torlys Inc."",""111"",""3"",""SHA0250057"",""4"",""20000"""</t>
  </si>
  <si>
    <t>="""TorlysDynamics"",""Torlys Inc."",""111"",""3"",""SHA0250057"",""4"",""40000"""</t>
  </si>
  <si>
    <t>="""TorlysDynamics"",""Torlys Inc."",""111"",""3"",""SHA0250058"",""4"",""10000"""</t>
  </si>
  <si>
    <t>="""TorlysDynamics"",""Torlys Inc."",""111"",""3"",""SHA0250059"",""4"",""10000"""</t>
  </si>
  <si>
    <t>="""TorlysDynamics"",""Torlys Inc."",""111"",""3"",""SHA0250061"",""4"",""10000"""</t>
  </si>
  <si>
    <t>="""TorlysDynamics"",""Torlys Inc."",""111"",""3"",""SHA0250067"",""4"",""10000"""</t>
  </si>
  <si>
    <t>="""TorlysDynamics"",""Torlys Inc."",""111"",""3"",""SHA0250068"",""4"",""10000"""</t>
  </si>
  <si>
    <t>="""TorlysDynamics"",""Torlys Inc."",""111"",""3"",""SHA0250070"",""4"",""10000"""</t>
  </si>
  <si>
    <t>="""TorlysDynamics"",""Torlys Inc."",""111"",""3"",""SHA0250071"",""4"",""10000"""</t>
  </si>
  <si>
    <t>="""TorlysDynamics"",""Torlys Inc."",""111"",""3"",""SHA0250074"",""4"",""10000"""</t>
  </si>
  <si>
    <t>="""TorlysDynamics"",""Torlys Inc."",""111"",""3"",""SHA0250078"",""4"",""10000"""</t>
  </si>
  <si>
    <t>="""TorlysDynamics"",""Torlys Inc."",""111"",""3"",""SHA0250080"",""4"",""10000"""</t>
  </si>
  <si>
    <t>="""TorlysDynamics"",""Torlys Inc."",""111"",""3"",""SHA0250080"",""4"",""20000"""</t>
  </si>
  <si>
    <t>="""TorlysDynamics"",""Torlys Inc."",""111"",""3"",""SHA0250085"",""4"",""10000"""</t>
  </si>
  <si>
    <t>="""TorlysDynamics"",""Torlys Inc."",""111"",""3"",""SHA0250090"",""4"",""10000"""</t>
  </si>
  <si>
    <t>="""TorlysDynamics"",""Torlys Inc."",""111"",""3"",""SHA0250095"",""4"",""10000"""</t>
  </si>
  <si>
    <t>="""TorlysDynamics"",""Torlys Inc."",""111"",""3"",""SHA0250107"",""4"",""10000"""</t>
  </si>
  <si>
    <t>="""TorlysDynamics"",""Torlys Inc."",""111"",""3"",""SHA0250107"",""4"",""20000"""</t>
  </si>
  <si>
    <t>="""TorlysDynamics"",""Torlys Inc."",""111"",""3"",""SHA0250108"",""4"",""10000"""</t>
  </si>
  <si>
    <t>="""TorlysDynamics"",""Torlys Inc."",""111"",""3"",""SHA0250109"",""4"",""10000"""</t>
  </si>
  <si>
    <t>="""TorlysDynamics"",""Torlys Inc."",""111"",""3"",""SHA0250110"",""4"",""10000"""</t>
  </si>
  <si>
    <t>="""TorlysDynamics"",""Torlys Inc."",""111"",""3"",""SHA0250110"",""4"",""20000"""</t>
  </si>
  <si>
    <t>="""TorlysDynamics"",""Torlys Inc."",""111"",""3"",""SHA0250110"",""4"",""30000"""</t>
  </si>
  <si>
    <t>="""TorlysDynamics"",""Torlys Inc."",""111"",""3"",""SHA0250111"",""4"",""30000"""</t>
  </si>
  <si>
    <t>="""TorlysDynamics"",""Torlys Inc."",""111"",""3"",""SHA0250112"",""4"",""10000"""</t>
  </si>
  <si>
    <t>="""TorlysDynamics"",""Torlys Inc."",""111"",""3"",""SHA0250113"",""4"",""10000"""</t>
  </si>
  <si>
    <t>="""TorlysDynamics"",""Torlys Inc."",""111"",""3"",""SHA0250116"",""4"",""10000"""</t>
  </si>
  <si>
    <t>="""TorlysDynamics"",""Torlys Inc."",""111"",""3"",""SHA0250118"",""4"",""10000"""</t>
  </si>
  <si>
    <t>="""TorlysDynamics"",""Torlys Inc."",""111"",""3"",""SHA0250119"",""4"",""10000"""</t>
  </si>
  <si>
    <t>="""TorlysDynamics"",""Torlys Inc."",""111"",""3"",""SHA0250120"",""4"",""10000"""</t>
  </si>
  <si>
    <t>="""TorlysDynamics"",""Torlys Inc."",""111"",""3"",""SHA0250121"",""4"",""10000"""</t>
  </si>
  <si>
    <t>="""TorlysDynamics"",""Torlys Inc."",""111"",""3"",""SHA0250121"",""4"",""20000"""</t>
  </si>
  <si>
    <t>="""TorlysDynamics"",""Torlys Inc."",""111"",""3"",""SHA0250122"",""4"",""10000"""</t>
  </si>
  <si>
    <t>="""TorlysDynamics"",""Torlys Inc."",""111"",""3"",""SHA0250123"",""4"",""10000"""</t>
  </si>
  <si>
    <t>="""TorlysDynamics"",""Torlys Inc."",""111"",""3"",""SHA0250124"",""4"",""10000"""</t>
  </si>
  <si>
    <t>="""TorlysDynamics"",""Torlys Inc."",""111"",""3"",""SHA0250125"",""4"",""10000"""</t>
  </si>
  <si>
    <t>="""TorlysDynamics"",""Torlys Inc."",""111"",""3"",""SHA0250125"",""4"",""30000"""</t>
  </si>
  <si>
    <t>="""TorlysDynamics"",""Torlys Inc."",""111"",""3"",""SHA0250126"",""4"",""10000"""</t>
  </si>
  <si>
    <t>="""TorlysDynamics"",""Torlys Inc."",""111"",""3"",""SHA0250127"",""4"",""10000"""</t>
  </si>
  <si>
    <t>="""TorlysDynamics"",""Torlys Inc."",""111"",""3"",""SHA0250128"",""4"",""10000"""</t>
  </si>
  <si>
    <t>="""TorlysDynamics"",""Torlys Inc."",""111"",""3"",""SHA0250131"",""4"",""20000"""</t>
  </si>
  <si>
    <t>="""TorlysDynamics"",""Torlys Inc."",""111"",""3"",""SHA0250132"",""4"",""10000"""</t>
  </si>
  <si>
    <t>="""TorlysDynamics"",""Torlys Inc."",""111"",""3"",""SHA0250136"",""4"",""10000"""</t>
  </si>
  <si>
    <t>="""TorlysDynamics"",""Torlys Inc."",""111"",""3"",""SHA0250137"",""4"",""10000"""</t>
  </si>
  <si>
    <t>="""TorlysDynamics"",""Torlys Inc."",""111"",""3"",""SHA0250138"",""4"",""10000"""</t>
  </si>
  <si>
    <t>="""TorlysDynamics"",""Torlys Inc."",""111"",""3"",""SHA0250138"",""4"",""20000"""</t>
  </si>
  <si>
    <t>="""TorlysDynamics"",""Torlys Inc."",""111"",""3"",""SHA0250139"",""4"",""10000"""</t>
  </si>
  <si>
    <t>="""TorlysDynamics"",""Torlys Inc."",""111"",""3"",""SHA0250144"",""4"",""10000"""</t>
  </si>
  <si>
    <t>="""TorlysDynamics"",""Torlys Inc."",""111"",""3"",""SHA0250144"",""4"",""20000"""</t>
  </si>
  <si>
    <t>="""TorlysDynamics"",""Torlys Inc."",""111"",""3"",""SHA0250144"",""4"",""30000"""</t>
  </si>
  <si>
    <t>="""TorlysDynamics"",""Torlys Inc."",""111"",""3"",""SHA0250144"",""4"",""40000"""</t>
  </si>
  <si>
    <t>="""TorlysDynamics"",""Torlys Inc."",""111"",""3"",""SHA0250144"",""4"",""50000"""</t>
  </si>
  <si>
    <t>="""TorlysDynamics"",""Torlys Inc."",""111"",""3"",""SHA0250144"",""4"",""60000"""</t>
  </si>
  <si>
    <t>="""TorlysDynamics"",""Torlys Inc."",""111"",""3"",""SHA0250144"",""4"",""70000"""</t>
  </si>
  <si>
    <t>="""TorlysDynamics"",""Torlys Inc."",""111"",""3"",""SHA0250144"",""4"",""80000"""</t>
  </si>
  <si>
    <t>="""TorlysDynamics"",""Torlys Inc."",""111"",""3"",""SHA0250144"",""4"",""90000"""</t>
  </si>
  <si>
    <t>="""TorlysDynamics"",""Torlys Inc."",""111"",""3"",""SHA0250144"",""4"",""110000"""</t>
  </si>
  <si>
    <t>="""TorlysDynamics"",""Torlys Inc."",""111"",""3"",""SHA0250145"",""4"",""10000"""</t>
  </si>
  <si>
    <t>="""TorlysDynamics"",""Torlys Inc."",""111"",""3"",""SHA0250146"",""4"",""10000"""</t>
  </si>
  <si>
    <t>="""TorlysDynamics"",""Torlys Inc."",""111"",""3"",""SHA0250146"",""4"",""30000"""</t>
  </si>
  <si>
    <t>="""TorlysDynamics"",""Torlys Inc."",""111"",""3"",""SHA0250146"",""4"",""40000"""</t>
  </si>
  <si>
    <t>="""TorlysDynamics"",""Torlys Inc."",""111"",""3"",""SHA0250147"",""4"",""10000"""</t>
  </si>
  <si>
    <t>="""TorlysDynamics"",""Torlys Inc."",""111"",""3"",""SHA0250149"",""4"",""10000"""</t>
  </si>
  <si>
    <t>="""TorlysDynamics"",""Torlys Inc."",""111"",""3"",""SHA0250149"",""4"",""20000"""</t>
  </si>
  <si>
    <t>="""TorlysDynamics"",""Torlys Inc."",""111"",""3"",""SHA0250149"",""4"",""30000"""</t>
  </si>
  <si>
    <t>="""TorlysDynamics"",""Torlys Inc."",""111"",""3"",""SHA0250150"",""4"",""10000"""</t>
  </si>
  <si>
    <t>="""TorlysDynamics"",""Torlys Inc."",""111"",""3"",""SHA0250150"",""4"",""20000"""</t>
  </si>
  <si>
    <t>="""TorlysDynamics"",""Torlys Inc."",""111"",""3"",""SHA0250151"",""4"",""10000"""</t>
  </si>
  <si>
    <t>="""TorlysDynamics"",""Torlys Inc."",""111"",""3"",""SHA0250151"",""4"",""20000"""</t>
  </si>
  <si>
    <t>="""TorlysDynamics"",""Torlys Inc."",""111"",""3"",""SHA0250152"",""4"",""10000"""</t>
  </si>
  <si>
    <t>="""TorlysDynamics"",""Torlys Inc."",""111"",""3"",""SHA0250152"",""4"",""20000"""</t>
  </si>
  <si>
    <t>="""TorlysDynamics"",""Torlys Inc."",""111"",""3"",""SHA0250153"",""4"",""10000"""</t>
  </si>
  <si>
    <t>="""TorlysDynamics"",""Torlys Inc."",""111"",""3"",""SHA0250153"",""4"",""20000"""</t>
  </si>
  <si>
    <t>="""TorlysDynamics"",""Torlys Inc."",""111"",""3"",""SHA0250154"",""4"",""10000"""</t>
  </si>
  <si>
    <t>="""TorlysDynamics"",""Torlys Inc."",""111"",""3"",""SHA0250154"",""4"",""20000"""</t>
  </si>
  <si>
    <t>="""TorlysDynamics"",""Torlys Inc."",""111"",""3"",""SHA0250154"",""4"",""30000"""</t>
  </si>
  <si>
    <t>="""TorlysDynamics"",""Torlys Inc."",""111"",""3"",""SHA0250155"",""4"",""10000"""</t>
  </si>
  <si>
    <t>="""TorlysDynamics"",""Torlys Inc."",""111"",""3"",""SHA0250157"",""4"",""10000"""</t>
  </si>
  <si>
    <t>="""TorlysDynamics"",""Torlys Inc."",""111"",""3"",""SHA0250159"",""4"",""10000"""</t>
  </si>
  <si>
    <t>="""TorlysDynamics"",""Torlys Inc."",""111"",""3"",""SHA0250167"",""4"",""10000"""</t>
  </si>
  <si>
    <t>="""TorlysDynamics"",""Torlys Inc."",""111"",""3"",""SHA0250174"",""4"",""30000"""</t>
  </si>
  <si>
    <t>="""TorlysDynamics"",""Torlys Inc."",""111"",""3"",""SHA0250177"",""4"",""10000"""</t>
  </si>
  <si>
    <t>="""TorlysDynamics"",""Torlys Inc."",""111"",""3"",""SHA0250178"",""4"",""10000"""</t>
  </si>
  <si>
    <t>="""TorlysDynamics"",""Torlys Inc."",""111"",""3"",""SHA0250178"",""4"",""20000"""</t>
  </si>
  <si>
    <t>="""TorlysDynamics"",""Torlys Inc."",""111"",""3"",""SHA0250178"",""4"",""30000"""</t>
  </si>
  <si>
    <t>="""TorlysDynamics"",""Torlys Inc."",""111"",""3"",""SHA0250178"",""4"",""40000"""</t>
  </si>
  <si>
    <t>="""TorlysDynamics"",""Torlys Inc."",""111"",""3"",""SHA0250178"",""4"",""50000"""</t>
  </si>
  <si>
    <t>="""TorlysDynamics"",""Torlys Inc."",""111"",""3"",""SHA0250178"",""4"",""60000"""</t>
  </si>
  <si>
    <t>="""TorlysDynamics"",""Torlys Inc."",""111"",""3"",""SHA0250179"",""4"",""10000"""</t>
  </si>
  <si>
    <t>="""TorlysDynamics"",""Torlys Inc."",""111"",""3"",""SHA0250179"",""4"",""20000"""</t>
  </si>
  <si>
    <t>="""TorlysDynamics"",""Torlys Inc."",""111"",""3"",""SHA0250180"",""4"",""10000"""</t>
  </si>
  <si>
    <t>="""TorlysDynamics"",""Torlys Inc."",""111"",""3"",""SHA0250180"",""4"",""30000"""</t>
  </si>
  <si>
    <t>="""TorlysDynamics"",""Torlys Inc."",""111"",""3"",""SHA0250181"",""4"",""10000"""</t>
  </si>
  <si>
    <t>="""TorlysDynamics"",""Torlys Inc."",""111"",""3"",""SHA0250181"",""4"",""30000"""</t>
  </si>
  <si>
    <t>="""TorlysDynamics"",""Torlys Inc."",""111"",""3"",""SHA0250182"",""4"",""10000"""</t>
  </si>
  <si>
    <t>="""TorlysDynamics"",""Torlys Inc."",""111"",""3"",""SHA0250182"",""4"",""30000"""</t>
  </si>
  <si>
    <t>="""TorlysDynamics"",""Torlys Inc."",""111"",""3"",""SHA0250183"",""4"",""10000"""</t>
  </si>
  <si>
    <t>="""TorlysDynamics"",""Torlys Inc."",""111"",""3"",""SHA0250184"",""4"",""10000"""</t>
  </si>
  <si>
    <t>="""TorlysDynamics"",""Torlys Inc."",""111"",""3"",""SHA0250185"",""4"",""10000"""</t>
  </si>
  <si>
    <t>="""TorlysDynamics"",""Torlys Inc."",""111"",""3"",""SHA0250186"",""4"",""10000"""</t>
  </si>
  <si>
    <t>="""TorlysDynamics"",""Torlys Inc."",""111"",""3"",""SHA0250186"",""4"",""30000"""</t>
  </si>
  <si>
    <t>="""TorlysDynamics"",""Torlys Inc."",""111"",""3"",""SHA0250186"",""4"",""40000"""</t>
  </si>
  <si>
    <t>="""TorlysDynamics"",""Torlys Inc."",""111"",""3"",""SHA0250186"",""4"",""60000"""</t>
  </si>
  <si>
    <t>="""TorlysDynamics"",""Torlys Inc."",""111"",""3"",""SHA0250186"",""4"",""70000"""</t>
  </si>
  <si>
    <t>="""TorlysDynamics"",""Torlys Inc."",""111"",""3"",""SHA0250186"",""4"",""90000"""</t>
  </si>
  <si>
    <t>="""TorlysDynamics"",""Torlys Inc."",""111"",""3"",""SHA0250186"",""4"",""100000"""</t>
  </si>
  <si>
    <t>="""TorlysDynamics"",""Torlys Inc."",""111"",""3"",""SHA0250186"",""4"",""110000"""</t>
  </si>
  <si>
    <t>="""TorlysDynamics"",""Torlys Inc."",""111"",""3"",""SHA0250186"",""4"",""120000"""</t>
  </si>
  <si>
    <t>="""TorlysDynamics"",""Torlys Inc."",""111"",""3"",""SHA0250186"",""4"",""130000"""</t>
  </si>
  <si>
    <t>="""TorlysDynamics"",""Torlys Inc."",""111"",""3"",""SHA0250187"",""4"",""10000"""</t>
  </si>
  <si>
    <t>="""TorlysDynamics"",""Torlys Inc."",""111"",""3"",""SHA0250187"",""4"",""30000"""</t>
  </si>
  <si>
    <t>="""TorlysDynamics"",""Torlys Inc."",""111"",""3"",""SHA0250187"",""4"",""40000"""</t>
  </si>
  <si>
    <t>="""TorlysDynamics"",""Torlys Inc."",""111"",""3"",""SHA0250187"",""4"",""60000"""</t>
  </si>
  <si>
    <t>="""TorlysDynamics"",""Torlys Inc."",""111"",""3"",""SHA0250187"",""4"",""70000"""</t>
  </si>
  <si>
    <t>="""TorlysDynamics"",""Torlys Inc."",""111"",""3"",""SHA0250187"",""4"",""80000"""</t>
  </si>
  <si>
    <t>="""TorlysDynamics"",""Torlys Inc."",""111"",""3"",""SHA0250187"",""4"",""90000"""</t>
  </si>
  <si>
    <t>="""TorlysDynamics"",""Torlys Inc."",""111"",""3"",""SHA0250187"",""4"",""100000"""</t>
  </si>
  <si>
    <t>="""TorlysDynamics"",""Torlys Inc."",""111"",""3"",""SHA0250189"",""4"",""10000"""</t>
  </si>
  <si>
    <t>="""TorlysDynamics"",""Torlys Inc."",""111"",""3"",""SHA0250190"",""4"",""10000"""</t>
  </si>
  <si>
    <t>="""TorlysDynamics"",""Torlys Inc."",""111"",""3"",""SHA0250190"",""4"",""20000"""</t>
  </si>
  <si>
    <t>="""TorlysDynamics"",""Torlys Inc."",""111"",""3"",""SHA0250191"",""4"",""10000"""</t>
  </si>
  <si>
    <t>="""TorlysDynamics"",""Torlys Inc."",""111"",""3"",""SHA0250191"",""4"",""20000"""</t>
  </si>
  <si>
    <t>="""TorlysDynamics"",""Torlys Inc."",""111"",""3"",""SHA0250191"",""4"",""30000"""</t>
  </si>
  <si>
    <t>="""TorlysDynamics"",""Torlys Inc."",""111"",""3"",""SHA0250191"",""4"",""40000"""</t>
  </si>
  <si>
    <t>="""TorlysDynamics"",""Torlys Inc."",""111"",""3"",""SHA0250191"",""4"",""50000"""</t>
  </si>
  <si>
    <t>="""TorlysDynamics"",""Torlys Inc."",""111"",""3"",""SHA0250191"",""4"",""60000"""</t>
  </si>
  <si>
    <t>="""TorlysDynamics"",""Torlys Inc."",""111"",""3"",""SHA0250191"",""4"",""70000"""</t>
  </si>
  <si>
    <t>="""TorlysDynamics"",""Torlys Inc."",""111"",""3"",""SHA0250191"",""4"",""80000"""</t>
  </si>
  <si>
    <t>="""TorlysDynamics"",""Torlys Inc."",""111"",""3"",""SHA0250191"",""4"",""90000"""</t>
  </si>
  <si>
    <t>="""TorlysDynamics"",""Torlys Inc."",""111"",""3"",""SHA0250191"",""4"",""110000"""</t>
  </si>
  <si>
    <t>="""TorlysDynamics"",""Torlys Inc."",""111"",""3"",""SHA0250191"",""4"",""120000"""</t>
  </si>
  <si>
    <t>="""TorlysDynamics"",""Torlys Inc."",""111"",""3"",""SHA0250192"",""4"",""10000"""</t>
  </si>
  <si>
    <t>="""TorlysDynamics"",""Torlys Inc."",""111"",""3"",""SHA0250193"",""4"",""10000"""</t>
  </si>
  <si>
    <t>="""TorlysDynamics"",""Torlys Inc."",""111"",""3"",""SHA0250193"",""4"",""80000"""</t>
  </si>
  <si>
    <t>="""TorlysDynamics"",""Torlys Inc."",""111"",""3"",""SHA0250193"",""4"",""90000"""</t>
  </si>
  <si>
    <t>="""TorlysDynamics"",""Torlys Inc."",""111"",""3"",""SHA0250194"",""4"",""10000"""</t>
  </si>
  <si>
    <t>="""TorlysDynamics"",""Torlys Inc."",""111"",""3"",""SHA0250194"",""4"",""20000"""</t>
  </si>
  <si>
    <t>="""TorlysDynamics"",""Torlys Inc."",""111"",""3"",""SHA0250195"",""4"",""10000"""</t>
  </si>
  <si>
    <t>="""TorlysDynamics"",""Torlys Inc."",""111"",""3"",""SHA0250195"",""4"",""20000"""</t>
  </si>
  <si>
    <t>="""TorlysDynamics"",""Torlys Inc."",""111"",""3"",""SHA0250196"",""4"",""10000"""</t>
  </si>
  <si>
    <t>="""TorlysDynamics"",""Torlys Inc."",""111"",""3"",""SHA0250197"",""4"",""10000"""</t>
  </si>
  <si>
    <t>="""TorlysDynamics"",""Torlys Inc."",""111"",""3"",""SHA0250198"",""4"",""10000"""</t>
  </si>
  <si>
    <t>="""TorlysDynamics"",""Torlys Inc."",""111"",""3"",""SHA0250198"",""4"",""20000"""</t>
  </si>
  <si>
    <t>="""TorlysDynamics"",""Torlys Inc."",""111"",""3"",""SHA0250199"",""4"",""20000"""</t>
  </si>
  <si>
    <t>="""TorlysDynamics"",""Torlys Inc."",""111"",""3"",""SHA0250200"",""4"",""10000"""</t>
  </si>
  <si>
    <t>="""TorlysDynamics"",""Torlys Inc."",""111"",""3"",""SHA0250201"",""4"",""10000"""</t>
  </si>
  <si>
    <t>="""TorlysDynamics"",""Torlys Inc."",""111"",""3"",""SHA0250202"",""4"",""20000"""</t>
  </si>
  <si>
    <t>="""TorlysDynamics"",""Torlys Inc."",""111"",""3"",""SHA0250202"",""4"",""40000"""</t>
  </si>
  <si>
    <t>="""TorlysDynamics"",""Torlys Inc."",""111"",""3"",""SHA0250202"",""4"",""50000"""</t>
  </si>
  <si>
    <t>="""TorlysDynamics"",""Torlys Inc."",""111"",""3"",""SHA0250202"",""4"",""80000"""</t>
  </si>
  <si>
    <t>="""TorlysDynamics"",""Torlys Inc."",""111"",""3"",""SHA0250202"",""4"",""100000"""</t>
  </si>
  <si>
    <t>="""TorlysDynamics"",""Torlys Inc."",""111"",""3"",""SHA0250203"",""4"",""10000"""</t>
  </si>
  <si>
    <t>="""TorlysDynamics"",""Torlys Inc."",""111"",""3"",""SHA0250204"",""4"",""10000"""</t>
  </si>
  <si>
    <t>="""TorlysDynamics"",""Torlys Inc."",""111"",""3"",""SHA0250204"",""4"",""20000"""</t>
  </si>
  <si>
    <t>="""TorlysDynamics"",""Torlys Inc."",""111"",""3"",""SHA0250205"",""4"",""10000"""</t>
  </si>
  <si>
    <t>="""TorlysDynamics"",""Torlys Inc."",""111"",""3"",""SHA0250206"",""4"",""10000"""</t>
  </si>
  <si>
    <t>="""TorlysDynamics"",""Torlys Inc."",""111"",""3"",""SHA0250211"",""4"",""10000"""</t>
  </si>
  <si>
    <t>="""TorlysDynamics"",""Torlys Inc."",""111"",""3"",""SHA0250211"",""4"",""20000"""</t>
  </si>
  <si>
    <t>="""TorlysDynamics"",""Torlys Inc."",""111"",""3"",""SHA0250212"",""4"",""10000"""</t>
  </si>
  <si>
    <t>="""TorlysDynamics"",""Torlys Inc."",""111"",""3"",""SHA0250213"",""4"",""10000"""</t>
  </si>
  <si>
    <t>="""TorlysDynamics"",""Torlys Inc."",""111"",""3"",""SHA0250214"",""4"",""10000"""</t>
  </si>
  <si>
    <t>="""TorlysDynamics"",""Torlys Inc."",""111"",""3"",""SHA0250215"",""4"",""10000"""</t>
  </si>
  <si>
    <t>="""TorlysDynamics"",""Torlys Inc."",""111"",""3"",""SHA0250215"",""4"",""20000"""</t>
  </si>
  <si>
    <t>="""TorlysDynamics"",""Torlys Inc."",""111"",""3"",""SHA0250217"",""4"",""10000"""</t>
  </si>
  <si>
    <t>="""TorlysDynamics"",""Torlys Inc."",""111"",""3"",""SHA0250217"",""4"",""20000"""</t>
  </si>
  <si>
    <t>="""TorlysDynamics"",""Torlys Inc."",""111"",""3"",""SHA0250219"",""4"",""20000"""</t>
  </si>
  <si>
    <t>="""TorlysDynamics"",""Torlys Inc."",""111"",""3"",""SHA0250231"",""4"",""10000"""</t>
  </si>
  <si>
    <t>="""TorlysDynamics"",""Torlys Inc."",""111"",""3"",""SHA0250231"",""4"",""30000"""</t>
  </si>
  <si>
    <t>="""TorlysDynamics"",""Torlys Inc."",""111"",""3"",""SHA0250232"",""4"",""10000"""</t>
  </si>
  <si>
    <t>="""TorlysDynamics"",""Torlys Inc."",""111"",""3"",""SHA0250232"",""4"",""20000"""</t>
  </si>
  <si>
    <t>="""TorlysDynamics"",""Torlys Inc."",""111"",""3"",""SHA0250233"",""4"",""10000"""</t>
  </si>
  <si>
    <t>="""TorlysDynamics"",""Torlys Inc."",""111"",""3"",""SHA0250233"",""4"",""30000"""</t>
  </si>
  <si>
    <t>="""TorlysDynamics"",""Torlys Inc."",""111"",""3"",""SHA0250233"",""4"",""40000"""</t>
  </si>
  <si>
    <t>="""TorlysDynamics"",""Torlys Inc."",""111"",""3"",""SHA0250234"",""4"",""10000"""</t>
  </si>
  <si>
    <t>="""TorlysDynamics"",""Torlys Inc."",""111"",""3"",""SHA0250235"",""4"",""10000"""</t>
  </si>
  <si>
    <t>="""TorlysDynamics"",""Torlys Inc."",""111"",""3"",""SHA0250237"",""4"",""10000"""</t>
  </si>
  <si>
    <t>="""TorlysDynamics"",""Torlys Inc."",""111"",""3"",""SHA0250238"",""4"",""10000"""</t>
  </si>
  <si>
    <t>="""TorlysDynamics"",""Torlys Inc."",""111"",""3"",""SHA0250239"",""4"",""10000"""</t>
  </si>
  <si>
    <t>="""TorlysDynamics"",""Torlys Inc."",""111"",""3"",""SHA0250240"",""4"",""10000"""</t>
  </si>
  <si>
    <t>="""TorlysDynamics"",""Torlys Inc."",""111"",""3"",""SHA0250240"",""4"",""30000"""</t>
  </si>
  <si>
    <t>="""TorlysDynamics"",""Torlys Inc."",""111"",""3"",""SHA0250241"",""4"",""10000"""</t>
  </si>
  <si>
    <t>="""TorlysDynamics"",""Torlys Inc."",""111"",""3"",""SHA0250242"",""4"",""10000"""</t>
  </si>
  <si>
    <t>="""TorlysDynamics"",""Torlys Inc."",""111"",""3"",""SHA0250243"",""4"",""10000"""</t>
  </si>
  <si>
    <t>="""TorlysDynamics"",""Torlys Inc."",""111"",""3"",""SHA0250243"",""4"",""20000"""</t>
  </si>
  <si>
    <t>="""TorlysDynamics"",""Torlys Inc."",""111"",""3"",""SHA0250244"",""4"",""10000"""</t>
  </si>
  <si>
    <t>="""TorlysDynamics"",""Torlys Inc."",""111"",""3"",""SHA0250245"",""4"",""10000"""</t>
  </si>
  <si>
    <t>="""TorlysDynamics"",""Torlys Inc."",""111"",""3"",""SHA0250245"",""4"",""20000"""</t>
  </si>
  <si>
    <t>="""TorlysDynamics"",""Torlys Inc."",""111"",""3"",""SHA0250246"",""4"",""10000"""</t>
  </si>
  <si>
    <t>="""TorlysDynamics"",""Torlys Inc."",""111"",""3"",""SHA0250246"",""4"",""20002"""</t>
  </si>
  <si>
    <t>="""TorlysDynamics"",""Torlys Inc."",""111"",""3"",""SHA0250246"",""4"",""30002"""</t>
  </si>
  <si>
    <t>="""TorlysDynamics"",""Torlys Inc."",""111"",""3"",""SHA0250247"",""4"",""10000"""</t>
  </si>
  <si>
    <t>="""TorlysDynamics"",""Torlys Inc."",""111"",""3"",""SHA0250247"",""4"",""20000"""</t>
  </si>
  <si>
    <t>="""TorlysDynamics"",""Torlys Inc."",""111"",""3"",""SHA0250250"",""4"",""10000"""</t>
  </si>
  <si>
    <t>="""TorlysDynamics"",""Torlys Inc."",""111"",""3"",""SHA0250251"",""4"",""10000"""</t>
  </si>
  <si>
    <t>="""TorlysDynamics"",""Torlys Inc."",""111"",""3"",""SHA0250251"",""4"",""20000"""</t>
  </si>
  <si>
    <t>="""TorlysDynamics"",""Torlys Inc."",""111"",""3"",""SHA0250252"",""4"",""10000"""</t>
  </si>
  <si>
    <t>="""TorlysDynamics"",""Torlys Inc."",""111"",""3"",""SHA0250253"",""4"",""10000"""</t>
  </si>
  <si>
    <t>="""TorlysDynamics"",""Torlys Inc."",""111"",""3"",""SHA0250253"",""4"",""20000"""</t>
  </si>
  <si>
    <t>="""TorlysDynamics"",""Torlys Inc."",""111"",""3"",""SHA0250253"",""4"",""30000"""</t>
  </si>
  <si>
    <t>="""TorlysDynamics"",""Torlys Inc."",""111"",""3"",""SHA0250253"",""4"",""40000"""</t>
  </si>
  <si>
    <t>="""TorlysDynamics"",""Torlys Inc."",""111"",""3"",""SHA0250254"",""4"",""10000"""</t>
  </si>
  <si>
    <t>="""TorlysDynamics"",""Torlys Inc."",""111"",""3"",""SHA0250254"",""4"",""20000"""</t>
  </si>
  <si>
    <t>="""TorlysDynamics"",""Torlys Inc."",""111"",""3"",""SHA0250255"",""4"",""10000"""</t>
  </si>
  <si>
    <t>="""TorlysDynamics"",""Torlys Inc."",""111"",""3"",""SHA0250256"",""4"",""10000"""</t>
  </si>
  <si>
    <t>="""TorlysDynamics"",""Torlys Inc."",""111"",""3"",""SHA0250256"",""4"",""20000"""</t>
  </si>
  <si>
    <t>="""TorlysDynamics"",""Torlys Inc."",""111"",""3"",""SHA0250257"",""4"",""10000"""</t>
  </si>
  <si>
    <t>="""TorlysDynamics"",""Torlys Inc."",""111"",""3"",""SHA0250259"",""4"",""10000"""</t>
  </si>
  <si>
    <t>="""TorlysDynamics"",""Torlys Inc."",""111"",""3"",""SHA0250259"",""4"",""20000"""</t>
  </si>
  <si>
    <t>="""TorlysDynamics"",""Torlys Inc."",""111"",""3"",""SHA0250260"",""4"",""10000"""</t>
  </si>
  <si>
    <t>="""TorlysDynamics"",""Torlys Inc."",""111"",""3"",""SHA0250260"",""4"",""20000"""</t>
  </si>
  <si>
    <t>="""TorlysDynamics"",""Torlys Inc."",""111"",""3"",""SHA0250262"",""4"",""10000"""</t>
  </si>
  <si>
    <t>="""TorlysDynamics"",""Torlys Inc."",""111"",""3"",""SHA0250262"",""4"",""30000"""</t>
  </si>
  <si>
    <t>="""TorlysDynamics"",""Torlys Inc."",""111"",""3"",""SHA0250273"",""4"",""10000"""</t>
  </si>
  <si>
    <t>="""TorlysDynamics"",""Torlys Inc."",""111"",""3"",""SHA0250274"",""4"",""10000"""</t>
  </si>
  <si>
    <t>="""TorlysDynamics"",""Torlys Inc."",""111"",""3"",""SHA0250275"",""4"",""30000"""</t>
  </si>
  <si>
    <t>="""TorlysDynamics"",""Torlys Inc."",""111"",""3"",""SHA0250276"",""4"",""10000"""</t>
  </si>
  <si>
    <t>="""TorlysDynamics"",""Torlys Inc."",""111"",""3"",""SHA0250277"",""4"",""10000"""</t>
  </si>
  <si>
    <t>="""TorlysDynamics"",""Torlys Inc."",""111"",""3"",""SHA0250278"",""4"",""10000"""</t>
  </si>
  <si>
    <t>="""TorlysDynamics"",""Torlys Inc."",""111"",""3"",""SHA0250279"",""4"",""10000"""</t>
  </si>
  <si>
    <t>="""TorlysDynamics"",""Torlys Inc."",""111"",""3"",""SHA0250280"",""4"",""10000"""</t>
  </si>
  <si>
    <t>="""TorlysDynamics"",""Torlys Inc."",""111"",""3"",""SHA0250281"",""4"",""10000"""</t>
  </si>
  <si>
    <t>="""TorlysDynamics"",""Torlys Inc."",""111"",""3"",""SHA0250282"",""4"",""10000"""</t>
  </si>
  <si>
    <t>="""TorlysDynamics"",""Torlys Inc."",""111"",""3"",""SHA0250282"",""4"",""20000"""</t>
  </si>
  <si>
    <t>="""TorlysDynamics"",""Torlys Inc."",""111"",""3"",""SHA0250283"",""4"",""10000"""</t>
  </si>
  <si>
    <t>="""TorlysDynamics"",""Torlys Inc."",""111"",""3"",""SHA0250283"",""4"",""20000"""</t>
  </si>
  <si>
    <t>="""TorlysDynamics"",""Torlys Inc."",""111"",""3"",""SHA0250284"",""4"",""10000"""</t>
  </si>
  <si>
    <t>="""TorlysDynamics"",""Torlys Inc."",""111"",""3"",""SHA0250285"",""4"",""10000"""</t>
  </si>
  <si>
    <t>="""TorlysDynamics"",""Torlys Inc."",""111"",""3"",""SHA0250285"",""4"",""20000"""</t>
  </si>
  <si>
    <t>="""TorlysDynamics"",""Torlys Inc."",""111"",""3"",""SHA0250286"",""4"",""25000"""</t>
  </si>
  <si>
    <t>="""TorlysDynamics"",""Torlys Inc."",""111"",""3"",""SHA0250294"",""4"",""10000"""</t>
  </si>
  <si>
    <t>="""TorlysDynamics"",""Torlys Inc."",""111"",""3"",""SHA0250294"",""4"",""30000"""</t>
  </si>
  <si>
    <t>="""TorlysDynamics"",""Torlys Inc."",""111"",""3"",""SHA0250294"",""4"",""50000"""</t>
  </si>
  <si>
    <t>="""TorlysDynamics"",""Torlys Inc."",""111"",""3"",""SHA0250294"",""4"",""70000"""</t>
  </si>
  <si>
    <t>="""TorlysDynamics"",""Torlys Inc."",""111"",""3"",""SHA0250296"",""4"",""10000"""</t>
  </si>
  <si>
    <t>="""TorlysDynamics"",""Torlys Inc."",""111"",""3"",""SHA0250297"",""4"",""10000"""</t>
  </si>
  <si>
    <t>="""TorlysDynamics"",""Torlys Inc."",""111"",""3"",""SHA0250298"",""4"",""10000"""</t>
  </si>
  <si>
    <t>="""TorlysDynamics"",""Torlys Inc."",""111"",""3"",""SHA0250298"",""4"",""20000"""</t>
  </si>
  <si>
    <t>="""TorlysDynamics"",""Torlys Inc."",""111"",""3"",""SHA0250299"",""4"",""10000"""</t>
  </si>
  <si>
    <t>="""TorlysDynamics"",""Torlys Inc."",""111"",""3"",""SHA0250300"",""4"",""10000"""</t>
  </si>
  <si>
    <t>="""TorlysDynamics"",""Torlys Inc."",""111"",""3"",""SHA0250301"",""4"",""10000"""</t>
  </si>
  <si>
    <t>="""TorlysDynamics"",""Torlys Inc."",""111"",""3"",""SHA0250302"",""4"",""10000"""</t>
  </si>
  <si>
    <t>="""TorlysDynamics"",""Torlys Inc."",""111"",""3"",""SHA0250302"",""4"",""20000"""</t>
  </si>
  <si>
    <t>="""TorlysDynamics"",""Torlys Inc."",""111"",""3"",""SHA0250303"",""4"",""10000"""</t>
  </si>
  <si>
    <t>="""TorlysDynamics"",""Torlys Inc."",""111"",""3"",""SHA0250315"",""4"",""10000"""</t>
  </si>
  <si>
    <t>="""TorlysDynamics"",""Torlys Inc."",""111"",""3"",""SHA0250315"",""4"",""30000"""</t>
  </si>
  <si>
    <t>="""TorlysDynamics"",""Torlys Inc."",""111"",""3"",""SHA0250315"",""4"",""50000"""</t>
  </si>
  <si>
    <t>="""TorlysDynamics"",""Torlys Inc."",""111"",""3"",""SHA0250315"",""4"",""60000"""</t>
  </si>
  <si>
    <t>="""TorlysDynamics"",""Torlys Inc."",""111"",""3"",""SHA0250316"",""4"",""10000"""</t>
  </si>
  <si>
    <t>="""TorlysDynamics"",""Torlys Inc."",""111"",""3"",""SHA0250317"",""4"",""10000"""</t>
  </si>
  <si>
    <t>="""TorlysDynamics"",""Torlys Inc."",""111"",""3"",""SHA0250317"",""4"",""20000"""</t>
  </si>
  <si>
    <t>="""TorlysDynamics"",""Torlys Inc."",""111"",""3"",""SHA0250318"",""4"",""10000"""</t>
  </si>
  <si>
    <t>="""TorlysDynamics"",""Torlys Inc."",""111"",""3"",""SHA0250319"",""4"",""10000"""</t>
  </si>
  <si>
    <t>="""TorlysDynamics"",""Torlys Inc."",""111"",""3"",""SHA0250320"",""4"",""10000"""</t>
  </si>
  <si>
    <t>="""TorlysDynamics"",""Torlys Inc."",""111"",""3"",""SHA0250321"",""4"",""10000"""</t>
  </si>
  <si>
    <t>="""TorlysDynamics"",""Torlys Inc."",""111"",""3"",""SHA0250323"",""4"",""60000"""</t>
  </si>
  <si>
    <t>="""TorlysDynamics"",""Torlys Inc."",""111"",""3"",""SHA0250324"",""4"",""10000"""</t>
  </si>
  <si>
    <t>="""TorlysDynamics"",""Torlys Inc."",""111"",""3"",""SHA0250325"",""4"",""10000"""</t>
  </si>
  <si>
    <t>="""TorlysDynamics"",""Torlys Inc."",""111"",""3"",""SHA0250329"",""4"",""10000"""</t>
  </si>
  <si>
    <t>="""TorlysDynamics"",""Torlys Inc."",""111"",""3"",""SHA0250329"",""4"",""20000"""</t>
  </si>
  <si>
    <t>="""TorlysDynamics"",""Torlys Inc."",""111"",""3"",""SHA0250329"",""4"",""30000"""</t>
  </si>
  <si>
    <t>="""TorlysDynamics"",""Torlys Inc."",""111"",""3"",""SHA0250332"",""4"",""10000"""</t>
  </si>
  <si>
    <t>="""TorlysDynamics"",""Torlys Inc."",""111"",""3"",""SHA0250332"",""4"",""30000"""</t>
  </si>
  <si>
    <t>="""TorlysDynamics"",""Torlys Inc."",""111"",""3"",""SHA0250333"",""4"",""10000"""</t>
  </si>
  <si>
    <t>="""TorlysDynamics"",""Torlys Inc."",""111"",""3"",""SHA0250334"",""4"",""10000"""</t>
  </si>
  <si>
    <t>="""TorlysDynamics"",""Torlys Inc."",""111"",""3"",""SHA0250334"",""4"",""30000"""</t>
  </si>
  <si>
    <t>="""TorlysDynamics"",""Torlys Inc."",""111"",""3"",""SHA0250334"",""4"",""70000"""</t>
  </si>
  <si>
    <t>="""TorlysDynamics"",""Torlys Inc."",""111"",""3"",""SHA0250335"",""4"",""10000"""</t>
  </si>
  <si>
    <t>="""TorlysDynamics"",""Torlys Inc."",""111"",""3"",""SHA0250339"",""4"",""10000"""</t>
  </si>
  <si>
    <t>="""TorlysDynamics"",""Torlys Inc."",""111"",""3"",""SHA0250340"",""4"",""10000"""</t>
  </si>
  <si>
    <t>="""TorlysDynamics"",""Torlys Inc."",""111"",""3"",""SHA0250340"",""4"",""30000"""</t>
  </si>
  <si>
    <t>="""TorlysDynamics"",""Torlys Inc."",""111"",""3"",""SHA0250340"",""4"",""50000"""</t>
  </si>
  <si>
    <t>="""TorlysDynamics"",""Torlys Inc."",""111"",""3"",""SHA0250340"",""4"",""60000"""</t>
  </si>
  <si>
    <t>="""TorlysDynamics"",""Torlys Inc."",""111"",""3"",""SHA0250341"",""4"",""10000"""</t>
  </si>
  <si>
    <t>="""TorlysDynamics"",""Torlys Inc."",""111"",""3"",""SHA0250341"",""4"",""20000"""</t>
  </si>
  <si>
    <t>="""TorlysDynamics"",""Torlys Inc."",""111"",""3"",""SHA0250341"",""4"",""30000"""</t>
  </si>
  <si>
    <t>="""TorlysDynamics"",""Torlys Inc."",""111"",""3"",""SHA0250342"",""4"",""10000"""</t>
  </si>
  <si>
    <t>="""TorlysDynamics"",""Torlys Inc."",""111"",""3"",""SHA0250343"",""4"",""10000"""</t>
  </si>
  <si>
    <t>="""TorlysDynamics"",""Torlys Inc."",""111"",""3"",""SHA0250343"",""4"",""30000"""</t>
  </si>
  <si>
    <t>="""TorlysDynamics"",""Torlys Inc."",""111"",""3"",""SHA0250343"",""4"",""50000"""</t>
  </si>
  <si>
    <t>="""TorlysDynamics"",""Torlys Inc."",""111"",""3"",""SHA0250343"",""4"",""60000"""</t>
  </si>
  <si>
    <t>="""TorlysDynamics"",""Torlys Inc."",""111"",""3"",""SHA0250344"",""4"",""20000"""</t>
  </si>
  <si>
    <t>="""TorlysDynamics"",""Torlys Inc."",""111"",""3"",""SHA0250344"",""4"",""30000"""</t>
  </si>
  <si>
    <t>="""TorlysDynamics"",""Torlys Inc."",""111"",""3"",""SHA0250344"",""4"",""40000"""</t>
  </si>
  <si>
    <t>="""TorlysDynamics"",""Torlys Inc."",""111"",""3"",""SHA0250344"",""4"",""100000"""</t>
  </si>
  <si>
    <t>="""TorlysDynamics"",""Torlys Inc."",""111"",""3"",""SHA0250348"",""4"",""10000"""</t>
  </si>
  <si>
    <t>="""TorlysDynamics"",""Torlys Inc."",""111"",""3"",""SHA0250349"",""4"",""10000"""</t>
  </si>
  <si>
    <t>="""TorlysDynamics"",""Torlys Inc."",""111"",""3"",""SHA0250350"",""4"",""10000"""</t>
  </si>
  <si>
    <t>="""TorlysDynamics"",""Torlys Inc."",""111"",""3"",""SHA0250350"",""4"",""20000"""</t>
  </si>
  <si>
    <t>="""TorlysDynamics"",""Torlys Inc."",""111"",""3"",""SHA0250350"",""4"",""40000"""</t>
  </si>
  <si>
    <t>="""TorlysDynamics"",""Torlys Inc."",""111"",""3"",""SHA0250354"",""4"",""10000"""</t>
  </si>
  <si>
    <t>="""TorlysDynamics"",""Torlys Inc."",""111"",""3"",""SHA0250354"",""4"",""20000"""</t>
  </si>
  <si>
    <t>="""TorlysDynamics"",""Torlys Inc."",""111"",""3"",""SHA0250354"",""4"",""30000"""</t>
  </si>
  <si>
    <t>="""TorlysDynamics"",""Torlys Inc."",""111"",""3"",""SHA0250354"",""4"",""40000"""</t>
  </si>
  <si>
    <t>="""TorlysDynamics"",""Torlys Inc."",""111"",""3"",""SHA0250354"",""4"",""50000"""</t>
  </si>
  <si>
    <t>="""TorlysDynamics"",""Torlys Inc."",""111"",""3"",""SHA0250354"",""4"",""60000"""</t>
  </si>
  <si>
    <t>="""TorlysDynamics"",""Torlys Inc."",""111"",""3"",""SHA0250354"",""4"",""70000"""</t>
  </si>
  <si>
    <t>="""TorlysDynamics"",""Torlys Inc."",""111"",""3"",""SHA0250354"",""4"",""75000"""</t>
  </si>
  <si>
    <t>="""TorlysDynamics"",""Torlys Inc."",""111"",""3"",""SHA0250355"",""4"",""10000"""</t>
  </si>
  <si>
    <t>="""TorlysDynamics"",""Torlys Inc."",""111"",""3"",""SHA0250358"",""4"",""10000"""</t>
  </si>
  <si>
    <t>="""TorlysDynamics"",""Torlys Inc."",""111"",""3"",""SHA0250358"",""4"",""30000"""</t>
  </si>
  <si>
    <t>="""TorlysDynamics"",""Torlys Inc."",""111"",""3"",""SHA0250364"",""4"",""10000"""</t>
  </si>
  <si>
    <t>="""TorlysDynamics"",""Torlys Inc."",""111"",""3"",""SHA0250364"",""4"",""40000"""</t>
  </si>
  <si>
    <t>="""TorlysDynamics"",""Torlys Inc."",""111"",""3"",""SHA0250365"",""4"",""10000"""</t>
  </si>
  <si>
    <t>="""TorlysDynamics"",""Torlys Inc."",""111"",""3"",""SHA0250365"",""4"",""30000"""</t>
  </si>
  <si>
    <t>="""TorlysDynamics"",""Torlys Inc."",""111"",""3"",""SHA0250365"",""4"",""40000"""</t>
  </si>
  <si>
    <t>="""TorlysDynamics"",""Torlys Inc."",""111"",""3"",""SHA0250366"",""4"",""10000"""</t>
  </si>
  <si>
    <t>="""TorlysDynamics"",""Torlys Inc."",""111"",""3"",""SHA0250366"",""4"",""20000"""</t>
  </si>
  <si>
    <t>="""TorlysDynamics"",""Torlys Inc."",""111"",""3"",""SHA0250367"",""4"",""10000"""</t>
  </si>
  <si>
    <t>="""TorlysDynamics"",""Torlys Inc."",""111"",""3"",""SHA0250368"",""4"",""10000"""</t>
  </si>
  <si>
    <t>="""TorlysDynamics"",""Torlys Inc."",""111"",""3"",""SHA0250368"",""4"",""20000"""</t>
  </si>
  <si>
    <t>="""TorlysDynamics"",""Torlys Inc."",""111"",""3"",""SHA0250369"",""4"",""10000"""</t>
  </si>
  <si>
    <t>="""TorlysDynamics"",""Torlys Inc."",""111"",""3"",""SHA0250369"",""4"",""60000"""</t>
  </si>
  <si>
    <t>="""TorlysDynamics"",""Torlys Inc."",""111"",""3"",""SHA0250370"",""4"",""20000"""</t>
  </si>
  <si>
    <t>="""TorlysDynamics"",""Torlys Inc."",""111"",""3"",""SHA0250371"",""4"",""10000"""</t>
  </si>
  <si>
    <t>="""TorlysDynamics"",""Torlys Inc."",""111"",""3"",""SHA0250374"",""4"",""10000"""</t>
  </si>
  <si>
    <t>="""TorlysDynamics"",""Torlys Inc."",""111"",""3"",""SHA0250375"",""4"",""10000"""</t>
  </si>
  <si>
    <t>="""TorlysDynamics"",""Torlys Inc."",""111"",""3"",""SHA0250376"",""4"",""10000"""</t>
  </si>
  <si>
    <t>="""TorlysDynamics"",""Torlys Inc."",""111"",""3"",""SHA0250377"",""4"",""10000"""</t>
  </si>
  <si>
    <t>="""TorlysDynamics"",""Torlys Inc."",""111"",""3"",""SHA0250377"",""4"",""20000"""</t>
  </si>
  <si>
    <t>="""TorlysDynamics"",""Torlys Inc."",""111"",""3"",""SHA0250378"",""4"",""10000"""</t>
  </si>
  <si>
    <t>="""TorlysDynamics"",""Torlys Inc."",""111"",""3"",""SHA0250381"",""4"",""10000"""</t>
  </si>
  <si>
    <t>="""TorlysDynamics"",""Torlys Inc."",""111"",""3"",""SHA0250382"",""4"",""10000"""</t>
  </si>
  <si>
    <t>="""TorlysDynamics"",""Torlys Inc."",""111"",""3"",""SHA0250383"",""4"",""10000"""</t>
  </si>
  <si>
    <t>="""TorlysDynamics"",""Torlys Inc."",""111"",""3"",""SHA0250384"",""4"",""20000"""</t>
  </si>
  <si>
    <t>="""TorlysDynamics"",""Torlys Inc."",""111"",""3"",""SHA0250385"",""4"",""10000"""</t>
  </si>
  <si>
    <t>="""TorlysDynamics"",""Torlys Inc."",""111"",""3"",""SHA0250386"",""4"",""10000"""</t>
  </si>
  <si>
    <t>="""TorlysDynamics"",""Torlys Inc."",""111"",""3"",""SHA0250387"",""4"",""10000"""</t>
  </si>
  <si>
    <t>="""TorlysDynamics"",""Torlys Inc."",""111"",""3"",""SHA0250388"",""4"",""10000"""</t>
  </si>
  <si>
    <t>="""TorlysDynamics"",""Torlys Inc."",""111"",""3"",""SHA0250389"",""4"",""10000"""</t>
  </si>
  <si>
    <t>="""TorlysDynamics"",""Torlys Inc."",""111"",""3"",""SHA0250390"",""4"",""10000"""</t>
  </si>
  <si>
    <t>="""TorlysDynamics"",""Torlys Inc."",""111"",""3"",""SHA0250391"",""4"",""10000"""</t>
  </si>
  <si>
    <t>="""TorlysDynamics"",""Torlys Inc."",""111"",""3"",""SHA0250392"",""4"",""10000"""</t>
  </si>
  <si>
    <t>="""TorlysDynamics"",""Torlys Inc."",""111"",""3"",""SHA0250393"",""4"",""10000"""</t>
  </si>
  <si>
    <t>="""TorlysDynamics"",""Torlys Inc."",""111"",""3"",""SHA0250396"",""4"",""10000"""</t>
  </si>
  <si>
    <t>="""TorlysDynamics"",""Torlys Inc."",""111"",""3"",""SHA0250397"",""4"",""10000"""</t>
  </si>
  <si>
    <t>="""TorlysDynamics"",""Torlys Inc."",""111"",""3"",""SHA0250397"",""4"",""20000"""</t>
  </si>
  <si>
    <t>="""TorlysDynamics"",""Torlys Inc."",""111"",""3"",""SHA0250398"",""4"",""10000"""</t>
  </si>
  <si>
    <t>="""TorlysDynamics"",""Torlys Inc."",""111"",""3"",""SHA0250400"",""4"",""10000"""</t>
  </si>
  <si>
    <t>="""TorlysDynamics"",""Torlys Inc."",""111"",""3"",""SHA0250400"",""4"",""30000"""</t>
  </si>
  <si>
    <t>="""TorlysDynamics"",""Torlys Inc."",""111"",""3"",""SHA0250402"",""4"",""30000"""</t>
  </si>
  <si>
    <t>="""TorlysDynamics"",""Torlys Inc."",""111"",""3"",""SHA0250403"",""4"",""10000"""</t>
  </si>
  <si>
    <t>="""TorlysDynamics"",""Torlys Inc."",""111"",""3"",""SHA0250404"",""4"",""10000"""</t>
  </si>
  <si>
    <t>="""TorlysDynamics"",""Torlys Inc."",""111"",""3"",""SHA0250405"",""4"",""10000"""</t>
  </si>
  <si>
    <t>="""TorlysDynamics"",""Torlys Inc."",""111"",""3"",""SHA0250406"",""4"",""10000"""</t>
  </si>
  <si>
    <t>="""TorlysDynamics"",""Torlys Inc."",""111"",""3"",""SHA0250407"",""4"",""10000"""</t>
  </si>
  <si>
    <t>="""TorlysDynamics"",""Torlys Inc."",""111"",""3"",""SHA0250407"",""4"",""40000"""</t>
  </si>
  <si>
    <t>="""TorlysDynamics"",""Torlys Inc."",""111"",""3"",""SHA0250408"",""4"",""10000"""</t>
  </si>
  <si>
    <t>="""TorlysDynamics"",""Torlys Inc."",""111"",""3"",""SHA0250409"",""4"",""10000"""</t>
  </si>
  <si>
    <t>="""TorlysDynamics"",""Torlys Inc."",""111"",""3"",""SHA0250410"",""4"",""10000"""</t>
  </si>
  <si>
    <t>="""TorlysDynamics"",""Torlys Inc."",""111"",""3"",""SHA0250411"",""4"",""10000"""</t>
  </si>
  <si>
    <t>="""TorlysDynamics"",""Torlys Inc."",""111"",""3"",""SHA0250411"",""4"",""30000"""</t>
  </si>
  <si>
    <t>="""TorlysDynamics"",""Torlys Inc."",""111"",""3"",""SHA0250411"",""4"",""40000"""</t>
  </si>
  <si>
    <t>="""TorlysDynamics"",""Torlys Inc."",""111"",""3"",""SHA0250411"",""4"",""50000"""</t>
  </si>
  <si>
    <t>="""TorlysDynamics"",""Torlys Inc."",""111"",""3"",""SHA0250412"",""4"",""10000"""</t>
  </si>
  <si>
    <t>="""TorlysDynamics"",""Torlys Inc."",""111"",""3"",""SHA0250413"",""4"",""10000"""</t>
  </si>
  <si>
    <t>="""TorlysDynamics"",""Torlys Inc."",""111"",""3"",""SHA0250413"",""4"",""30000"""</t>
  </si>
  <si>
    <t>="""TorlysDynamics"",""Torlys Inc."",""111"",""3"",""SHA0250414"",""4"",""10000"""</t>
  </si>
  <si>
    <t>="""TorlysDynamics"",""Torlys Inc."",""111"",""3"",""SHA0250414"",""4"",""30000"""</t>
  </si>
  <si>
    <t>="""TorlysDynamics"",""Torlys Inc."",""111"",""3"",""SHA0250415"",""4"",""10000"""</t>
  </si>
  <si>
    <t>="""TorlysDynamics"",""Torlys Inc."",""111"",""3"",""SHA0250416"",""4"",""10000"""</t>
  </si>
  <si>
    <t>="""TorlysDynamics"",""Torlys Inc."",""111"",""3"",""SHA0250417"",""4"",""10000"""</t>
  </si>
  <si>
    <t>="""TorlysDynamics"",""Torlys Inc."",""111"",""3"",""SHA0250418"",""4"",""10000"""</t>
  </si>
  <si>
    <t>="""TorlysDynamics"",""Torlys Inc."",""111"",""3"",""SHA0250418"",""4"",""20000"""</t>
  </si>
  <si>
    <t>="""TorlysDynamics"",""Torlys Inc."",""111"",""3"",""SHA0250419"",""4"",""50000"""</t>
  </si>
  <si>
    <t>="""TorlysDynamics"",""Torlys Inc."",""111"",""3"",""SHA0250420"",""4"",""10000"""</t>
  </si>
  <si>
    <t>="""TorlysDynamics"",""Torlys Inc."",""111"",""3"",""SHA0250421"",""4"",""30000"""</t>
  </si>
  <si>
    <t>="""TorlysDynamics"",""Torlys Inc."",""111"",""3"",""SHA0250422"",""4"",""10000"""</t>
  </si>
  <si>
    <t>="""TorlysDynamics"",""Torlys Inc."",""111"",""3"",""SHA0250422"",""4"",""20000"""</t>
  </si>
  <si>
    <t>="""TorlysDynamics"",""Torlys Inc."",""111"",""3"",""SHA0250423"",""4"",""10000"""</t>
  </si>
  <si>
    <t>="""TorlysDynamics"",""Torlys Inc."",""111"",""3"",""SHA0250424"",""4"",""10000"""</t>
  </si>
  <si>
    <t>="""TorlysDynamics"",""Torlys Inc."",""111"",""3"",""SHA0250424"",""4"",""30000"""</t>
  </si>
  <si>
    <t>="""TorlysDynamics"",""Torlys Inc."",""111"",""3"",""SHA0250425"",""4"",""10000"""</t>
  </si>
  <si>
    <t>="""TorlysDynamics"",""Torlys Inc."",""111"",""3"",""SHA0250426"",""4"",""10000"""</t>
  </si>
  <si>
    <t>="""TorlysDynamics"",""Torlys Inc."",""111"",""3"",""SHA0250426"",""4"",""20000"""</t>
  </si>
  <si>
    <t>="""TorlysDynamics"",""Torlys Inc."",""111"",""3"",""SHA0250427"",""4"",""10000"""</t>
  </si>
  <si>
    <t>="""TorlysDynamics"",""Torlys Inc."",""111"",""3"",""SHA0250431"",""4"",""10000"""</t>
  </si>
  <si>
    <t>="""TorlysDynamics"",""Torlys Inc."",""111"",""3"",""SHA0250432"",""4"",""10000"""</t>
  </si>
  <si>
    <t>="""TorlysDynamics"",""Torlys Inc."",""111"",""3"",""SHA0250433"",""4"",""10000"""</t>
  </si>
  <si>
    <t>="""TorlysDynamics"",""Torlys Inc."",""111"",""3"",""SHA0250433"",""4"",""20000"""</t>
  </si>
  <si>
    <t>="""TorlysDynamics"",""Torlys Inc."",""111"",""3"",""SHA0250434"",""4"",""10000"""</t>
  </si>
  <si>
    <t>="""TorlysDynamics"",""Torlys Inc."",""111"",""3"",""SHA0250434"",""4"",""20000"""</t>
  </si>
  <si>
    <t>="""TorlysDynamics"",""Torlys Inc."",""111"",""3"",""SHA0250435"",""4"",""10000"""</t>
  </si>
  <si>
    <t>="""TorlysDynamics"",""Torlys Inc."",""111"",""3"",""SHA0250435"",""4"",""40000"""</t>
  </si>
  <si>
    <t>="""TorlysDynamics"",""Torlys Inc."",""111"",""3"",""SHA0250437"",""4"",""10000"""</t>
  </si>
  <si>
    <t>="""TorlysDynamics"",""Torlys Inc."",""111"",""3"",""SHA0250439"",""4"",""10000"""</t>
  </si>
  <si>
    <t>="""TorlysDynamics"",""Torlys Inc."",""111"",""3"",""SHA0250442"",""4"",""10000"""</t>
  </si>
  <si>
    <t>="""TorlysDynamics"",""Torlys Inc."",""111"",""3"",""SHA0250443"",""4"",""10000"""</t>
  </si>
  <si>
    <t>="""TorlysDynamics"",""Torlys Inc."",""111"",""3"",""SHA0250444"",""4"",""10000"""</t>
  </si>
  <si>
    <t>="""TorlysDynamics"",""Torlys Inc."",""111"",""3"",""SHA0250444"",""4"",""15000"""</t>
  </si>
  <si>
    <t>="""TorlysDynamics"",""Torlys Inc."",""111"",""3"",""SHA0250445"",""4"",""10000"""</t>
  </si>
  <si>
    <t>="""TorlysDynamics"",""Torlys Inc."",""111"",""3"",""SHA0250447"",""4"",""10000"""</t>
  </si>
  <si>
    <t>="""TorlysDynamics"",""Torlys Inc."",""111"",""3"",""SHA0250452"",""4"",""10000"""</t>
  </si>
  <si>
    <t>="""TorlysDynamics"",""Torlys Inc."",""111"",""3"",""SHA0250452"",""4"",""20000"""</t>
  </si>
  <si>
    <t>="""TorlysDynamics"",""Torlys Inc."",""111"",""3"",""SHA0250452"",""4"",""30000"""</t>
  </si>
  <si>
    <t>="""TorlysDynamics"",""Torlys Inc."",""111"",""3"",""SHA0250455"",""4"",""10000"""</t>
  </si>
  <si>
    <t>="""TorlysDynamics"",""Torlys Inc."",""111"",""3"",""SHA0250455"",""4"",""40000"""</t>
  </si>
  <si>
    <t>="""TorlysDynamics"",""Torlys Inc."",""111"",""3"",""SHA0250456"",""4"",""10000"""</t>
  </si>
  <si>
    <t>="""TorlysDynamics"",""Torlys Inc."",""111"",""3"",""SHA0250457"",""4"",""30000"""</t>
  </si>
  <si>
    <t>="""TorlysDynamics"",""Torlys Inc."",""111"",""3"",""SHA0250462"",""4"",""10000"""</t>
  </si>
  <si>
    <t>="""TorlysDynamics"",""Torlys Inc."",""111"",""3"",""SHA0250462"",""4"",""30000"""</t>
  </si>
  <si>
    <t>="""TorlysDynamics"",""Torlys Inc."",""111"",""3"",""SHA0250463"",""4"",""10000"""</t>
  </si>
  <si>
    <t>="""TorlysDynamics"",""Torlys Inc."",""111"",""3"",""SHA0250466"",""4"",""10000"""</t>
  </si>
  <si>
    <t>="""TorlysDynamics"",""Torlys Inc."",""111"",""3"",""SHA0250466"",""4"",""20000"""</t>
  </si>
  <si>
    <t>="""TorlysDynamics"",""Torlys Inc."",""111"",""3"",""SHA0250467"",""4"",""10000"""</t>
  </si>
  <si>
    <t>="""TorlysDynamics"",""Torlys Inc."",""111"",""3"",""SHA0250468"",""4"",""10000"""</t>
  </si>
  <si>
    <t>="""TorlysDynamics"",""Torlys Inc."",""111"",""3"",""SHA0250469"",""4"",""10000"""</t>
  </si>
  <si>
    <t>="""TorlysDynamics"",""Torlys Inc."",""111"",""3"",""SHA0250470"",""4"",""10000"""</t>
  </si>
  <si>
    <t>="""TorlysDynamics"",""Torlys Inc."",""111"",""3"",""SHA0250471"",""4"",""10000"""</t>
  </si>
  <si>
    <t>="""TorlysDynamics"",""Torlys Inc."",""111"",""3"",""SHA0250472"",""4"",""10000"""</t>
  </si>
  <si>
    <t>="""TorlysDynamics"",""Torlys Inc."",""111"",""3"",""SHA0250473"",""4"",""10000"""</t>
  </si>
  <si>
    <t>="""TorlysDynamics"",""Torlys Inc."",""111"",""3"",""SHA0250475"",""4"",""10000"""</t>
  </si>
  <si>
    <t>="""TorlysDynamics"",""Torlys Inc."",""111"",""3"",""SHA0250475"",""4"",""30000"""</t>
  </si>
  <si>
    <t>="""TorlysDynamics"",""Torlys Inc."",""111"",""3"",""SHA0250476"",""4"",""10000"""</t>
  </si>
  <si>
    <t>="""TorlysDynamics"",""Torlys Inc."",""111"",""3"",""SHA0250476"",""4"",""30000"""</t>
  </si>
  <si>
    <t>="""TorlysDynamics"",""Torlys Inc."",""111"",""3"",""SHA0250477"",""4"",""10000"""</t>
  </si>
  <si>
    <t>="""TorlysDynamics"",""Torlys Inc."",""111"",""3"",""SHA0250480"",""4"",""20000"""</t>
  </si>
  <si>
    <t>="""TorlysDynamics"",""Torlys Inc."",""111"",""3"",""SHA0250481"",""4"",""40000"""</t>
  </si>
  <si>
    <t>="""TorlysDynamics"",""Torlys Inc."",""111"",""3"",""SHA0250484"",""4"",""10000"""</t>
  </si>
  <si>
    <t>="""TorlysDynamics"",""Torlys Inc."",""111"",""3"",""SHA0250485"",""4"",""10000"""</t>
  </si>
  <si>
    <t>="""TorlysDynamics"",""Torlys Inc."",""111"",""3"",""SHA0250485"",""4"",""20000"""</t>
  </si>
  <si>
    <t>="""TorlysDynamics"",""Torlys Inc."",""111"",""3"",""SHA0250486"",""4"",""10000"""</t>
  </si>
  <si>
    <t>="""TorlysDynamics"",""Torlys Inc."",""111"",""3"",""SHA0250494"",""4"",""10000"""</t>
  </si>
  <si>
    <t>="""TorlysDynamics"",""Torlys Inc."",""111"",""3"",""SHA0250494"",""4"",""30000"""</t>
  </si>
  <si>
    <t>="""TorlysDynamics"",""Torlys Inc."",""111"",""3"",""SHA0250505"",""4"",""10000"""</t>
  </si>
  <si>
    <t>="""TorlysDynamics"",""Torlys Inc."",""111"",""3"",""SHA0250507"",""4"",""30000"""</t>
  </si>
  <si>
    <t>="""TorlysDynamics"",""Torlys Inc."",""111"",""3"",""SHA0250508"",""4"",""10000"""</t>
  </si>
  <si>
    <t>="""TorlysDynamics"",""Torlys Inc."",""111"",""3"",""SHA0250508"",""4"",""20000"""</t>
  </si>
  <si>
    <t>="""TorlysDynamics"",""Torlys Inc."",""111"",""3"",""SHA0250511"",""4"",""10000"""</t>
  </si>
  <si>
    <t>="""TorlysDynamics"",""Torlys Inc."",""111"",""3"",""SHA0250517"",""4"",""10000"""</t>
  </si>
  <si>
    <t>="""TorlysDynamics"",""Torlys Inc."",""111"",""3"",""SHA0250518"",""4"",""10000"""</t>
  </si>
  <si>
    <t>="""TorlysDynamics"",""Torlys Inc."",""111"",""3"",""SHA0250518"",""4"",""20000"""</t>
  </si>
  <si>
    <t>="""TorlysDynamics"",""Torlys Inc."",""111"",""3"",""SHA0250518"",""4"",""30000"""</t>
  </si>
  <si>
    <t>="""TorlysDynamics"",""Torlys Inc."",""111"",""3"",""SHA0250519"",""4"",""10000"""</t>
  </si>
  <si>
    <t>="""TorlysDynamics"",""Torlys Inc."",""111"",""3"",""SHA0250522"",""4"",""10000"""</t>
  </si>
  <si>
    <t>="""TorlysDynamics"",""Torlys Inc."",""111"",""3"",""SHA0250523"",""4"",""10000"""</t>
  </si>
  <si>
    <t>="""TorlysDynamics"",""Torlys Inc."",""111"",""3"",""SHA0250523"",""4"",""20000"""</t>
  </si>
  <si>
    <t>="""TorlysDynamics"",""Torlys Inc."",""111"",""3"",""SHA0250524"",""4"",""10000"""</t>
  </si>
  <si>
    <t>="""TorlysDynamics"",""Torlys Inc."",""111"",""3"",""SHA0250525"",""4"",""10000"""</t>
  </si>
  <si>
    <t>="""TorlysDynamics"",""Torlys Inc."",""111"",""3"",""SHA0250525"",""4"",""40000"""</t>
  </si>
  <si>
    <t>="""TorlysDynamics"",""Torlys Inc."",""111"",""3"",""SHA0250526"",""4"",""10000"""</t>
  </si>
  <si>
    <t>="""TorlysDynamics"",""Torlys Inc."",""111"",""3"",""SHA0250526"",""4"",""40000"""</t>
  </si>
  <si>
    <t>="""TorlysDynamics"",""Torlys Inc."",""111"",""3"",""SHA0250527"",""4"",""10000"""</t>
  </si>
  <si>
    <t>="""TorlysDynamics"",""Torlys Inc."",""111"",""3"",""SHA0250527"",""4"",""20000"""</t>
  </si>
  <si>
    <t>="""TorlysDynamics"",""Torlys Inc."",""111"",""3"",""SHA0250528"",""4"",""10000"""</t>
  </si>
  <si>
    <t>="""TorlysDynamics"",""Torlys Inc."",""111"",""3"",""SHA0250528"",""4"",""20000"""</t>
  </si>
  <si>
    <t>="""TorlysDynamics"",""Torlys Inc."",""111"",""3"",""SHA0250529"",""4"",""10000"""</t>
  </si>
  <si>
    <t>="""TorlysDynamics"",""Torlys Inc."",""111"",""3"",""SHA0250529"",""4"",""20000"""</t>
  </si>
  <si>
    <t>="""TorlysDynamics"",""Torlys Inc."",""111"",""3"",""SHA0250530"",""4"",""10000"""</t>
  </si>
  <si>
    <t>="""TorlysDynamics"",""Torlys Inc."",""111"",""3"",""SHA0250545"",""4"",""10000"""</t>
  </si>
  <si>
    <t>="""TorlysDynamics"",""Torlys Inc."",""111"",""3"",""SHA0250545"",""4"",""20000"""</t>
  </si>
  <si>
    <t>="""TorlysDynamics"",""Torlys Inc."",""111"",""3"",""SHA0250546"",""4"",""10000"""</t>
  </si>
  <si>
    <t>="""TorlysDynamics"",""Torlys Inc."",""111"",""3"",""SHA0250551"",""4"",""10000"""</t>
  </si>
  <si>
    <t>="""TorlysDynamics"",""Torlys Inc."",""111"",""3"",""SHA0250553"",""4"",""10000"""</t>
  </si>
  <si>
    <t>="""TorlysDynamics"",""Torlys Inc."",""111"",""3"",""SHA0250556"",""4"",""20000"""</t>
  </si>
  <si>
    <t>="""TorlysDynamics"",""Torlys Inc."",""111"",""3"",""SHA0250556"",""4"",""30000"""</t>
  </si>
  <si>
    <t>="""TorlysDynamics"",""Torlys Inc."",""111"",""3"",""SHA0250556"",""4"",""40000"""</t>
  </si>
  <si>
    <t>="""TorlysDynamics"",""Torlys Inc."",""111"",""3"",""SHA0250556"",""4"",""50000"""</t>
  </si>
  <si>
    <t>="""TorlysDynamics"",""Torlys Inc."",""111"",""3"",""SHA0250556"",""4"",""60000"""</t>
  </si>
  <si>
    <t>="""TorlysDynamics"",""Torlys Inc."",""111"",""3"",""SHA0250556"",""4"",""70000"""</t>
  </si>
  <si>
    <t>="""TorlysDynamics"",""Torlys Inc."",""111"",""3"",""SHA0250556"",""4"",""80000"""</t>
  </si>
  <si>
    <t>="""TorlysDynamics"",""Torlys Inc."",""111"",""3"",""SHA0250556"",""4"",""90000"""</t>
  </si>
  <si>
    <t>="""TorlysDynamics"",""Torlys Inc."",""111"",""3"",""SHA0250556"",""4"",""100000"""</t>
  </si>
  <si>
    <t>="""TorlysDynamics"",""Torlys Inc."",""111"",""3"",""SHA0250556"",""4"",""120000"""</t>
  </si>
  <si>
    <t>="""TorlysDynamics"",""Torlys Inc."",""111"",""3"",""SHA0250556"",""4"",""130000"""</t>
  </si>
  <si>
    <t>="""TorlysDynamics"",""Torlys Inc."",""111"",""3"",""SHA0250556"",""4"",""140000"""</t>
  </si>
  <si>
    <t>="""TorlysDynamics"",""Torlys Inc."",""111"",""3"",""SHA0250556"",""4"",""150000"""</t>
  </si>
  <si>
    <t>="""TorlysDynamics"",""Torlys Inc."",""111"",""3"",""SHA0250556"",""4"",""180000"""</t>
  </si>
  <si>
    <t>="""TorlysDynamics"",""Torlys Inc."",""111"",""3"",""SHA0250556"",""4"",""200000"""</t>
  </si>
  <si>
    <t>="""TorlysDynamics"",""Torlys Inc."",""111"",""3"",""SHA0250556"",""4"",""210000"""</t>
  </si>
  <si>
    <t>="""TorlysDynamics"",""Torlys Inc."",""111"",""3"",""SHA0250556"",""4"",""218750"""</t>
  </si>
  <si>
    <t>="""TorlysDynamics"",""Torlys Inc."",""111"",""3"",""SHA0250556"",""4"",""227500"""</t>
  </si>
  <si>
    <t>="""TorlysDynamics"",""Torlys Inc."",""111"",""3"",""SHA0250557"",""4"",""10000"""</t>
  </si>
  <si>
    <t>="""TorlysDynamics"",""Torlys Inc."",""111"",""3"",""SHA0250558"",""4"",""10000"""</t>
  </si>
  <si>
    <t>="""TorlysDynamics"",""Torlys Inc."",""111"",""3"",""SHA0250559"",""4"",""10000"""</t>
  </si>
  <si>
    <t>="""TorlysDynamics"",""Torlys Inc."",""111"",""3"",""SHA0250561"",""4"",""10000"""</t>
  </si>
  <si>
    <t>="""TorlysDynamics"",""Torlys Inc."",""111"",""3"",""SHA0250563"",""4"",""10000"""</t>
  </si>
  <si>
    <t>="""TorlysDynamics"",""Torlys Inc."",""111"",""3"",""SHA0250565"",""4"",""10000"""</t>
  </si>
  <si>
    <t>="""TorlysDynamics"",""Torlys Inc."",""111"",""3"",""SHA0250565"",""4"",""20000"""</t>
  </si>
  <si>
    <t>="""TorlysDynamics"",""Torlys Inc."",""111"",""3"",""SHA0250572"",""4"",""10000"""</t>
  </si>
  <si>
    <t>="""TorlysDynamics"",""Torlys Inc."",""111"",""3"",""SHA0250572"",""4"",""20000"""</t>
  </si>
  <si>
    <t>="""TorlysDynamics"",""Torlys Inc."",""111"",""3"",""SHA0250573"",""4"",""10000"""</t>
  </si>
  <si>
    <t>="""TorlysDynamics"",""Torlys Inc."",""111"",""3"",""SHA0250573"",""4"",""40000"""</t>
  </si>
  <si>
    <t>="""TorlysDynamics"",""Torlys Inc."",""111"",""3"",""SHA0250574"",""4"",""10000"""</t>
  </si>
  <si>
    <t>="""TorlysDynamics"",""Torlys Inc."",""111"",""3"",""SHA0250575"",""4"",""10000"""</t>
  </si>
  <si>
    <t>="""TorlysDynamics"",""Torlys Inc."",""111"",""3"",""SHA0250575"",""4"",""20000"""</t>
  </si>
  <si>
    <t>="""TorlysDynamics"",""Torlys Inc."",""111"",""3"",""SHA0250576"",""4"",""10000"""</t>
  </si>
  <si>
    <t>="""TorlysDynamics"",""Torlys Inc."",""111"",""3"",""SHA0250576"",""4"",""20000"""</t>
  </si>
  <si>
    <t>="""TorlysDynamics"",""Torlys Inc."",""111"",""3"",""SHA0250577"",""4"",""10000"""</t>
  </si>
  <si>
    <t>="""TorlysDynamics"",""Torlys Inc."",""111"",""3"",""SHA0250577"",""4"",""20000"""</t>
  </si>
  <si>
    <t>="""TorlysDynamics"",""Torlys Inc."",""111"",""3"",""SHA0250578"",""4"",""10000"""</t>
  </si>
  <si>
    <t>="""TorlysDynamics"",""Torlys Inc."",""111"",""3"",""SHA0250579"",""4"",""10000"""</t>
  </si>
  <si>
    <t>="""TorlysDynamics"",""Torlys Inc."",""111"",""3"",""SHA0250579"",""4"",""20000"""</t>
  </si>
  <si>
    <t>="""TorlysDynamics"",""Torlys Inc."",""111"",""3"",""SHA0250580"",""4"",""10000"""</t>
  </si>
  <si>
    <t>="""TorlysDynamics"",""Torlys Inc."",""111"",""3"",""SHA0250580"",""4"",""20000"""</t>
  </si>
  <si>
    <t>="""TorlysDynamics"",""Torlys Inc."",""111"",""3"",""SHA0250581"",""4"",""10000"""</t>
  </si>
  <si>
    <t>="""TorlysDynamics"",""Torlys Inc."",""111"",""3"",""SHA0250583"",""4"",""10000"""</t>
  </si>
  <si>
    <t>="""TorlysDynamics"",""Torlys Inc."",""111"",""3"",""SHA0250583"",""4"",""30000"""</t>
  </si>
  <si>
    <t>="""TorlysDynamics"",""Torlys Inc."",""111"",""3"",""SHA0250583"",""4"",""50000"""</t>
  </si>
  <si>
    <t>="""TorlysDynamics"",""Torlys Inc."",""111"",""3"",""SHA0250585"",""4"",""10000"""</t>
  </si>
  <si>
    <t>="""TorlysDynamics"",""Torlys Inc."",""111"",""3"",""SHA0250589"",""4"",""10000"""</t>
  </si>
  <si>
    <t>="""TorlysDynamics"",""Torlys Inc."",""111"",""3"",""SHA0250589"",""4"",""20000"""</t>
  </si>
  <si>
    <t>="""TorlysDynamics"",""Torlys Inc."",""111"",""3"",""SHA0250589"",""4"",""30000"""</t>
  </si>
  <si>
    <t>="""TorlysDynamics"",""Torlys Inc."",""111"",""3"",""SHA0250589"",""4"",""40000"""</t>
  </si>
  <si>
    <t>="""TorlysDynamics"",""Torlys Inc."",""111"",""3"",""SHA0250590"",""4"",""10000"""</t>
  </si>
  <si>
    <t>="""TorlysDynamics"",""Torlys Inc."",""111"",""3"",""SHA0250591"",""4"",""10000"""</t>
  </si>
  <si>
    <t>="""TorlysDynamics"",""Torlys Inc."",""111"",""3"",""SHA0250591"",""4"",""20000"""</t>
  </si>
  <si>
    <t>="""TorlysDynamics"",""Torlys Inc."",""111"",""3"",""SHA0250591"",""4"",""40000"""</t>
  </si>
  <si>
    <t>="""TorlysDynamics"",""Torlys Inc."",""111"",""3"",""SHA0250593"",""4"",""10000"""</t>
  </si>
  <si>
    <t>="""TorlysDynamics"",""Torlys Inc."",""111"",""3"",""SHA0250593"",""4"",""20000"""</t>
  </si>
  <si>
    <t>="""TorlysDynamics"",""Torlys Inc."",""111"",""3"",""SHA0250596"",""4"",""10000"""</t>
  </si>
  <si>
    <t>="""TorlysDynamics"",""Torlys Inc."",""111"",""3"",""SHA0250597"",""4"",""10000"""</t>
  </si>
  <si>
    <t>="""TorlysDynamics"",""Torlys Inc."",""111"",""3"",""SHA0250598"",""4"",""20000"""</t>
  </si>
  <si>
    <t>="""TorlysDynamics"",""Torlys Inc."",""111"",""3"",""SHA0250599"",""4"",""10000"""</t>
  </si>
  <si>
    <t>="""TorlysDynamics"",""Torlys Inc."",""111"",""3"",""SHA0250602"",""4"",""10000"""</t>
  </si>
  <si>
    <t>="""TorlysDynamics"",""Torlys Inc."",""111"",""3"",""SHA0250602"",""4"",""60000"""</t>
  </si>
  <si>
    <t>="""TorlysDynamics"",""Torlys Inc."",""111"",""3"",""SHA0250603"",""4"",""10000"""</t>
  </si>
  <si>
    <t>="""TorlysDynamics"",""Torlys Inc."",""111"",""3"",""SHA0250604"",""4"",""10000"""</t>
  </si>
  <si>
    <t>="""TorlysDynamics"",""Torlys Inc."",""111"",""3"",""SHA0250605"",""4"",""10000"""</t>
  </si>
  <si>
    <t>="""TorlysDynamics"",""Torlys Inc."",""111"",""3"",""SHA0250605"",""4"",""80000"""</t>
  </si>
  <si>
    <t>="""TorlysDynamics"",""Torlys Inc."",""111"",""3"",""SHA0250606"",""4"",""30000"""</t>
  </si>
  <si>
    <t>="""TorlysDynamics"",""Torlys Inc."",""111"",""3"",""SHA0250607"",""4"",""20000"""</t>
  </si>
  <si>
    <t>="""TorlysDynamics"",""Torlys Inc."",""111"",""3"",""SHA0250609"",""4"",""10000"""</t>
  </si>
  <si>
    <t>="""TorlysDynamics"",""Torlys Inc."",""111"",""3"",""SHA0250612"",""4"",""30000"""</t>
  </si>
  <si>
    <t>="""TorlysDynamics"",""Torlys Inc."",""111"",""3"",""SHA0250613"",""4"",""10000"""</t>
  </si>
  <si>
    <t>="""TorlysDynamics"",""Torlys Inc."",""111"",""3"",""SHA0250616"",""4"",""50000"""</t>
  </si>
  <si>
    <t>="""TorlysDynamics"",""Torlys Inc."",""111"",""3"",""SHA0250617"",""4"",""20000"""</t>
  </si>
  <si>
    <t>="""TorlysDynamics"",""Torlys Inc."",""111"",""3"",""SHA0250618"",""4"",""10000"""</t>
  </si>
  <si>
    <t>="""TorlysDynamics"",""Torlys Inc."",""111"",""3"",""SHA0250619"",""4"",""10000"""</t>
  </si>
  <si>
    <t>="""TorlysDynamics"",""Torlys Inc."",""111"",""3"",""SHA0250620"",""4"",""10000"""</t>
  </si>
  <si>
    <t>="""TorlysDynamics"",""Torlys Inc."",""111"",""3"",""SHA0250621"",""4"",""10000"""</t>
  </si>
  <si>
    <t>="""TorlysDynamics"",""Torlys Inc."",""111"",""3"",""SHA0250621"",""4"",""40000"""</t>
  </si>
  <si>
    <t>="""TorlysDynamics"",""Torlys Inc."",""111"",""3"",""SHA0250628"",""4"",""10000"""</t>
  </si>
  <si>
    <t>="""TorlysDynamics"",""Torlys Inc."",""111"",""3"",""SHA0250637"",""4"",""10000"""</t>
  </si>
  <si>
    <t>="""TorlysDynamics"",""Torlys Inc."",""111"",""3"",""SHA0250637"",""4"",""20000"""</t>
  </si>
  <si>
    <t>="""TorlysDynamics"",""Torlys Inc."",""111"",""3"",""SHA0250639"",""4"",""10000"""</t>
  </si>
  <si>
    <t>="""TorlysDynamics"",""Torlys Inc."",""111"",""3"",""SHA0250649"",""4"",""20000"""</t>
  </si>
  <si>
    <t>="""TorlysDynamics"",""Torlys Inc."",""111"",""3"",""SHA0250650"",""4"",""10000"""</t>
  </si>
  <si>
    <t>="""TorlysDynamics"",""Torlys Inc."",""111"",""3"",""SHA0250650"",""4"",""20000"""</t>
  </si>
  <si>
    <t>="""TorlysDynamics"",""Torlys Inc."",""111"",""3"",""SHA0250651"",""4"",""10000"""</t>
  </si>
  <si>
    <t>="""TorlysDynamics"",""Torlys Inc."",""111"",""3"",""SHA0250651"",""4"",""20000"""</t>
  </si>
  <si>
    <t>="""TorlysDynamics"",""Torlys Inc."",""111"",""3"",""SHA0250652"",""4"",""10000"""</t>
  </si>
  <si>
    <t>="""TorlysDynamics"",""Torlys Inc."",""111"",""3"",""SHA0250653"",""4"",""10000"""</t>
  </si>
  <si>
    <t>="""TorlysDynamics"",""Torlys Inc."",""111"",""3"",""SHA0250657"",""4"",""10000"""</t>
  </si>
  <si>
    <t>="""TorlysDynamics"",""Torlys Inc."",""111"",""3"",""SHA0250657"",""4"",""20000"""</t>
  </si>
  <si>
    <t>="""TorlysDynamics"",""Torlys Inc."",""111"",""3"",""SHA0250658"",""4"",""10000"""</t>
  </si>
  <si>
    <t>="""TorlysDynamics"",""Torlys Inc."",""111"",""3"",""SHA0250658"",""4"",""20000"""</t>
  </si>
  <si>
    <t>="""TorlysDynamics"",""Torlys Inc."",""111"",""3"",""SHA0250658"",""4"",""30000"""</t>
  </si>
  <si>
    <t>="""TorlysDynamics"",""Torlys Inc."",""111"",""3"",""SHA0250658"",""4"",""40000"""</t>
  </si>
  <si>
    <t>="""TorlysDynamics"",""Torlys Inc."",""111"",""3"",""SHA0250658"",""4"",""50000"""</t>
  </si>
  <si>
    <t>="""TorlysDynamics"",""Torlys Inc."",""111"",""3"",""SHA0250658"",""4"",""60000"""</t>
  </si>
  <si>
    <t>="""TorlysDynamics"",""Torlys Inc."",""111"",""3"",""SHA0250658"",""4"",""70000"""</t>
  </si>
  <si>
    <t>="""TorlysDynamics"",""Torlys Inc."",""111"",""3"",""SHA0250658"",""4"",""80000"""</t>
  </si>
  <si>
    <t>="""TorlysDynamics"",""Torlys Inc."",""111"",""3"",""SHA0250658"",""4"",""90000"""</t>
  </si>
  <si>
    <t>="""TorlysDynamics"",""Torlys Inc."",""111"",""3"",""SHA0250658"",""4"",""110000"""</t>
  </si>
  <si>
    <t>="""TorlysDynamics"",""Torlys Inc."",""111"",""3"",""SHA0250658"",""4"",""120000"""</t>
  </si>
  <si>
    <t>="""TorlysDynamics"",""Torlys Inc."",""111"",""3"",""SHA0250658"",""4"",""140000"""</t>
  </si>
  <si>
    <t>="""TorlysDynamics"",""Torlys Inc."",""111"",""3"",""SHA0250658"",""4"",""150000"""</t>
  </si>
  <si>
    <t>="""TorlysDynamics"",""Torlys Inc."",""111"",""3"",""SHA0250658"",""4"",""170000"""</t>
  </si>
  <si>
    <t>="""TorlysDynamics"",""Torlys Inc."",""111"",""3"",""SHA0250658"",""4"",""180000"""</t>
  </si>
  <si>
    <t>="""TorlysDynamics"",""Torlys Inc."",""111"",""3"",""SHA0250658"",""4"",""190000"""</t>
  </si>
  <si>
    <t>="""TorlysDynamics"",""Torlys Inc."",""111"",""3"",""SHA0250658"",""4"",""200000"""</t>
  </si>
  <si>
    <t>="""TorlysDynamics"",""Torlys Inc."",""111"",""3"",""SHA0250658"",""4"",""220000"""</t>
  </si>
  <si>
    <t>="""TorlysDynamics"",""Torlys Inc."",""111"",""3"",""SHA0250658"",""4"",""230000"""</t>
  </si>
  <si>
    <t>="""TorlysDynamics"",""Torlys Inc."",""111"",""3"",""SHA0250658"",""4"",""240000"""</t>
  </si>
  <si>
    <t>="""TorlysDynamics"",""Torlys Inc."",""111"",""3"",""SHA0250658"",""4"",""250000"""</t>
  </si>
  <si>
    <t>="""TorlysDynamics"",""Torlys Inc."",""111"",""3"",""SHA0250658"",""4"",""260000"""</t>
  </si>
  <si>
    <t>="""TorlysDynamics"",""Torlys Inc."",""111"",""3"",""SHA0250658"",""4"",""267500"""</t>
  </si>
  <si>
    <t>="""TorlysDynamics"",""Torlys Inc."",""111"",""3"",""SHA0250658"",""4"",""275000"""</t>
  </si>
  <si>
    <t>="""TorlysDynamics"",""Torlys Inc."",""111"",""3"",""SHA0250658"",""4"",""280000"""</t>
  </si>
  <si>
    <t>="""TorlysDynamics"",""Torlys Inc."",""111"",""3"",""SHA0250658"",""4"",""290000"""</t>
  </si>
  <si>
    <t>="""TorlysDynamics"",""Torlys Inc."",""111"",""3"",""SHA0250658"",""4"",""300000"""</t>
  </si>
  <si>
    <t>="""TorlysDynamics"",""Torlys Inc."",""111"",""3"",""SHA0250658"",""4"",""310000"""</t>
  </si>
  <si>
    <t>="""TorlysDynamics"",""Torlys Inc."",""111"",""3"",""SHA0250658"",""4"",""320000"""</t>
  </si>
  <si>
    <t>="""TorlysDynamics"",""Torlys Inc."",""111"",""3"",""SHA0250658"",""4"",""340000"""</t>
  </si>
  <si>
    <t>="""TorlysDynamics"",""Torlys Inc."",""111"",""3"",""SHA0250658"",""4"",""345000"""</t>
  </si>
  <si>
    <t>="""TorlysDynamics"",""Torlys Inc."",""111"",""3"",""SHA0250658"",""4"",""347500"""</t>
  </si>
  <si>
    <t>="""TorlysDynamics"",""Torlys Inc."",""111"",""3"",""SHA0250658"",""4"",""348750"""</t>
  </si>
  <si>
    <t>="""TorlysDynamics"",""Torlys Inc."",""111"",""3"",""SHA0250659"",""4"",""10000"""</t>
  </si>
  <si>
    <t>="""TorlysDynamics"",""Torlys Inc."",""111"",""3"",""SHA0250659"",""4"",""20000"""</t>
  </si>
  <si>
    <t>="""TorlysDynamics"",""Torlys Inc."",""111"",""3"",""SHA0250659"",""4"",""40000"""</t>
  </si>
  <si>
    <t>="""TorlysDynamics"",""Torlys Inc."",""111"",""3"",""SHA0250659"",""4"",""50000"""</t>
  </si>
  <si>
    <t>="""TorlysDynamics"",""Torlys Inc."",""111"",""3"",""SHA0250662"",""4"",""10000"""</t>
  </si>
  <si>
    <t>="""TorlysDynamics"",""Torlys Inc."",""111"",""3"",""SHA0250664"",""4"",""10000"""</t>
  </si>
  <si>
    <t>="""TorlysDynamics"",""Torlys Inc."",""111"",""3"",""SHA0250666"",""4"",""10000"""</t>
  </si>
  <si>
    <t>="""TorlysDynamics"",""Torlys Inc."",""111"",""3"",""SHA0250667"",""4"",""10000"""</t>
  </si>
  <si>
    <t>="""TorlysDynamics"",""Torlys Inc."",""111"",""3"",""SHA0250668"",""4"",""10000"""</t>
  </si>
  <si>
    <t>="""TorlysDynamics"",""Torlys Inc."",""111"",""3"",""SHA0250668"",""4"",""40000"""</t>
  </si>
  <si>
    <t>="""TorlysDynamics"",""Torlys Inc."",""111"",""3"",""SHA0250669"",""4"",""10000"""</t>
  </si>
  <si>
    <t>="""TorlysDynamics"",""Torlys Inc."",""111"",""3"",""SHA0250669"",""4"",""40000"""</t>
  </si>
  <si>
    <t>="""TorlysDynamics"",""Torlys Inc."",""111"",""3"",""SHA0250670"",""4"",""10000"""</t>
  </si>
  <si>
    <t>="""TorlysDynamics"",""Torlys Inc."",""111"",""3"",""SHA0250670"",""4"",""30000"""</t>
  </si>
  <si>
    <t>="""TorlysDynamics"",""Torlys Inc."",""111"",""3"",""SHA0250671"",""4"",""10000"""</t>
  </si>
  <si>
    <t>="""TorlysDynamics"",""Torlys Inc."",""111"",""3"",""SHA0250671"",""4"",""40000"""</t>
  </si>
  <si>
    <t>="""TorlysDynamics"",""Torlys Inc."",""111"",""3"",""SHA0250672"",""4"",""10000"""</t>
  </si>
  <si>
    <t>="""TorlysDynamics"",""Torlys Inc."",""111"",""3"",""SHA0250672"",""4"",""20000"""</t>
  </si>
  <si>
    <t>="""TorlysDynamics"",""Torlys Inc."",""111"",""3"",""SHA0250673"",""4"",""10000"""</t>
  </si>
  <si>
    <t>="""TorlysDynamics"",""Torlys Inc."",""111"",""3"",""SHA0250675"",""4"",""10000"""</t>
  </si>
  <si>
    <t>="""TorlysDynamics"",""Torlys Inc."",""111"",""3"",""SHA0250676"",""4"",""10000"""</t>
  </si>
  <si>
    <t>="""TorlysDynamics"",""Torlys Inc."",""111"",""3"",""SHA0250678"",""4"",""10000"""</t>
  </si>
  <si>
    <t>="""TorlysDynamics"",""Torlys Inc."",""111"",""3"",""SHA0250679"",""4"",""10000"""</t>
  </si>
  <si>
    <t>="""TorlysDynamics"",""Torlys Inc."",""111"",""3"",""SHA0250680"",""4"",""20000"""</t>
  </si>
  <si>
    <t>="""TorlysDynamics"",""Torlys Inc."",""111"",""3"",""SHA0250681"",""4"",""10000"""</t>
  </si>
  <si>
    <t>="""TorlysDynamics"",""Torlys Inc."",""111"",""3"",""SHA0250683"",""4"",""10000"""</t>
  </si>
  <si>
    <t>="""TorlysDynamics"",""Torlys Inc."",""111"",""3"",""SHA0250684"",""4"",""10000"""</t>
  </si>
  <si>
    <t>="""TorlysDynamics"",""Torlys Inc."",""111"",""3"",""SHA0250685"",""4"",""10000"""</t>
  </si>
  <si>
    <t>="""TorlysDynamics"",""Torlys Inc."",""111"",""3"",""SHA0250686"",""4"",""10000"""</t>
  </si>
  <si>
    <t>="""TorlysDynamics"",""Torlys Inc."",""111"",""3"",""SHA0250687"",""4"",""10000"""</t>
  </si>
  <si>
    <t>="""TorlysDynamics"",""Torlys Inc."",""111"",""3"",""SHA0250688"",""4"",""10000"""</t>
  </si>
  <si>
    <t>="""TorlysDynamics"",""Torlys Inc."",""111"",""3"",""SHA0250689"",""4"",""10000"""</t>
  </si>
  <si>
    <t>="""TorlysDynamics"",""Torlys Inc."",""111"",""3"",""SHA0250690"",""4"",""10000"""</t>
  </si>
  <si>
    <t>="""TorlysDynamics"",""Torlys Inc."",""111"",""3"",""SHA0250691"",""4"",""10000"""</t>
  </si>
  <si>
    <t>="""TorlysDynamics"",""Torlys Inc."",""111"",""3"",""SHA0250692"",""4"",""10000"""</t>
  </si>
  <si>
    <t>="""TorlysDynamics"",""Torlys Inc."",""111"",""3"",""SHA0250693"",""4"",""10000"""</t>
  </si>
  <si>
    <t>="""TorlysDynamics"",""Torlys Inc."",""111"",""3"",""SHA0250694"",""4"",""10000"""</t>
  </si>
  <si>
    <t>="""TorlysDynamics"",""Torlys Inc."",""111"",""3"",""SHA0250695"",""4"",""10000"""</t>
  </si>
  <si>
    <t>="""TorlysDynamics"",""Torlys Inc."",""111"",""3"",""SHA0250696"",""4"",""10000"""</t>
  </si>
  <si>
    <t>="""TorlysDynamics"",""Torlys Inc."",""111"",""3"",""SHA0250697"",""4"",""10000"""</t>
  </si>
  <si>
    <t>="""TorlysDynamics"",""Torlys Inc."",""111"",""3"",""SHA0250698"",""4"",""10000"""</t>
  </si>
  <si>
    <t>="""TorlysDynamics"",""Torlys Inc."",""111"",""3"",""SHA0250699"",""4"",""10000"""</t>
  </si>
  <si>
    <t>="""TorlysDynamics"",""Torlys Inc."",""111"",""3"",""SHA0250700"",""4"",""10000"""</t>
  </si>
  <si>
    <t>="""TorlysDynamics"",""Torlys Inc."",""111"",""3"",""SHA0250701"",""4"",""10000"""</t>
  </si>
  <si>
    <t>="""TorlysDynamics"",""Torlys Inc."",""111"",""3"",""SHA0250702"",""4"",""10000"""</t>
  </si>
  <si>
    <t>="""TorlysDynamics"",""Torlys Inc."",""111"",""3"",""SHA0250703"",""4"",""10000"""</t>
  </si>
  <si>
    <t>="""TorlysDynamics"",""Torlys Inc."",""111"",""3"",""SHA0250704"",""4"",""10000"""</t>
  </si>
  <si>
    <t>="""TorlysDynamics"",""Torlys Inc."",""111"",""3"",""SHA0250705"",""4"",""10000"""</t>
  </si>
  <si>
    <t>="""TorlysDynamics"",""Torlys Inc."",""111"",""3"",""SHA0250706"",""4"",""10000"""</t>
  </si>
  <si>
    <t>="""TorlysDynamics"",""Torlys Inc."",""111"",""3"",""SHA0250707"",""4"",""10000"""</t>
  </si>
  <si>
    <t>="""TorlysDynamics"",""Torlys Inc."",""111"",""3"",""SHA0250708"",""4"",""10000"""</t>
  </si>
  <si>
    <t>="""TorlysDynamics"",""Torlys Inc."",""111"",""3"",""SHA0250709"",""4"",""10000"""</t>
  </si>
  <si>
    <t>="""TorlysDynamics"",""Torlys Inc."",""111"",""3"",""SHA0250710"",""4"",""10000"""</t>
  </si>
  <si>
    <t>="""TorlysDynamics"",""Torlys Inc."",""111"",""3"",""SHA0250711"",""4"",""10000"""</t>
  </si>
  <si>
    <t>="""TorlysDynamics"",""Torlys Inc."",""111"",""3"",""SHA0250712"",""4"",""10000"""</t>
  </si>
  <si>
    <t>="""TorlysDynamics"",""Torlys Inc."",""111"",""3"",""SHA0250713"",""4"",""10000"""</t>
  </si>
  <si>
    <t>="""TorlysDynamics"",""Torlys Inc."",""111"",""3"",""SHA0250715"",""4"",""10000"""</t>
  </si>
  <si>
    <t>="""TorlysDynamics"",""Torlys Inc."",""111"",""3"",""SHA0250715"",""4"",""30000"""</t>
  </si>
  <si>
    <t>="""TorlysDynamics"",""Torlys Inc."",""111"",""3"",""SHA0250715"",""4"",""40000"""</t>
  </si>
  <si>
    <t>="""TorlysDynamics"",""Torlys Inc."",""111"",""3"",""SHA0250716"",""4"",""10000"""</t>
  </si>
  <si>
    <t>="""TorlysDynamics"",""Torlys Inc."",""111"",""3"",""SHA0250717"",""4"",""10000"""</t>
  </si>
  <si>
    <t>="""TorlysDynamics"",""Torlys Inc."",""111"",""3"",""SHA0250718"",""4"",""10000"""</t>
  </si>
  <si>
    <t>="""TorlysDynamics"",""Torlys Inc."",""111"",""3"",""SHA0250719"",""4"",""10000"""</t>
  </si>
  <si>
    <t>="""TorlysDynamics"",""Torlys Inc."",""111"",""3"",""SHA0250719"",""4"",""30000"""</t>
  </si>
  <si>
    <t>="""TorlysDynamics"",""Torlys Inc."",""111"",""3"",""SHA0250719"",""4"",""50000"""</t>
  </si>
  <si>
    <t>="""TorlysDynamics"",""Torlys Inc."",""111"",""3"",""SHA0250719"",""4"",""60000"""</t>
  </si>
  <si>
    <t>="""TorlysDynamics"",""Torlys Inc."",""111"",""3"",""SHA0250719"",""4"",""70000"""</t>
  </si>
  <si>
    <t>="""TorlysDynamics"",""Torlys Inc."",""111"",""3"",""SHA0250719"",""4"",""80000"""</t>
  </si>
  <si>
    <t>="""TorlysDynamics"",""Torlys Inc."",""111"",""3"",""SHA0250721"",""4"",""10000"""</t>
  </si>
  <si>
    <t>="""TorlysDynamics"",""Torlys Inc."",""111"",""3"",""SHA0250721"",""4"",""30000"""</t>
  </si>
  <si>
    <t>="""TorlysDynamics"",""Torlys Inc."",""111"",""3"",""SHA0250721"",""4"",""40000"""</t>
  </si>
  <si>
    <t>="""TorlysDynamics"",""Torlys Inc."",""111"",""3"",""SHA0250721"",""4"",""50000"""</t>
  </si>
  <si>
    <t>="""TorlysDynamics"",""Torlys Inc."",""111"",""3"",""SHA0250721"",""4"",""60000"""</t>
  </si>
  <si>
    <t>="""TorlysDynamics"",""Torlys Inc."",""111"",""3"",""SHA0250721"",""4"",""70000"""</t>
  </si>
  <si>
    <t>="""TorlysDynamics"",""Torlys Inc."",""111"",""3"",""SHA0250721"",""4"",""80000"""</t>
  </si>
  <si>
    <t>="""TorlysDynamics"",""Torlys Inc."",""111"",""3"",""SHA0250721"",""4"",""90000"""</t>
  </si>
  <si>
    <t>="""TorlysDynamics"",""Torlys Inc."",""111"",""3"",""SHA0250721"",""4"",""100000"""</t>
  </si>
  <si>
    <t>="""TorlysDynamics"",""Torlys Inc."",""111"",""3"",""SHA0250721"",""4"",""110000"""</t>
  </si>
  <si>
    <t>="""TorlysDynamics"",""Torlys Inc."",""111"",""3"",""SHA0250721"",""4"",""120000"""</t>
  </si>
  <si>
    <t>="""TorlysDynamics"",""Torlys Inc."",""111"",""3"",""SHA0250723"",""4"",""10000"""</t>
  </si>
  <si>
    <t>="""TorlysDynamics"",""Torlys Inc."",""111"",""3"",""SHA0250723"",""4"",""30000"""</t>
  </si>
  <si>
    <t>="""TorlysDynamics"",""Torlys Inc."",""111"",""3"",""SHA0250724"",""4"",""10000"""</t>
  </si>
  <si>
    <t>="""TorlysDynamics"",""Torlys Inc."",""111"",""3"",""SHA0250726"",""4"",""10000"""</t>
  </si>
  <si>
    <t>="""TorlysDynamics"",""Torlys Inc."",""111"",""3"",""SHA0250727"",""4"",""10000"""</t>
  </si>
  <si>
    <t>="""TorlysDynamics"",""Torlys Inc."",""111"",""3"",""SHA0250728"",""4"",""10000"""</t>
  </si>
  <si>
    <t>="""TorlysDynamics"",""Torlys Inc."",""111"",""3"",""SHA0250728"",""4"",""15000"""</t>
  </si>
  <si>
    <t>="""TorlysDynamics"",""Torlys Inc."",""111"",""3"",""SHA0250728"",""4"",""20000"""</t>
  </si>
  <si>
    <t>="""TorlysDynamics"",""Torlys Inc."",""111"",""3"",""SHA0250728"",""4"",""25000"""</t>
  </si>
  <si>
    <t>="""TorlysDynamics"",""Torlys Inc."",""111"",""3"",""SHA0250728"",""4"",""30000"""</t>
  </si>
  <si>
    <t>="""TorlysDynamics"",""Torlys Inc."",""111"",""3"",""SHA0250728"",""4"",""40000"""</t>
  </si>
  <si>
    <t>="""TorlysDynamics"",""Torlys Inc."",""111"",""3"",""SHA0250729"",""4"",""10000"""</t>
  </si>
  <si>
    <t>="""TorlysDynamics"",""Torlys Inc."",""111"",""3"",""SHA0250729"",""4"",""30000"""</t>
  </si>
  <si>
    <t>="""TorlysDynamics"",""Torlys Inc."",""111"",""3"",""SHA0250737"",""4"",""10000"""</t>
  </si>
  <si>
    <t>="""TorlysDynamics"",""Torlys Inc."",""111"",""3"",""SHA0250741"",""4"",""10000"""</t>
  </si>
  <si>
    <t>="""TorlysDynamics"",""Torlys Inc."",""111"",""3"",""SHA0250743"",""4"",""30000"""</t>
  </si>
  <si>
    <t>="""TorlysDynamics"",""Torlys Inc."",""111"",""3"",""SHA0250745"",""4"",""10000"""</t>
  </si>
  <si>
    <t>="""TorlysDynamics"",""Torlys Inc."",""111"",""3"",""SHA0250746"",""4"",""10000"""</t>
  </si>
  <si>
    <t>="""TorlysDynamics"",""Torlys Inc."",""111"",""3"",""SHA0250747"",""4"",""10000"""</t>
  </si>
  <si>
    <t>="""TorlysDynamics"",""Torlys Inc."",""111"",""3"",""SHA0250748"",""4"",""10000"""</t>
  </si>
  <si>
    <t>="""TorlysDynamics"",""Torlys Inc."",""111"",""3"",""SHA0250748"",""4"",""30000"""</t>
  </si>
  <si>
    <t>="""TorlysDynamics"",""Torlys Inc."",""111"",""3"",""SHA0250749"",""4"",""10000"""</t>
  </si>
  <si>
    <t>="""TorlysDynamics"",""Torlys Inc."",""111"",""3"",""SHA0250749"",""4"",""20000"""</t>
  </si>
  <si>
    <t>="""TorlysDynamics"",""Torlys Inc."",""111"",""3"",""SHA0250749"",""4"",""50000"""</t>
  </si>
  <si>
    <t>="""TorlysDynamics"",""Torlys Inc."",""111"",""3"",""SHA0250750"",""4"",""10000"""</t>
  </si>
  <si>
    <t>="""TorlysDynamics"",""Torlys Inc."",""111"",""3"",""SHA0250751"",""4"",""10000"""</t>
  </si>
  <si>
    <t>="""TorlysDynamics"",""Torlys Inc."",""111"",""3"",""SHA0250755"",""4"",""10000"""</t>
  </si>
  <si>
    <t>="""TorlysDynamics"",""Torlys Inc."",""111"",""3"",""SHA0250755"",""4"",""30000"""</t>
  </si>
  <si>
    <t>="""TorlysDynamics"",""Torlys Inc."",""111"",""3"",""SHA0250755"",""4"",""60000"""</t>
  </si>
  <si>
    <t>="""TorlysDynamics"",""Torlys Inc."",""111"",""3"",""SHA0250756"",""4"",""10000"""</t>
  </si>
  <si>
    <t>="""TorlysDynamics"",""Torlys Inc."",""111"",""3"",""SHA0250758"",""4"",""10000"""</t>
  </si>
  <si>
    <t>="""TorlysDynamics"",""Torlys Inc."",""111"",""3"",""SHA0250758"",""4"",""20000"""</t>
  </si>
  <si>
    <t>="""TorlysDynamics"",""Torlys Inc."",""111"",""3"",""SHA0250759"",""4"",""10000"""</t>
  </si>
  <si>
    <t>="""TorlysDynamics"",""Torlys Inc."",""111"",""3"",""SHA0250760"",""4"",""10000"""</t>
  </si>
  <si>
    <t>="""TorlysDynamics"",""Torlys Inc."",""111"",""3"",""SHA0250761"",""4"",""10000"""</t>
  </si>
  <si>
    <t>="""TorlysDynamics"",""Torlys Inc."",""111"",""3"",""SHA0250761"",""4"",""20000"""</t>
  </si>
  <si>
    <t>="""TorlysDynamics"",""Torlys Inc."",""111"",""3"",""SHA0250762"",""4"",""10000"""</t>
  </si>
  <si>
    <t>="""TorlysDynamics"",""Torlys Inc."",""111"",""3"",""SHA0250763"",""4"",""10000"""</t>
  </si>
  <si>
    <t>="""TorlysDynamics"",""Torlys Inc."",""111"",""3"",""SHA0250763"",""4"",""20000"""</t>
  </si>
  <si>
    <t>="""TorlysDynamics"",""Torlys Inc."",""111"",""3"",""SHA0250764"",""4"",""10000"""</t>
  </si>
  <si>
    <t>="""TorlysDynamics"",""Torlys Inc."",""111"",""3"",""SHA0250765"",""4"",""10000"""</t>
  </si>
  <si>
    <t>="""TorlysDynamics"",""Torlys Inc."",""111"",""3"",""SHA0250766"",""4"",""10000"""</t>
  </si>
  <si>
    <t>="""TorlysDynamics"",""Torlys Inc."",""111"",""3"",""SHA0250767"",""4"",""10000"""</t>
  </si>
  <si>
    <t>="""TorlysDynamics"",""Torlys Inc."",""111"",""3"",""SHA0250768"",""4"",""10000"""</t>
  </si>
  <si>
    <t>="""TorlysDynamics"",""Torlys Inc."",""111"",""3"",""SHA0250768"",""4"",""30000"""</t>
  </si>
  <si>
    <t>="""TorlysDynamics"",""Torlys Inc."",""111"",""3"",""SHA0250771"",""4"",""10000"""</t>
  </si>
  <si>
    <t>="""TorlysDynamics"",""Torlys Inc."",""111"",""3"",""SHA0250771"",""4"",""20000"""</t>
  </si>
  <si>
    <t>="""TorlysDynamics"",""Torlys Inc."",""111"",""3"",""SHA0250772"",""4"",""10000"""</t>
  </si>
  <si>
    <t>="""TorlysDynamics"",""Torlys Inc."",""111"",""3"",""SHA0250773"",""4"",""10000"""</t>
  </si>
  <si>
    <t>="""TorlysDynamics"",""Torlys Inc."",""111"",""3"",""SHA0250777"",""4"",""10000"""</t>
  </si>
  <si>
    <t>="""TorlysDynamics"",""Torlys Inc."",""111"",""3"",""SHA0250778"",""4"",""10000"""</t>
  </si>
  <si>
    <t>="""TorlysDynamics"",""Torlys Inc."",""111"",""3"",""SHA0250780"",""4"",""10000"""</t>
  </si>
  <si>
    <t>="""TorlysDynamics"",""Torlys Inc."",""111"",""3"",""SHA0250782"",""4"",""10000"""</t>
  </si>
  <si>
    <t>="""TorlysDynamics"",""Torlys Inc."",""111"",""3"",""SHA0250782"",""4"",""20000"""</t>
  </si>
  <si>
    <t>="""TorlysDynamics"",""Torlys Inc."",""111"",""3"",""SHA0250783"",""4"",""10000"""</t>
  </si>
  <si>
    <t>="""TorlysDynamics"",""Torlys Inc."",""111"",""3"",""SHA0250784"",""4"",""10000"""</t>
  </si>
  <si>
    <t>="""TorlysDynamics"",""Torlys Inc."",""111"",""3"",""SHA0250786"",""4"",""10000"""</t>
  </si>
  <si>
    <t>="""TorlysDynamics"",""Torlys Inc."",""111"",""3"",""SHA0250787"",""4"",""10000"""</t>
  </si>
  <si>
    <t>="""TorlysDynamics"",""Torlys Inc."",""111"",""3"",""SHA0250788"",""4"",""10000"""</t>
  </si>
  <si>
    <t>="""TorlysDynamics"",""Torlys Inc."",""111"",""3"",""SHA0250792"",""4"",""10000"""</t>
  </si>
  <si>
    <t>="""TorlysDynamics"",""Torlys Inc."",""111"",""3"",""SHA0250793"",""4"",""10000"""</t>
  </si>
  <si>
    <t>="""TorlysDynamics"",""Torlys Inc."",""111"",""3"",""SHA0250797"",""4"",""10000"""</t>
  </si>
  <si>
    <t>="""TorlysDynamics"",""Torlys Inc."",""111"",""3"",""SHA0250798"",""4"",""10000"""</t>
  </si>
  <si>
    <t>="""TorlysDynamics"",""Torlys Inc."",""111"",""3"",""SHA0250799"",""4"",""10000"""</t>
  </si>
  <si>
    <t>="""TorlysDynamics"",""Torlys Inc."",""111"",""3"",""SHA0250800"",""4"",""10000"""</t>
  </si>
  <si>
    <t>="""TorlysDynamics"",""Torlys Inc."",""111"",""3"",""SHA0250802"",""4"",""10000"""</t>
  </si>
  <si>
    <t>="""TorlysDynamics"",""Torlys Inc."",""111"",""3"",""SHA0250804"",""4"",""10000"""</t>
  </si>
  <si>
    <t>="""TorlysDynamics"",""Torlys Inc."",""111"",""3"",""SHA0250805"",""4"",""20000"""</t>
  </si>
  <si>
    <t>="""TorlysDynamics"",""Torlys Inc."",""111"",""3"",""SHA0250811"",""4"",""10000"""</t>
  </si>
  <si>
    <t>="""TorlysDynamics"",""Torlys Inc."",""111"",""3"",""SHA0250812"",""4"",""10000"""</t>
  </si>
  <si>
    <t>="""TorlysDynamics"",""Torlys Inc."",""111"",""3"",""SHA0250813"",""4"",""10000"""</t>
  </si>
  <si>
    <t>="""TorlysDynamics"",""Torlys Inc."",""111"",""3"",""SHA0250814"",""4"",""10000"""</t>
  </si>
  <si>
    <t>="""TorlysDynamics"",""Torlys Inc."",""111"",""3"",""SHA0250814"",""4"",""20000"""</t>
  </si>
  <si>
    <t>="""TorlysDynamics"",""Torlys Inc."",""111"",""3"",""SHA0250815"",""4"",""10000"""</t>
  </si>
  <si>
    <t>="""TorlysDynamics"",""Torlys Inc."",""111"",""3"",""SHA0250816"",""4"",""10000"""</t>
  </si>
  <si>
    <t>="""TorlysDynamics"",""Torlys Inc."",""111"",""3"",""SHA0250816"",""4"",""20000"""</t>
  </si>
  <si>
    <t>="""TorlysDynamics"",""Torlys Inc."",""111"",""3"",""SHA0250816"",""4"",""30000"""</t>
  </si>
  <si>
    <t>="""TorlysDynamics"",""Torlys Inc."",""111"",""3"",""SHA0250818"",""4"",""10000"""</t>
  </si>
  <si>
    <t>="""TorlysDynamics"",""Torlys Inc."",""111"",""3"",""SHA0250819"",""4"",""10000"""</t>
  </si>
  <si>
    <t>="""TorlysDynamics"",""Torlys Inc."",""111"",""3"",""SHA0250819"",""4"",""30000"""</t>
  </si>
  <si>
    <t>="""TorlysDynamics"",""Torlys Inc."",""111"",""3"",""SHA0250822"",""4"",""10000"""</t>
  </si>
  <si>
    <t>="""TorlysDynamics"",""Torlys Inc."",""111"",""3"",""SHA0250826"",""4"",""10000"""</t>
  </si>
  <si>
    <t>="""TorlysDynamics"",""Torlys Inc."",""111"",""3"",""SHA0250827"",""4"",""10000"""</t>
  </si>
  <si>
    <t>="""TorlysDynamics"",""Torlys Inc."",""111"",""3"",""SHA0250827"",""4"",""20000"""</t>
  </si>
  <si>
    <t>="""TorlysDynamics"",""Torlys Inc."",""111"",""3"",""SHA0250827"",""4"",""30000"""</t>
  </si>
  <si>
    <t>="""TorlysDynamics"",""Torlys Inc."",""111"",""3"",""SHA0250828"",""4"",""10000"""</t>
  </si>
  <si>
    <t>="""TorlysDynamics"",""Torlys Inc."",""111"",""3"",""SHA0250828"",""4"",""40000"""</t>
  </si>
  <si>
    <t>="""TorlysDynamics"",""Torlys Inc."",""111"",""3"",""SHA0250829"",""4"",""10000"""</t>
  </si>
  <si>
    <t>="""TorlysDynamics"",""Torlys Inc."",""111"",""3"",""SHA0250829"",""4"",""40000"""</t>
  </si>
  <si>
    <t>="""TorlysDynamics"",""Torlys Inc."",""111"",""3"",""SHA0250832"",""4"",""40000"""</t>
  </si>
  <si>
    <t>="""TorlysDynamics"",""Torlys Inc."",""111"",""3"",""SHA0250834"",""4"",""10000"""</t>
  </si>
  <si>
    <t>="""TorlysDynamics"",""Torlys Inc."",""111"",""3"",""SHA0250835"",""4"",""10000"""</t>
  </si>
  <si>
    <t>="""TorlysDynamics"",""Torlys Inc."",""111"",""3"",""SHA0250835"",""4"",""70000"""</t>
  </si>
  <si>
    <t>="""TorlysDynamics"",""Torlys Inc."",""111"",""3"",""SHA0250836"",""4"",""10000"""</t>
  </si>
  <si>
    <t>="""TorlysDynamics"",""Torlys Inc."",""111"",""3"",""SHA0250836"",""4"",""40000"""</t>
  </si>
  <si>
    <t>="""TorlysDynamics"",""Torlys Inc."",""111"",""3"",""SHA0250837"",""4"",""10000"""</t>
  </si>
  <si>
    <t>="""TorlysDynamics"",""Torlys Inc."",""111"",""3"",""SHA0250837"",""4"",""40000"""</t>
  </si>
  <si>
    <t>="""TorlysDynamics"",""Torlys Inc."",""111"",""3"",""SHA0250838"",""4"",""10000"""</t>
  </si>
  <si>
    <t>="""TorlysDynamics"",""Torlys Inc."",""111"",""3"",""SHA0250838"",""4"",""40000"""</t>
  </si>
  <si>
    <t>="""TorlysDynamics"",""Torlys Inc."",""111"",""3"",""SHA0250839"",""4"",""20000"""</t>
  </si>
  <si>
    <t>="""TorlysDynamics"",""Torlys Inc."",""111"",""3"",""SHA0250840"",""4"",""10000"""</t>
  </si>
  <si>
    <t>="""TorlysDynamics"",""Torlys Inc."",""111"",""3"",""SHA0250842"",""4"",""10000"""</t>
  </si>
  <si>
    <t>="""TorlysDynamics"",""Torlys Inc."",""111"",""3"",""SHA0250843"",""4"",""10000"""</t>
  </si>
  <si>
    <t>="""TorlysDynamics"",""Torlys Inc."",""111"",""3"",""SHA0250843"",""4"",""20000"""</t>
  </si>
  <si>
    <t>="""TorlysDynamics"",""Torlys Inc."",""111"",""3"",""SHA0250843"",""4"",""40000"""</t>
  </si>
  <si>
    <t>="""TorlysDynamics"",""Torlys Inc."",""111"",""3"",""SHA0250843"",""4"",""50000"""</t>
  </si>
  <si>
    <t>="""TorlysDynamics"",""Torlys Inc."",""111"",""3"",""SHA0250843"",""4"",""60000"""</t>
  </si>
  <si>
    <t>="""TorlysDynamics"",""Torlys Inc."",""111"",""3"",""SHA0250843"",""4"",""70000"""</t>
  </si>
  <si>
    <t>="""TorlysDynamics"",""Torlys Inc."",""111"",""3"",""SHA0250843"",""4"",""80000"""</t>
  </si>
  <si>
    <t>="""TorlysDynamics"",""Torlys Inc."",""111"",""3"",""SHA0250848"",""4"",""10000"""</t>
  </si>
  <si>
    <t>="""TorlysDynamics"",""Torlys Inc."",""111"",""3"",""SHA0250850"",""4"",""10000"""</t>
  </si>
  <si>
    <t>="""TorlysDynamics"",""Torlys Inc."",""111"",""3"",""SHA0250851"",""4"",""10000"""</t>
  </si>
  <si>
    <t>="""TorlysDynamics"",""Torlys Inc."",""111"",""3"",""SHA0250851"",""4"",""20000"""</t>
  </si>
  <si>
    <t>="""TorlysDynamics"",""Torlys Inc."",""111"",""3"",""SHA0250851"",""4"",""30000"""</t>
  </si>
  <si>
    <t>="""TorlysDynamics"",""Torlys Inc."",""111"",""3"",""SHA0250852"",""4"",""10000"""</t>
  </si>
  <si>
    <t>="""TorlysDynamics"",""Torlys Inc."",""111"",""3"",""SHA0250852"",""4"",""20000"""</t>
  </si>
  <si>
    <t>="""TorlysDynamics"",""Torlys Inc."",""111"",""3"",""SHA0250853"",""4"",""10000"""</t>
  </si>
  <si>
    <t>="""TorlysDynamics"",""Torlys Inc."",""111"",""3"",""SHA0250854"",""4"",""10000"""</t>
  </si>
  <si>
    <t>="""TorlysDynamics"",""Torlys Inc."",""111"",""3"",""SHA0250854"",""4"",""20000"""</t>
  </si>
  <si>
    <t>="""TorlysDynamics"",""Torlys Inc."",""111"",""3"",""SHA0250855"",""4"",""10000"""</t>
  </si>
  <si>
    <t>="""TorlysDynamics"",""Torlys Inc."",""111"",""3"",""SHA0250855"",""4"",""20000"""</t>
  </si>
  <si>
    <t>="""TorlysDynamics"",""Torlys Inc."",""111"",""3"",""SHA0250856"",""4"",""10000"""</t>
  </si>
  <si>
    <t>="""TorlysDynamics"",""Torlys Inc."",""111"",""3"",""SHA0250860"",""4"",""10000"""</t>
  </si>
  <si>
    <t>="""TorlysDynamics"",""Torlys Inc."",""111"",""3"",""SHA0250860"",""4"",""40000"""</t>
  </si>
  <si>
    <t>="""TorlysDynamics"",""Torlys Inc."",""111"",""3"",""SHA0250863"",""4"",""10000"""</t>
  </si>
  <si>
    <t>="""TorlysDynamics"",""Torlys Inc."",""111"",""3"",""SHA0250864"",""4"",""10000"""</t>
  </si>
  <si>
    <t>="""TorlysDynamics"",""Torlys Inc."",""111"",""3"",""SHA0250864"",""4"",""30000"""</t>
  </si>
  <si>
    <t>="""TorlysDynamics"",""Torlys Inc."",""111"",""3"",""SHA0250865"",""4"",""10000"""</t>
  </si>
  <si>
    <t>="""TorlysDynamics"",""Torlys Inc."",""111"",""3"",""SHA0250866"",""4"",""30000"""</t>
  </si>
  <si>
    <t>="""TorlysDynamics"",""Torlys Inc."",""111"",""3"",""SHA0250866"",""4"",""35000"""</t>
  </si>
  <si>
    <t>="""TorlysDynamics"",""Torlys Inc."",""111"",""3"",""SHA0250868"",""4"",""30000"""</t>
  </si>
  <si>
    <t>="""TorlysDynamics"",""Torlys Inc."",""111"",""3"",""SHA0250869"",""4"",""30000"""</t>
  </si>
  <si>
    <t>="""TorlysDynamics"",""Torlys Inc."",""111"",""3"",""SHA0250870"",""4"",""10000"""</t>
  </si>
  <si>
    <t>="""TorlysDynamics"",""Torlys Inc."",""111"",""3"",""SHA0250871"",""4"",""20000"""</t>
  </si>
  <si>
    <t>="""TorlysDynamics"",""Torlys Inc."",""111"",""3"",""SHA0250872"",""4"",""10000"""</t>
  </si>
  <si>
    <t>="""TorlysDynamics"",""Torlys Inc."",""111"",""3"",""SHA0250872"",""4"",""20000"""</t>
  </si>
  <si>
    <t>="""TorlysDynamics"",""Torlys Inc."",""111"",""3"",""SHA0250873"",""4"",""10000"""</t>
  </si>
  <si>
    <t>="""TorlysDynamics"",""Torlys Inc."",""111"",""3"",""SHA0250873"",""4"",""20000"""</t>
  </si>
  <si>
    <t>="""TorlysDynamics"",""Torlys Inc."",""111"",""3"",""SHA0250875"",""4"",""20000"""</t>
  </si>
  <si>
    <t>="""TorlysDynamics"",""Torlys Inc."",""111"",""3"",""SHA0250876"",""4"",""10000"""</t>
  </si>
  <si>
    <t>="""TorlysDynamics"",""Torlys Inc."",""111"",""3"",""SHA0250876"",""4"",""30000"""</t>
  </si>
  <si>
    <t>="""TorlysDynamics"",""Torlys Inc."",""111"",""3"",""SHA0250876"",""4"",""40000"""</t>
  </si>
  <si>
    <t>="""TorlysDynamics"",""Torlys Inc."",""111"",""3"",""SHA0250877"",""4"",""10000"""</t>
  </si>
  <si>
    <t>="""TorlysDynamics"",""Torlys Inc."",""111"",""3"",""SHA0250878"",""4"",""10000"""</t>
  </si>
  <si>
    <t>="""TorlysDynamics"",""Torlys Inc."",""111"",""3"",""SHA0250878"",""4"",""20000"""</t>
  </si>
  <si>
    <t>="""TorlysDynamics"",""Torlys Inc."",""111"",""3"",""SHA0250878"",""4"",""30000"""</t>
  </si>
  <si>
    <t>="""TorlysDynamics"",""Torlys Inc."",""111"",""3"",""SHA0250878"",""4"",""40000"""</t>
  </si>
  <si>
    <t>="""TorlysDynamics"",""Torlys Inc."",""111"",""3"",""SHA0250878"",""4"",""50000"""</t>
  </si>
  <si>
    <t>="""TorlysDynamics"",""Torlys Inc."",""111"",""3"",""SHA0250878"",""4"",""70000"""</t>
  </si>
  <si>
    <t>="""TorlysDynamics"",""Torlys Inc."",""111"",""3"",""SHA0250879"",""4"",""10000"""</t>
  </si>
  <si>
    <t>="""TorlysDynamics"",""Torlys Inc."",""111"",""3"",""SHA0250879"",""4"",""20000"""</t>
  </si>
  <si>
    <t>="""TorlysDynamics"",""Torlys Inc."",""111"",""3"",""SHA0250879"",""4"",""30000"""</t>
  </si>
  <si>
    <t>="""TorlysDynamics"",""Torlys Inc."",""111"",""3"",""SHA0250879"",""4"",""40000"""</t>
  </si>
  <si>
    <t>="""TorlysDynamics"",""Torlys Inc."",""111"",""3"",""SHA0250879"",""4"",""50000"""</t>
  </si>
  <si>
    <t>="""TorlysDynamics"",""Torlys Inc."",""111"",""3"",""SHA0250879"",""4"",""60000"""</t>
  </si>
  <si>
    <t>="""TorlysDynamics"",""Torlys Inc."",""111"",""3"",""SHA0250880"",""4"",""10000"""</t>
  </si>
  <si>
    <t>="""TorlysDynamics"",""Torlys Inc."",""111"",""3"",""SHA0250881"",""4"",""10000"""</t>
  </si>
  <si>
    <t>="""TorlysDynamics"",""Torlys Inc."",""111"",""3"",""SHA0250881"",""4"",""20000"""</t>
  </si>
  <si>
    <t>="""TorlysDynamics"",""Torlys Inc."",""111"",""3"",""SHA0250882"",""4"",""10000"""</t>
  </si>
  <si>
    <t>="""TorlysDynamics"",""Torlys Inc."",""111"",""3"",""SHA0250883"",""4"",""10000"""</t>
  </si>
  <si>
    <t>="""TorlysDynamics"",""Torlys Inc."",""111"",""3"",""SHA0250885"",""4"",""10000"""</t>
  </si>
  <si>
    <t>="""TorlysDynamics"",""Torlys Inc."",""111"",""3"",""SHA0250886"",""4"",""10000"""</t>
  </si>
  <si>
    <t>="""TorlysDynamics"",""Torlys Inc."",""111"",""3"",""SHA0250886"",""4"",""30000"""</t>
  </si>
  <si>
    <t>="""TorlysDynamics"",""Torlys Inc."",""111"",""3"",""SHA0250887"",""4"",""10000"""</t>
  </si>
  <si>
    <t>="""TorlysDynamics"",""Torlys Inc."",""111"",""3"",""SHA0250888"",""4"",""10000"""</t>
  </si>
  <si>
    <t>="""TorlysDynamics"",""Torlys Inc."",""111"",""3"",""SHA0250889"",""4"",""10000"""</t>
  </si>
  <si>
    <t>="""TorlysDynamics"",""Torlys Inc."",""111"",""3"",""SHA0250890"",""4"",""10000"""</t>
  </si>
  <si>
    <t>="""TorlysDynamics"",""Torlys Inc."",""111"",""3"",""SHA0250891"",""4"",""10000"""</t>
  </si>
  <si>
    <t>="""TorlysDynamics"",""Torlys Inc."",""111"",""3"",""SHA0250892"",""4"",""10000"""</t>
  </si>
  <si>
    <t>="""TorlysDynamics"",""Torlys Inc."",""111"",""3"",""SHA0250893"",""4"",""10000"""</t>
  </si>
  <si>
    <t>="""TorlysDynamics"",""Torlys Inc."",""111"",""3"",""SHA0250893"",""4"",""30000"""</t>
  </si>
  <si>
    <t>="""TorlysDynamics"",""Torlys Inc."",""111"",""3"",""SHA0250894"",""4"",""10000"""</t>
  </si>
  <si>
    <t>="""TorlysDynamics"",""Torlys Inc."",""111"",""3"",""SHA0250896"",""4"",""20000"""</t>
  </si>
  <si>
    <t>="""TorlysDynamics"",""Torlys Inc."",""111"",""3"",""SHA0250897"",""4"",""10000"""</t>
  </si>
  <si>
    <t>="""TorlysDynamics"",""Torlys Inc."",""111"",""3"",""SHA0250897"",""4"",""30000"""</t>
  </si>
  <si>
    <t>="""TorlysDynamics"",""Torlys Inc."",""111"",""3"",""SHA0250898"",""4"",""10000"""</t>
  </si>
  <si>
    <t>="""TorlysDynamics"",""Torlys Inc."",""111"",""3"",""SHA0250899"",""4"",""10000"""</t>
  </si>
  <si>
    <t>="""TorlysDynamics"",""Torlys Inc."",""111"",""3"",""SHA0250899"",""4"",""20000"""</t>
  </si>
  <si>
    <t>="""TorlysDynamics"",""Torlys Inc."",""111"",""3"",""SHA0250900"",""4"",""20000"""</t>
  </si>
  <si>
    <t>="""TorlysDynamics"",""Torlys Inc."",""111"",""3"",""SHA0250901"",""4"",""10000"""</t>
  </si>
  <si>
    <t>="""TorlysDynamics"",""Torlys Inc."",""111"",""3"",""SHA0250902"",""4"",""10000"""</t>
  </si>
  <si>
    <t>="""TorlysDynamics"",""Torlys Inc."",""111"",""3"",""SHA0250902"",""4"",""20000"""</t>
  </si>
  <si>
    <t>="""TorlysDynamics"",""Torlys Inc."",""111"",""3"",""SHA0250903"",""4"",""10000"""</t>
  </si>
  <si>
    <t>="""TorlysDynamics"",""Torlys Inc."",""111"",""3"",""SHA0250903"",""4"",""30000"""</t>
  </si>
  <si>
    <t>="""TorlysDynamics"",""Torlys Inc."",""111"",""3"",""SHA0250903"",""4"",""50000"""</t>
  </si>
  <si>
    <t>="""TorlysDynamics"",""Torlys Inc."",""111"",""3"",""SHA0250903"",""4"",""70000"""</t>
  </si>
  <si>
    <t>="""TorlysDynamics"",""Torlys Inc."",""111"",""3"",""SHA0250904"",""4"",""10000"""</t>
  </si>
  <si>
    <t>="""TorlysDynamics"",""Torlys Inc."",""111"",""3"",""SHA0250904"",""4"",""20000"""</t>
  </si>
  <si>
    <t>="""TorlysDynamics"",""Torlys Inc."",""111"",""3"",""SHA0250905"",""4"",""30000"""</t>
  </si>
  <si>
    <t>="""TorlysDynamics"",""Torlys Inc."",""111"",""3"",""SHA0250905"",""4"",""40000"""</t>
  </si>
  <si>
    <t>="""TorlysDynamics"",""Torlys Inc."",""111"",""3"",""SHA0250906"",""4"",""10000"""</t>
  </si>
  <si>
    <t>="""TorlysDynamics"",""Torlys Inc."",""111"",""3"",""SHA0250907"",""4"",""10000"""</t>
  </si>
  <si>
    <t>="""TorlysDynamics"",""Torlys Inc."",""111"",""3"",""SHA0250908"",""4"",""10000"""</t>
  </si>
  <si>
    <t>="""TorlysDynamics"",""Torlys Inc."",""111"",""3"",""SHA0250908"",""4"",""20000"""</t>
  </si>
  <si>
    <t>="""TorlysDynamics"",""Torlys Inc."",""111"",""3"",""SHA0250908"",""4"",""30000"""</t>
  </si>
  <si>
    <t>="""TorlysDynamics"",""Torlys Inc."",""111"",""3"",""SHA0250908"",""4"",""40000"""</t>
  </si>
  <si>
    <t>="""TorlysDynamics"",""Torlys Inc."",""111"",""3"",""SHA0250909"",""4"",""10000"""</t>
  </si>
  <si>
    <t>="""TorlysDynamics"",""Torlys Inc."",""111"",""3"",""SHA0250910"",""4"",""10000"""</t>
  </si>
  <si>
    <t>="""TorlysDynamics"",""Torlys Inc."",""111"",""3"",""SHA0250910"",""4"",""20000"""</t>
  </si>
  <si>
    <t>="""TorlysDynamics"",""Torlys Inc."",""111"",""3"",""SHA0250910"",""4"",""30000"""</t>
  </si>
  <si>
    <t>="""TorlysDynamics"",""Torlys Inc."",""111"",""3"",""SHA0250912"",""4"",""10000"""</t>
  </si>
  <si>
    <t>="""TorlysDynamics"",""Torlys Inc."",""111"",""3"",""SHA0250912"",""4"",""20000"""</t>
  </si>
  <si>
    <t>="""TorlysDynamics"",""Torlys Inc."",""111"",""3"",""SHA0250913"",""4"",""10000"""</t>
  </si>
  <si>
    <t>="""TorlysDynamics"",""Torlys Inc."",""111"",""3"",""SHA0250915"",""4"",""10000"""</t>
  </si>
  <si>
    <t>="""TorlysDynamics"",""Torlys Inc."",""111"",""3"",""SHA0250915"",""4"",""20000"""</t>
  </si>
  <si>
    <t>="""TorlysDynamics"",""Torlys Inc."",""111"",""3"",""SHA0250916"",""4"",""10000"""</t>
  </si>
  <si>
    <t>="""TorlysDynamics"",""Torlys Inc."",""111"",""3"",""SHA0250916"",""4"",""40000"""</t>
  </si>
  <si>
    <t>="""TorlysDynamics"",""Torlys Inc."",""111"",""3"",""SHA0250917"",""4"",""10000"""</t>
  </si>
  <si>
    <t>="""TorlysDynamics"",""Torlys Inc."",""111"",""3"",""SHA0250918"",""4"",""10000"""</t>
  </si>
  <si>
    <t>="""TorlysDynamics"",""Torlys Inc."",""111"",""3"",""SHA0250919"",""4"",""10000"""</t>
  </si>
  <si>
    <t>="""TorlysDynamics"",""Torlys Inc."",""111"",""3"",""SHA0250920"",""4"",""10000"""</t>
  </si>
  <si>
    <t>="""TorlysDynamics"",""Torlys Inc."",""111"",""3"",""SHA0250920"",""4"",""30000"""</t>
  </si>
  <si>
    <t>="""TorlysDynamics"",""Torlys Inc."",""111"",""3"",""SHA0250921"",""4"",""10000"""</t>
  </si>
  <si>
    <t>="""TorlysDynamics"",""Torlys Inc."",""111"",""3"",""SHA0250922"",""4"",""10000"""</t>
  </si>
  <si>
    <t>="""TorlysDynamics"",""Torlys Inc."",""111"",""3"",""SHA0250923"",""4"",""10000"""</t>
  </si>
  <si>
    <t>="""TorlysDynamics"",""Torlys Inc."",""111"",""3"",""SHA0250923"",""4"",""40000"""</t>
  </si>
  <si>
    <t>="""TorlysDynamics"",""Torlys Inc."",""111"",""3"",""SHA0250924"",""4"",""10000"""</t>
  </si>
  <si>
    <t>="""TorlysDynamics"",""Torlys Inc."",""111"",""3"",""SHA0250924"",""4"",""30000"""</t>
  </si>
  <si>
    <t>="""TorlysDynamics"",""Torlys Inc."",""111"",""3"",""SHA0250925"",""4"",""10000"""</t>
  </si>
  <si>
    <t>="""TorlysDynamics"",""Torlys Inc."",""111"",""3"",""SHA0250930"",""4"",""10000"""</t>
  </si>
  <si>
    <t>="""TorlysDynamics"",""Torlys Inc."",""111"",""3"",""SHA0250930"",""4"",""30000"""</t>
  </si>
  <si>
    <t>="""TorlysDynamics"",""Torlys Inc."",""111"",""3"",""SHA0250931"",""4"",""10000"""</t>
  </si>
  <si>
    <t>="""TorlysDynamics"",""Torlys Inc."",""111"",""3"",""SHA0250932"",""4"",""10000"""</t>
  </si>
  <si>
    <t>="""TorlysDynamics"",""Torlys Inc."",""111"",""3"",""SHA0250933"",""4"",""10000"""</t>
  </si>
  <si>
    <t>="""TorlysDynamics"",""Torlys Inc."",""111"",""3"",""SHA0250933"",""4"",""50000"""</t>
  </si>
  <si>
    <t>="""TorlysDynamics"",""Torlys Inc."",""111"",""3"",""SHA0250934"",""4"",""10000"""</t>
  </si>
  <si>
    <t>="""TorlysDynamics"",""Torlys Inc."",""111"",""3"",""SHA0250935"",""4"",""10000"""</t>
  </si>
  <si>
    <t>="""TorlysDynamics"",""Torlys Inc."",""111"",""3"",""SHA0250935"",""4"",""30000"""</t>
  </si>
  <si>
    <t>="""TorlysDynamics"",""Torlys Inc."",""111"",""3"",""SHA0250936"",""4"",""50000"""</t>
  </si>
  <si>
    <t>="""TorlysDynamics"",""Torlys Inc."",""111"",""3"",""SHA0250937"",""4"",""10000"""</t>
  </si>
  <si>
    <t>="""TorlysDynamics"",""Torlys Inc."",""111"",""3"",""SHA0250937"",""4"",""20000"""</t>
  </si>
  <si>
    <t>="""TorlysDynamics"",""Torlys Inc."",""111"",""3"",""SHA0250937"",""4"",""40000"""</t>
  </si>
  <si>
    <t>="""TorlysDynamics"",""Torlys Inc."",""111"",""3"",""SHA0250938"",""4"",""10000"""</t>
  </si>
  <si>
    <t>="""TorlysDynamics"",""Torlys Inc."",""111"",""3"",""SHA0250940"",""4"",""10000"""</t>
  </si>
  <si>
    <t>="""TorlysDynamics"",""Torlys Inc."",""111"",""3"",""SHA0250940"",""4"",""20000"""</t>
  </si>
  <si>
    <t>="""TorlysDynamics"",""Torlys Inc."",""111"",""3"",""SHA0250940"",""4"",""40000"""</t>
  </si>
  <si>
    <t>="""TorlysDynamics"",""Torlys Inc."",""111"",""3"",""SHA0250941"",""4"",""10000"""</t>
  </si>
  <si>
    <t>="""TorlysDynamics"",""Torlys Inc."",""111"",""3"",""SHA0250941"",""4"",""30000"""</t>
  </si>
  <si>
    <t>="""TorlysDynamics"",""Torlys Inc."",""111"",""3"",""SHA0250945"",""4"",""10000"""</t>
  </si>
  <si>
    <t>="""TorlysDynamics"",""Torlys Inc."",""111"",""3"",""SHA0250947"",""4"",""10000"""</t>
  </si>
  <si>
    <t>="""TorlysDynamics"",""Torlys Inc."",""111"",""3"",""SHA0250948"",""4"",""10000"""</t>
  </si>
  <si>
    <t>="""TorlysDynamics"",""Torlys Inc."",""111"",""3"",""SHA0250952"",""4"",""10000"""</t>
  </si>
  <si>
    <t>="""TorlysDynamics"",""Torlys Inc."",""111"",""3"",""SHA0250956"",""4"",""10000"""</t>
  </si>
  <si>
    <t>="""TorlysDynamics"",""Torlys Inc."",""111"",""3"",""SHA0250966"",""4"",""10000"""</t>
  </si>
  <si>
    <t>="""TorlysDynamics"",""Torlys Inc."",""111"",""3"",""SHA0250969"",""4"",""10000"""</t>
  </si>
  <si>
    <t>="""TorlysDynamics"",""Torlys Inc."",""111"",""3"",""SHA0250969"",""4"",""20000"""</t>
  </si>
  <si>
    <t>="""TorlysDynamics"",""Torlys Inc."",""111"",""3"",""SHA0250969"",""4"",""40000"""</t>
  </si>
  <si>
    <t>="""TorlysDynamics"",""Torlys Inc."",""111"",""3"",""SHA0250969"",""4"",""50000"""</t>
  </si>
  <si>
    <t>="""TorlysDynamics"",""Torlys Inc."",""111"",""3"",""SHA0250970"",""4"",""10000"""</t>
  </si>
  <si>
    <t>="""TorlysDynamics"",""Torlys Inc."",""111"",""3"",""SHA0250971"",""4"",""10000"""</t>
  </si>
  <si>
    <t>="""TorlysDynamics"",""Torlys Inc."",""111"",""3"",""SHA0250972"",""4"",""10000"""</t>
  </si>
  <si>
    <t>="""TorlysDynamics"",""Torlys Inc."",""111"",""3"",""SHA0250972"",""4"",""20000"""</t>
  </si>
  <si>
    <t>="""TorlysDynamics"",""Torlys Inc."",""111"",""3"",""SHA0250973"",""4"",""10000"""</t>
  </si>
  <si>
    <t>="""TorlysDynamics"",""Torlys Inc."",""111"",""3"",""SHA0250975"",""4"",""10000"""</t>
  </si>
  <si>
    <t>="""TorlysDynamics"",""Torlys Inc."",""111"",""3"",""SHA0250975"",""4"",""30000"""</t>
  </si>
  <si>
    <t>="""TorlysDynamics"",""Torlys Inc."",""111"",""3"",""SHA0250976"",""4"",""10000"""</t>
  </si>
  <si>
    <t>="""TorlysDynamics"",""Torlys Inc."",""111"",""3"",""SHA0250977"",""4"",""10000"""</t>
  </si>
  <si>
    <t>="""TorlysDynamics"",""Torlys Inc."",""111"",""3"",""SHA0250978"",""4"",""10000"""</t>
  </si>
  <si>
    <t>="""TorlysDynamics"",""Torlys Inc."",""111"",""3"",""SHA0250979"",""4"",""10000"""</t>
  </si>
  <si>
    <t>="""TorlysDynamics"",""Torlys Inc."",""111"",""3"",""SHA0250982"",""4"",""10000"""</t>
  </si>
  <si>
    <t>="""TorlysDynamics"",""Torlys Inc."",""111"",""3"",""SHA0250985"",""4"",""40000"""</t>
  </si>
  <si>
    <t>="""TorlysDynamics"",""Torlys Inc."",""111"",""3"",""SHA0250985"",""4"",""50000"""</t>
  </si>
  <si>
    <t>="""TorlysDynamics"",""Torlys Inc."",""111"",""3"",""SHA0250986"",""4"",""10000"""</t>
  </si>
  <si>
    <t>="""TorlysDynamics"",""Torlys Inc."",""111"",""3"",""SHA0250986"",""4"",""30000"""</t>
  </si>
  <si>
    <t>="""TorlysDynamics"",""Torlys Inc."",""111"",""3"",""SHA0250987"",""4"",""10000"""</t>
  </si>
  <si>
    <t>="""TorlysDynamics"",""Torlys Inc."",""111"",""3"",""SHA0250987"",""4"",""30000"""</t>
  </si>
  <si>
    <t>="""TorlysDynamics"",""Torlys Inc."",""111"",""3"",""SHA0250989"",""4"",""10000"""</t>
  </si>
  <si>
    <t>="""TorlysDynamics"",""Torlys Inc."",""111"",""3"",""SHA0250991"",""4"",""10000"""</t>
  </si>
  <si>
    <t>="""TorlysDynamics"",""Torlys Inc."",""111"",""3"",""SHA0250991"",""4"",""20000"""</t>
  </si>
  <si>
    <t>="""TorlysDynamics"",""Torlys Inc."",""111"",""3"",""SHA0250992"",""4"",""10000"""</t>
  </si>
  <si>
    <t>="""TorlysDynamics"",""Torlys Inc."",""111"",""3"",""SHA0250992"",""4"",""20000"""</t>
  </si>
  <si>
    <t>="""TorlysDynamics"",""Torlys Inc."",""111"",""3"",""SHA0250993"",""4"",""10000"""</t>
  </si>
  <si>
    <t>="""TorlysDynamics"",""Torlys Inc."",""111"",""3"",""SHA0250993"",""4"",""40000"""</t>
  </si>
  <si>
    <t>="""TorlysDynamics"",""Torlys Inc."",""111"",""3"",""SHA0250995"",""4"",""10000"""</t>
  </si>
  <si>
    <t>="""TorlysDynamics"",""Torlys Inc."",""111"",""3"",""SHA0250996"",""4"",""20000"""</t>
  </si>
  <si>
    <t>="""TorlysDynamics"",""Torlys Inc."",""111"",""3"",""SHA0250997"",""4"",""10000"""</t>
  </si>
  <si>
    <t>="""TorlysDynamics"",""Torlys Inc."",""111"",""3"",""SHA0250998"",""4"",""20000"""</t>
  </si>
  <si>
    <t>="""TorlysDynamics"",""Torlys Inc."",""111"",""3"",""SHA0250998"",""4"",""30000"""</t>
  </si>
  <si>
    <t>="""TorlysDynamics"",""Torlys Inc."",""111"",""3"",""SHA0251000"",""4"",""10000"""</t>
  </si>
  <si>
    <t>="""TorlysDynamics"",""Torlys Inc."",""111"",""3"",""SHA0251001"",""4"",""10000"""</t>
  </si>
  <si>
    <t>="""TorlysDynamics"",""Torlys Inc."",""111"",""3"",""SHA0251002"",""4"",""30000"""</t>
  </si>
  <si>
    <t>="""TorlysDynamics"",""Torlys Inc."",""111"",""3"",""SHA0251003"",""4"",""10000"""</t>
  </si>
  <si>
    <t>="""TorlysDynamics"",""Torlys Inc."",""111"",""3"",""SHA0251003"",""4"",""20000"""</t>
  </si>
  <si>
    <t>="""TorlysDynamics"",""Torlys Inc."",""111"",""3"",""SHA0251004"",""4"",""10000"""</t>
  </si>
  <si>
    <t>="""TorlysDynamics"",""Torlys Inc."",""111"",""3"",""SHA0251004"",""4"",""30000"""</t>
  </si>
  <si>
    <t>="""TorlysDynamics"",""Torlys Inc."",""111"",""3"",""SHA0251005"",""4"",""10000"""</t>
  </si>
  <si>
    <t>="""TorlysDynamics"",""Torlys Inc."",""111"",""3"",""SHA0251005"",""4"",""20000"""</t>
  </si>
  <si>
    <t>="""TorlysDynamics"",""Torlys Inc."",""111"",""3"",""SHA0251006"",""4"",""10000"""</t>
  </si>
  <si>
    <t>="""TorlysDynamics"",""Torlys Inc."",""111"",""3"",""SHA0251008"",""4"",""10000"""</t>
  </si>
  <si>
    <t>="""TorlysDynamics"",""Torlys Inc."",""111"",""3"",""SHA0251012"",""4"",""10000"""</t>
  </si>
  <si>
    <t>="""TorlysDynamics"",""Torlys Inc."",""111"",""3"",""SHA0251013"",""4"",""10000"""</t>
  </si>
  <si>
    <t>="""TorlysDynamics"",""Torlys Inc."",""111"",""3"",""SHA0251013"",""4"",""20000"""</t>
  </si>
  <si>
    <t>="""TorlysDynamics"",""Torlys Inc."",""111"",""3"",""SHA0251013"",""4"",""60000"""</t>
  </si>
  <si>
    <t>="""TorlysDynamics"",""Torlys Inc."",""111"",""3"",""SHA0251014"",""4"",""10000"""</t>
  </si>
  <si>
    <t>="""TorlysDynamics"",""Torlys Inc."",""111"",""3"",""SHA0251015"",""4"",""10000"""</t>
  </si>
  <si>
    <t>="""TorlysDynamics"",""Torlys Inc."",""111"",""3"",""SHA0251016"",""4"",""30000"""</t>
  </si>
  <si>
    <t>="""TorlysDynamics"",""Torlys Inc."",""111"",""3"",""SHA0251017"",""4"",""10000"""</t>
  </si>
  <si>
    <t>="""TorlysDynamics"",""Torlys Inc."",""111"",""3"",""SHA0251018"",""4"",""10000"""</t>
  </si>
  <si>
    <t>="""TorlysDynamics"",""Torlys Inc."",""111"",""3"",""SHA0251019"",""4"",""10000"""</t>
  </si>
  <si>
    <t>="""TorlysDynamics"",""Torlys Inc."",""111"",""3"",""SHA0251020"",""4"",""10000"""</t>
  </si>
  <si>
    <t>="""TorlysDynamics"",""Torlys Inc."",""111"",""3"",""SHA0251021"",""4"",""10000"""</t>
  </si>
  <si>
    <t>="""TorlysDynamics"",""Torlys Inc."",""111"",""3"",""SHA0251022"",""4"",""10000"""</t>
  </si>
  <si>
    <t>="""TorlysDynamics"",""Torlys Inc."",""111"",""3"",""SHA0251023"",""4"",""10000"""</t>
  </si>
  <si>
    <t>="""TorlysDynamics"",""Torlys Inc."",""111"",""3"",""SHA0251024"",""4"",""10000"""</t>
  </si>
  <si>
    <t>="""TorlysDynamics"",""Torlys Inc."",""111"",""3"",""SHA0251025"",""4"",""10000"""</t>
  </si>
  <si>
    <t>="""TorlysDynamics"",""Torlys Inc."",""111"",""3"",""SHA0251028"",""4"",""10000"""</t>
  </si>
  <si>
    <t>="""TorlysDynamics"",""Torlys Inc."",""111"",""3"",""SHA0251029"",""4"",""10000"""</t>
  </si>
  <si>
    <t>="""TorlysDynamics"",""Torlys Inc."",""111"",""3"",""SHA0251032"",""4"",""30000"""</t>
  </si>
  <si>
    <t>="""TorlysDynamics"",""Torlys Inc."",""111"",""3"",""SHA0251033"",""4"",""10000"""</t>
  </si>
  <si>
    <t>="""TorlysDynamics"",""Torlys Inc."",""111"",""3"",""SHA0251034"",""4"",""10000"""</t>
  </si>
  <si>
    <t>="""TorlysDynamics"",""Torlys Inc."",""111"",""3"",""SHA0251035"",""4"",""10000"""</t>
  </si>
  <si>
    <t>="""TorlysDynamics"",""Torlys Inc."",""111"",""3"",""SHA0251035"",""4"",""20000"""</t>
  </si>
  <si>
    <t>="""TorlysDynamics"",""Torlys Inc."",""111"",""3"",""SHA0251035"",""4"",""40000"""</t>
  </si>
  <si>
    <t>="""TorlysDynamics"",""Torlys Inc."",""111"",""3"",""SHA0251035"",""4"",""50000"""</t>
  </si>
  <si>
    <t>="""TorlysDynamics"",""Torlys Inc."",""111"",""3"",""SHA0251036"",""4"",""10000"""</t>
  </si>
  <si>
    <t>="""TorlysDynamics"",""Torlys Inc."",""111"",""3"",""SHA0251037"",""4"",""10000"""</t>
  </si>
  <si>
    <t>="""TorlysDynamics"",""Torlys Inc."",""111"",""3"",""SHA0251037"",""4"",""20000"""</t>
  </si>
  <si>
    <t>="""TorlysDynamics"",""Torlys Inc."",""111"",""3"",""SHA0251038"",""4"",""10000"""</t>
  </si>
  <si>
    <t>="""TorlysDynamics"",""Torlys Inc."",""111"",""3"",""SHA0251038"",""4"",""20000"""</t>
  </si>
  <si>
    <t>="""TorlysDynamics"",""Torlys Inc."",""111"",""3"",""SHA0251040"",""4"",""10000"""</t>
  </si>
  <si>
    <t>="""TorlysDynamics"",""Torlys Inc."",""111"",""3"",""SHA0251042"",""4"",""10000"""</t>
  </si>
  <si>
    <t>="""TorlysDynamics"",""Torlys Inc."",""111"",""3"",""SHA0251042"",""4"",""20000"""</t>
  </si>
  <si>
    <t>="""TorlysDynamics"",""Torlys Inc."",""111"",""3"",""SHA0251043"",""4"",""10000"""</t>
  </si>
  <si>
    <t>="""TorlysDynamics"",""Torlys Inc."",""111"",""3"",""SHA0251043"",""4"",""20000"""</t>
  </si>
  <si>
    <t>="""TorlysDynamics"",""Torlys Inc."",""111"",""3"",""SHA0251043"",""4"",""40000"""</t>
  </si>
  <si>
    <t>="""TorlysDynamics"",""Torlys Inc."",""111"",""3"",""SHA0251044"",""4"",""10000"""</t>
  </si>
  <si>
    <t>="""TorlysDynamics"",""Torlys Inc."",""111"",""3"",""SHA0251045"",""4"",""10000"""</t>
  </si>
  <si>
    <t>="""TorlysDynamics"",""Torlys Inc."",""111"",""3"",""SHA0251046"",""4"",""10000"""</t>
  </si>
  <si>
    <t>="""TorlysDynamics"",""Torlys Inc."",""111"",""3"",""SHA0251047"",""4"",""10000"""</t>
  </si>
  <si>
    <t>="""TorlysDynamics"",""Torlys Inc."",""111"",""3"",""SHA0251050"",""4"",""10000"""</t>
  </si>
  <si>
    <t>="""TorlysDynamics"",""Torlys Inc."",""111"",""3"",""SHA0251051"",""4"",""10000"""</t>
  </si>
  <si>
    <t>="""TorlysDynamics"",""Torlys Inc."",""111"",""3"",""SHA0251052"",""4"",""10000"""</t>
  </si>
  <si>
    <t>="""TorlysDynamics"",""Torlys Inc."",""111"",""3"",""SHA0251053"",""4"",""10000"""</t>
  </si>
  <si>
    <t>="""TorlysDynamics"",""Torlys Inc."",""111"",""3"",""SHA0251056"",""4"",""10000"""</t>
  </si>
  <si>
    <t>="""TorlysDynamics"",""Torlys Inc."",""111"",""3"",""SHA0251056"",""4"",""30000"""</t>
  </si>
  <si>
    <t>="""TorlysDynamics"",""Torlys Inc."",""111"",""3"",""SHA0251057"",""4"",""10000"""</t>
  </si>
  <si>
    <t>="""TorlysDynamics"",""Torlys Inc."",""111"",""3"",""SHA0251060"",""4"",""10000"""</t>
  </si>
  <si>
    <t>="""TorlysDynamics"",""Torlys Inc."",""111"",""3"",""SHA0251060"",""4"",""20000"""</t>
  </si>
  <si>
    <t>="""TorlysDynamics"",""Torlys Inc."",""111"",""3"",""SHA0251061"",""4"",""10000"""</t>
  </si>
  <si>
    <t>="""TorlysDynamics"",""Torlys Inc."",""111"",""3"",""SHA0251061"",""4"",""20000"""</t>
  </si>
  <si>
    <t>="""TorlysDynamics"",""Torlys Inc."",""111"",""3"",""SHA0251062"",""4"",""10000"""</t>
  </si>
  <si>
    <t>="""TorlysDynamics"",""Torlys Inc."",""111"",""3"",""SHA0251062"",""4"",""20000"""</t>
  </si>
  <si>
    <t>="""TorlysDynamics"",""Torlys Inc."",""111"",""3"",""SHA0251062"",""4"",""40000"""</t>
  </si>
  <si>
    <t>="""TorlysDynamics"",""Torlys Inc."",""111"",""3"",""SHA0251063"",""4"",""10000"""</t>
  </si>
  <si>
    <t>="""TorlysDynamics"",""Torlys Inc."",""111"",""3"",""SHA0251063"",""4"",""20000"""</t>
  </si>
  <si>
    <t>="""TorlysDynamics"",""Torlys Inc."",""111"",""3"",""SHA0251064"",""4"",""10000"""</t>
  </si>
  <si>
    <t>="""TorlysDynamics"",""Torlys Inc."",""111"",""3"",""SHA0251066"",""4"",""10000"""</t>
  </si>
  <si>
    <t>="""TorlysDynamics"",""Torlys Inc."",""111"",""3"",""SHA0251066"",""4"",""20000"""</t>
  </si>
  <si>
    <t>="""TorlysDynamics"",""Torlys Inc."",""111"",""3"",""SHA0251066"",""4"",""40000"""</t>
  </si>
  <si>
    <t>="""TorlysDynamics"",""Torlys Inc."",""111"",""3"",""SHA0251069"",""4"",""20000"""</t>
  </si>
  <si>
    <t>="""TorlysDynamics"",""Torlys Inc."",""111"",""3"",""SHA0251071"",""4"",""10000"""</t>
  </si>
  <si>
    <t>="""TorlysDynamics"",""Torlys Inc."",""111"",""3"",""SHA0251072"",""4"",""10000"""</t>
  </si>
  <si>
    <t>="""TorlysDynamics"",""Torlys Inc."",""111"",""3"",""SHA0251073"",""4"",""10000"""</t>
  </si>
  <si>
    <t>="""TorlysDynamics"",""Torlys Inc."",""111"",""3"",""SHA0251074"",""4"",""10000"""</t>
  </si>
  <si>
    <t>="""TorlysDynamics"",""Torlys Inc."",""111"",""3"",""SHA0251074"",""4"",""20000"""</t>
  </si>
  <si>
    <t>="""TorlysDynamics"",""Torlys Inc."",""111"",""3"",""SHA0251075"",""4"",""10000"""</t>
  </si>
  <si>
    <t>="""TorlysDynamics"",""Torlys Inc."",""111"",""3"",""SHA0251077"",""4"",""10000"""</t>
  </si>
  <si>
    <t>="""TorlysDynamics"",""Torlys Inc."",""111"",""3"",""SHA0251079"",""4"",""10000"""</t>
  </si>
  <si>
    <t>="""TorlysDynamics"",""Torlys Inc."",""111"",""3"",""SHA0251080"",""4"",""10000"""</t>
  </si>
  <si>
    <t>="""TorlysDynamics"",""Torlys Inc."",""111"",""3"",""SHA0251082"",""4"",""10000"""</t>
  </si>
  <si>
    <t>="""TorlysDynamics"",""Torlys Inc."",""111"",""3"",""SHA0251082"",""4"",""30000"""</t>
  </si>
  <si>
    <t>="""TorlysDynamics"",""Torlys Inc."",""111"",""3"",""SHA0251082"",""4"",""40000"""</t>
  </si>
  <si>
    <t>="""TorlysDynamics"",""Torlys Inc."",""111"",""3"",""SHA0251083"",""4"",""20000"""</t>
  </si>
  <si>
    <t>="""TorlysDynamics"",""Torlys Inc."",""111"",""3"",""SHA0251085"",""4"",""10000"""</t>
  </si>
  <si>
    <t>="""TorlysDynamics"",""Torlys Inc."",""111"",""3"",""SHA0251085"",""4"",""20000"""</t>
  </si>
  <si>
    <t>="""TorlysDynamics"",""Torlys Inc."",""111"",""3"",""SHA0251086"",""4"",""10000"""</t>
  </si>
  <si>
    <t>="""TorlysDynamics"",""Torlys Inc."",""111"",""3"",""SHA0251086"",""4"",""20000"""</t>
  </si>
  <si>
    <t>="""TorlysDynamics"",""Torlys Inc."",""111"",""3"",""SHA0251087"",""4"",""10000"""</t>
  </si>
  <si>
    <t>="""TorlysDynamics"",""Torlys Inc."",""111"",""3"",""SHA0251093"",""4"",""10000"""</t>
  </si>
  <si>
    <t>="""TorlysDynamics"",""Torlys Inc."",""111"",""3"",""SHA0251093"",""4"",""20000"""</t>
  </si>
  <si>
    <t>="""TorlysDynamics"",""Torlys Inc."",""111"",""3"",""SHA0251093"",""4"",""30000"""</t>
  </si>
  <si>
    <t>="""TorlysDynamics"",""Torlys Inc."",""111"",""3"",""SHA0251093"",""4"",""40000"""</t>
  </si>
  <si>
    <t>="""TorlysDynamics"",""Torlys Inc."",""111"",""3"",""SHA0251093"",""4"",""50000"""</t>
  </si>
  <si>
    <t>="""TorlysDynamics"",""Torlys Inc."",""111"",""3"",""SHA0251094"",""4"",""10000"""</t>
  </si>
  <si>
    <t>="""TorlysDynamics"",""Torlys Inc."",""111"",""3"",""SHA0251109"",""4"",""10000"""</t>
  </si>
  <si>
    <t>="""TorlysDynamics"",""Torlys Inc."",""111"",""3"",""SHA0251109"",""4"",""20000"""</t>
  </si>
  <si>
    <t>="""TorlysDynamics"",""Torlys Inc."",""111"",""3"",""SHA0251110"",""4"",""10000"""</t>
  </si>
  <si>
    <t>="""TorlysDynamics"",""Torlys Inc."",""111"",""3"",""SHA0251111"",""4"",""10000"""</t>
  </si>
  <si>
    <t>="""TorlysDynamics"",""Torlys Inc."",""111"",""3"",""SHA0251112"",""4"",""10000"""</t>
  </si>
  <si>
    <t>="""TorlysDynamics"",""Torlys Inc."",""111"",""3"",""SHA0251112"",""4"",""30000"""</t>
  </si>
  <si>
    <t>="""TorlysDynamics"",""Torlys Inc."",""111"",""3"",""SHA0251113"",""4"",""10000"""</t>
  </si>
  <si>
    <t>="""TorlysDynamics"",""Torlys Inc."",""111"",""3"",""SHA0251114"",""4"",""10000"""</t>
  </si>
  <si>
    <t>="""TorlysDynamics"",""Torlys Inc."",""111"",""3"",""SHA0251116"",""4"",""10000"""</t>
  </si>
  <si>
    <t>="""TorlysDynamics"",""Torlys Inc."",""111"",""3"",""SHA0251117"",""4"",""30000"""</t>
  </si>
  <si>
    <t>="""TorlysDynamics"",""Torlys Inc."",""111"",""3"",""SHA0251118"",""4"",""10000"""</t>
  </si>
  <si>
    <t>="""TorlysDynamics"",""Torlys Inc."",""111"",""3"",""SHA0251119"",""4"",""10000"""</t>
  </si>
  <si>
    <t>="""TorlysDynamics"",""Torlys Inc."",""111"",""3"",""SHA0251120"",""4"",""10000"""</t>
  </si>
  <si>
    <t>="""TorlysDynamics"",""Torlys Inc."",""111"",""3"",""SHA0251121"",""4"",""10000"""</t>
  </si>
  <si>
    <t>="""TorlysDynamics"",""Torlys Inc."",""111"",""3"",""SHA0251122"",""4"",""10000"""</t>
  </si>
  <si>
    <t>="""TorlysDynamics"",""Torlys Inc."",""111"",""3"",""SHA0251124"",""4"",""10000"""</t>
  </si>
  <si>
    <t>="""TorlysDynamics"",""Torlys Inc."",""111"",""3"",""SHA0251127"",""4"",""10000"""</t>
  </si>
  <si>
    <t>="""TorlysDynamics"",""Torlys Inc."",""111"",""3"",""SHA0251128"",""4"",""10000"""</t>
  </si>
  <si>
    <t>="""TorlysDynamics"",""Torlys Inc."",""111"",""3"",""SHA0251129"",""4"",""10000"""</t>
  </si>
  <si>
    <t>="""TorlysDynamics"",""Torlys Inc."",""111"",""3"",""SHA0251133"",""4"",""10000"""</t>
  </si>
  <si>
    <t>="""TorlysDynamics"",""Torlys Inc."",""111"",""3"",""SHA0251133"",""4"",""20000"""</t>
  </si>
  <si>
    <t>="""TorlysDynamics"",""Torlys Inc."",""111"",""3"",""SHA0251148"",""4"",""10000"""</t>
  </si>
  <si>
    <t>="""TorlysDynamics"",""Torlys Inc."",""111"",""3"",""SHA0251149"",""4"",""10000"""</t>
  </si>
  <si>
    <t>="""TorlysDynamics"",""Torlys Inc."",""111"",""3"",""SHA0251150"",""4"",""10000"""</t>
  </si>
  <si>
    <t>="""TorlysDynamics"",""Torlys Inc."",""111"",""3"",""SHA0251153"",""4"",""10000"""</t>
  </si>
  <si>
    <t>="""TorlysDynamics"",""Torlys Inc."",""111"",""3"",""SHA0251153"",""4"",""40000"""</t>
  </si>
  <si>
    <t>="""TorlysDynamics"",""Torlys Inc."",""111"",""3"",""SHA0251153"",""4"",""70000"""</t>
  </si>
  <si>
    <t>="""TorlysDynamics"",""Torlys Inc."",""111"",""3"",""SHA0251153"",""4"",""100000"""</t>
  </si>
  <si>
    <t>="""TorlysDynamics"",""Torlys Inc."",""111"",""3"",""SHA0251170"",""4"",""10000"""</t>
  </si>
  <si>
    <t>="""TorlysDynamics"",""Torlys Inc."",""111"",""3"",""SHA0251171"",""4"",""10000"""</t>
  </si>
  <si>
    <t>="""TorlysDynamics"",""Torlys Inc."",""111"",""3"",""SHA0251172"",""4"",""10000"""</t>
  </si>
  <si>
    <t>="""TorlysDynamics"",""Torlys Inc."",""111"",""3"",""SHA0251173"",""4"",""10000"""</t>
  </si>
  <si>
    <t>="""TorlysDynamics"",""Torlys Inc."",""111"",""3"",""SHA0251174"",""4"",""10000"""</t>
  </si>
  <si>
    <t>="""TorlysDynamics"",""Torlys Inc."",""111"",""3"",""SHA0251174"",""4"",""20000"""</t>
  </si>
  <si>
    <t>="""TorlysDynamics"",""Torlys Inc."",""111"",""3"",""SHA0251175"",""4"",""10000"""</t>
  </si>
  <si>
    <t>="""TorlysDynamics"",""Torlys Inc."",""111"",""3"",""SHA0251176"",""4"",""30000"""</t>
  </si>
  <si>
    <t>="""TorlysDynamics"",""Torlys Inc."",""111"",""3"",""SHA0251177"",""4"",""10000"""</t>
  </si>
  <si>
    <t>="""TorlysDynamics"",""Torlys Inc."",""111"",""3"",""SHA0251178"",""4"",""10000"""</t>
  </si>
  <si>
    <t>="""TorlysDynamics"",""Torlys Inc."",""111"",""3"",""SHA0251179"",""4"",""10000"""</t>
  </si>
  <si>
    <t>="""TorlysDynamics"",""Torlys Inc."",""111"",""3"",""SHA0251180"",""4"",""10000"""</t>
  </si>
  <si>
    <t>="""TorlysDynamics"",""Torlys Inc."",""111"",""3"",""SHA0251180"",""4"",""40000"""</t>
  </si>
  <si>
    <t>="""TorlysDynamics"",""Torlys Inc."",""111"",""3"",""SHA0251181"",""4"",""10000"""</t>
  </si>
  <si>
    <t>="""TorlysDynamics"",""Torlys Inc."",""111"",""3"",""SHA0251181"",""4"",""40000"""</t>
  </si>
  <si>
    <t>="""TorlysDynamics"",""Torlys Inc."",""111"",""3"",""SHA0251182"",""4"",""10000"""</t>
  </si>
  <si>
    <t>="""TorlysDynamics"",""Torlys Inc."",""111"",""3"",""SHA0251183"",""4"",""10000"""</t>
  </si>
  <si>
    <t>="""TorlysDynamics"",""Torlys Inc."",""111"",""3"",""SHA0251183"",""4"",""40000"""</t>
  </si>
  <si>
    <t>="""TorlysDynamics"",""Torlys Inc."",""111"",""3"",""SHA0251184"",""4"",""20000"""</t>
  </si>
  <si>
    <t>="""TorlysDynamics"",""Torlys Inc."",""111"",""3"",""SHA0251185"",""4"",""10000"""</t>
  </si>
  <si>
    <t>="""TorlysDynamics"",""Torlys Inc."",""111"",""3"",""SHA0251185"",""4"",""20000"""</t>
  </si>
  <si>
    <t>="""TorlysDynamics"",""Torlys Inc."",""111"",""3"",""SHA0251186"",""4"",""10000"""</t>
  </si>
  <si>
    <t>="""TorlysDynamics"",""Torlys Inc."",""111"",""3"",""SHA0251187"",""4"",""10000"""</t>
  </si>
  <si>
    <t>="""TorlysDynamics"",""Torlys Inc."",""111"",""3"",""SHA0251188"",""4"",""10000"""</t>
  </si>
  <si>
    <t>="""TorlysDynamics"",""Torlys Inc."",""111"",""3"",""SHA0251189"",""4"",""10000"""</t>
  </si>
  <si>
    <t>="""TorlysDynamics"",""Torlys Inc."",""111"",""3"",""SHA0251189"",""4"",""40000"""</t>
  </si>
  <si>
    <t>="""TorlysDynamics"",""Torlys Inc."",""111"",""3"",""SHA0251190"",""4"",""10000"""</t>
  </si>
  <si>
    <t>="""TorlysDynamics"",""Torlys Inc."",""111"",""3"",""SHA0251191"",""4"",""10000"""</t>
  </si>
  <si>
    <t>="""TorlysDynamics"",""Torlys Inc."",""111"",""3"",""SHA0251191"",""4"",""20000"""</t>
  </si>
  <si>
    <t>="""TorlysDynamics"",""Torlys Inc."",""111"",""3"",""SHA0251191"",""4"",""30000"""</t>
  </si>
  <si>
    <t>="""TorlysDynamics"",""Torlys Inc."",""111"",""3"",""SHA0251192"",""4"",""10000"""</t>
  </si>
  <si>
    <t>="""TorlysDynamics"",""Torlys Inc."",""111"",""3"",""SHA0251192"",""4"",""30000"""</t>
  </si>
  <si>
    <t>="""TorlysDynamics"",""Torlys Inc."",""111"",""3"",""SHA0251193"",""4"",""10000"""</t>
  </si>
  <si>
    <t>="""TorlysDynamics"",""Torlys Inc."",""111"",""3"",""SHA0251194"",""4"",""10000"""</t>
  </si>
  <si>
    <t>="""TorlysDynamics"",""Torlys Inc."",""111"",""3"",""SHA0251195"",""4"",""20000"""</t>
  </si>
  <si>
    <t>="""TorlysDynamics"",""Torlys Inc."",""111"",""3"",""SHA0251195"",""4"",""30000"""</t>
  </si>
  <si>
    <t>="""TorlysDynamics"",""Torlys Inc."",""111"",""3"",""SHA0251196"",""4"",""10000"""</t>
  </si>
  <si>
    <t>="""TorlysDynamics"",""Torlys Inc."",""111"",""3"",""SHA0251197"",""4"",""10000"""</t>
  </si>
  <si>
    <t>="""TorlysDynamics"",""Torlys Inc."",""111"",""3"",""SHA0251198"",""4"",""10000"""</t>
  </si>
  <si>
    <t>="""TorlysDynamics"",""Torlys Inc."",""111"",""3"",""SHA0251198"",""4"",""30000"""</t>
  </si>
  <si>
    <t>="""TorlysDynamics"",""Torlys Inc."",""111"",""3"",""SHA0251199"",""4"",""10000"""</t>
  </si>
  <si>
    <t>="""TorlysDynamics"",""Torlys Inc."",""111"",""3"",""SHA0251199"",""4"",""30000"""</t>
  </si>
  <si>
    <t>="""TorlysDynamics"",""Torlys Inc."",""111"",""3"",""SHA0251200"",""4"",""10000"""</t>
  </si>
  <si>
    <t>="""TorlysDynamics"",""Torlys Inc."",""111"",""3"",""SHA0251200"",""4"",""30000"""</t>
  </si>
  <si>
    <t>="""TorlysDynamics"",""Torlys Inc."",""111"",""3"",""SHA0251201"",""4"",""10000"""</t>
  </si>
  <si>
    <t>="""TorlysDynamics"",""Torlys Inc."",""111"",""3"",""SHA0251201"",""4"",""30000"""</t>
  </si>
  <si>
    <t>="""TorlysDynamics"",""Torlys Inc."",""111"",""3"",""SHA0251201"",""4"",""50000"""</t>
  </si>
  <si>
    <t>="""TorlysDynamics"",""Torlys Inc."",""111"",""3"",""SHA0251201"",""4"",""70000"""</t>
  </si>
  <si>
    <t>="""TorlysDynamics"",""Torlys Inc."",""111"",""3"",""SHA0251203"",""4"",""10000"""</t>
  </si>
  <si>
    <t>="""TorlysDynamics"",""Torlys Inc."",""111"",""3"",""SHA0251204"",""4"",""10000"""</t>
  </si>
  <si>
    <t>="""TorlysDynamics"",""Torlys Inc."",""111"",""3"",""SHA0251205"",""4"",""10000"""</t>
  </si>
  <si>
    <t>="""TorlysDynamics"",""Torlys Inc."",""111"",""3"",""SHA0251206"",""4"",""10000"""</t>
  </si>
  <si>
    <t>="""TorlysDynamics"",""Torlys Inc."",""111"",""3"",""SHA0251207"",""4"",""10000"""</t>
  </si>
  <si>
    <t>="""TorlysDynamics"",""Torlys Inc."",""111"",""3"",""SHA0251208"",""4"",""10000"""</t>
  </si>
  <si>
    <t>="""TorlysDynamics"",""Torlys Inc."",""111"",""3"",""SHA0251211"",""4"",""20000"""</t>
  </si>
  <si>
    <t>="""TorlysDynamics"",""Torlys Inc."",""111"",""3"",""SHA0251211"",""4"",""25000"""</t>
  </si>
  <si>
    <t>="""TorlysDynamics"",""Torlys Inc."",""111"",""3"",""SHA0251211"",""4"",""30000"""</t>
  </si>
  <si>
    <t>="""TorlysDynamics"",""Torlys Inc."",""111"",""3"",""SHA0251211"",""4"",""35000"""</t>
  </si>
  <si>
    <t>="""TorlysDynamics"",""Torlys Inc."",""111"",""3"",""SHA0251211"",""4"",""40000"""</t>
  </si>
  <si>
    <t>="""TorlysDynamics"",""Torlys Inc."",""111"",""3"",""SHA0251211"",""4"",""45000"""</t>
  </si>
  <si>
    <t>="""TorlysDynamics"",""Torlys Inc."",""111"",""3"",""SHA0251212"",""4"",""10000"""</t>
  </si>
  <si>
    <t>="""TorlysDynamics"",""Torlys Inc."",""111"",""3"",""SHA0251213"",""4"",""10000"""</t>
  </si>
  <si>
    <t>="""TorlysDynamics"",""Torlys Inc."",""111"",""3"",""SHA0251217"",""4"",""10000"""</t>
  </si>
  <si>
    <t>="""TorlysDynamics"",""Torlys Inc."",""111"",""3"",""SHA0251221"",""4"",""10000"""</t>
  </si>
  <si>
    <t>="""TorlysDynamics"",""Torlys Inc."",""111"",""3"",""SHA0251222"",""4"",""10000"""</t>
  </si>
  <si>
    <t>="""TorlysDynamics"",""Torlys Inc."",""111"",""3"",""SHA0251223"",""4"",""20000"""</t>
  </si>
  <si>
    <t>="""TorlysDynamics"",""Torlys Inc."",""111"",""3"",""SHA0251224"",""4"",""10000"""</t>
  </si>
  <si>
    <t>="""TorlysDynamics"",""Torlys Inc."",""111"",""3"",""SHA0251225"",""4"",""10000"""</t>
  </si>
  <si>
    <t>="""TorlysDynamics"",""Torlys Inc."",""111"",""3"",""SHA0251226"",""4"",""10000"""</t>
  </si>
  <si>
    <t>="""TorlysDynamics"",""Torlys Inc."",""111"",""3"",""SHA0251227"",""4"",""10000"""</t>
  </si>
  <si>
    <t>="""TorlysDynamics"",""Torlys Inc."",""111"",""3"",""SHA0251228"",""4"",""10000"""</t>
  </si>
  <si>
    <t>="""TorlysDynamics"",""Torlys Inc."",""111"",""3"",""SHA0251229"",""4"",""10000"""</t>
  </si>
  <si>
    <t>="""TorlysDynamics"",""Torlys Inc."",""111"",""3"",""SHA0251230"",""4"",""10000"""</t>
  </si>
  <si>
    <t>="""TorlysDynamics"",""Torlys Inc."",""111"",""3"",""SHA0251230"",""4"",""30000"""</t>
  </si>
  <si>
    <t>="""TorlysDynamics"",""Torlys Inc."",""111"",""3"",""SHA0251230"",""4"",""40000"""</t>
  </si>
  <si>
    <t>="""TorlysDynamics"",""Torlys Inc."",""111"",""3"",""SHA0251231"",""4"",""10000"""</t>
  </si>
  <si>
    <t>="""TorlysDynamics"",""Torlys Inc."",""111"",""3"",""SHA0251232"",""4"",""10000"""</t>
  </si>
  <si>
    <t>="""TorlysDynamics"",""Torlys Inc."",""111"",""3"",""SHA0251234"",""4"",""30000"""</t>
  </si>
  <si>
    <t>="""TorlysDynamics"",""Torlys Inc."",""111"",""3"",""SHA0251234"",""4"",""40000"""</t>
  </si>
  <si>
    <t>="""TorlysDynamics"",""Torlys Inc."",""111"",""3"",""SHA0251235"",""4"",""10000"""</t>
  </si>
  <si>
    <t>="""TorlysDynamics"",""Torlys Inc."",""111"",""3"",""SHA0251235"",""4"",""20000"""</t>
  </si>
  <si>
    <t>="""TorlysDynamics"",""Torlys Inc."",""111"",""3"",""SHA0251236"",""4"",""10000"""</t>
  </si>
  <si>
    <t>="""TorlysDynamics"",""Torlys Inc."",""111"",""3"",""SHA0251237"",""4"",""10000"""</t>
  </si>
  <si>
    <t>="""TorlysDynamics"",""Torlys Inc."",""111"",""3"",""SHA0251238"",""4"",""10000"""</t>
  </si>
  <si>
    <t>="""TorlysDynamics"",""Torlys Inc."",""111"",""3"",""SHA0251239"",""4"",""10000"""</t>
  </si>
  <si>
    <t>="""TorlysDynamics"",""Torlys Inc."",""111"",""3"",""SHA0251241"",""4"",""10000"""</t>
  </si>
  <si>
    <t>="""TorlysDynamics"",""Torlys Inc."",""111"",""3"",""SHA0251241"",""4"",""30000"""</t>
  </si>
  <si>
    <t>="""TorlysDynamics"",""Torlys Inc."",""111"",""3"",""SHA0251241"",""4"",""50000"""</t>
  </si>
  <si>
    <t>="""TorlysDynamics"",""Torlys Inc."",""111"",""3"",""SHA0251241"",""4"",""70000"""</t>
  </si>
  <si>
    <t>="""TorlysDynamics"",""Torlys Inc."",""111"",""3"",""SHA0251253"",""4"",""10000"""</t>
  </si>
  <si>
    <t>="""TorlysDynamics"",""Torlys Inc."",""111"",""3"",""SHA0251254"",""4"",""10000"""</t>
  </si>
  <si>
    <t>="""TorlysDynamics"",""Torlys Inc."",""111"",""3"",""SHA0251255"",""4"",""10000"""</t>
  </si>
  <si>
    <t>="""TorlysDynamics"",""Torlys Inc."",""111"",""3"",""SHA0251255"",""4"",""20000"""</t>
  </si>
  <si>
    <t>="""TorlysDynamics"",""Torlys Inc."",""111"",""3"",""SHA0251258"",""4"",""10000"""</t>
  </si>
  <si>
    <t>="""TorlysDynamics"",""Torlys Inc."",""111"",""3"",""SHA0251259"",""4"",""10000"""</t>
  </si>
  <si>
    <t>="""TorlysDynamics"",""Torlys Inc."",""111"",""3"",""SHA0251259"",""4"",""20000"""</t>
  </si>
  <si>
    <t>="""TorlysDynamics"",""Torlys Inc."",""111"",""3"",""SHA0251260"",""4"",""10000"""</t>
  </si>
  <si>
    <t>="""TorlysDynamics"",""Torlys Inc."",""111"",""3"",""SHA0251260"",""4"",""20000"""</t>
  </si>
  <si>
    <t>="""TorlysDynamics"",""Torlys Inc."",""111"",""3"",""SHA0251261"",""4"",""10000"""</t>
  </si>
  <si>
    <t>="""TorlysDynamics"",""Torlys Inc."",""111"",""3"",""SHA0251262"",""4"",""10000"""</t>
  </si>
  <si>
    <t>="""TorlysDynamics"",""Torlys Inc."",""111"",""3"",""SHA0251263"",""4"",""45000"""</t>
  </si>
  <si>
    <t>="""TorlysDynamics"",""Torlys Inc."",""111"",""3"",""SHA0251264"",""4"",""10000"""</t>
  </si>
  <si>
    <t>="""TorlysDynamics"",""Torlys Inc."",""111"",""3"",""SHA0251265"",""4"",""10000"""</t>
  </si>
  <si>
    <t>="""TorlysDynamics"",""Torlys Inc."",""111"",""3"",""SHA0251266"",""4"",""10000"""</t>
  </si>
  <si>
    <t>="""TorlysDynamics"",""Torlys Inc."",""111"",""3"",""SHA0251267"",""4"",""10000"""</t>
  </si>
  <si>
    <t>="""TorlysDynamics"",""Torlys Inc."",""111"",""3"",""SHA0251268"",""4"",""10000"""</t>
  </si>
  <si>
    <t>="""TorlysDynamics"",""Torlys Inc."",""111"",""3"",""SHA0251274"",""4"",""20000"""</t>
  </si>
  <si>
    <t>="""TorlysDynamics"",""Torlys Inc."",""111"",""3"",""SHA0251274"",""4"",""30000"""</t>
  </si>
  <si>
    <t>="""TorlysDynamics"",""Torlys Inc."",""111"",""3"",""SHA0251274"",""4"",""40000"""</t>
  </si>
  <si>
    <t>="""TorlysDynamics"",""Torlys Inc."",""111"",""3"",""SHA0251276"",""4"",""10000"""</t>
  </si>
  <si>
    <t>="""TorlysDynamics"",""Torlys Inc."",""111"",""3"",""SHA0251279"",""4"",""10000"""</t>
  </si>
  <si>
    <t>="""TorlysDynamics"",""Torlys Inc."",""111"",""3"",""SHA0251286"",""4"",""10000"""</t>
  </si>
  <si>
    <t>="""TorlysDynamics"",""Torlys Inc."",""111"",""3"",""SHA0251286"",""4"",""20000"""</t>
  </si>
  <si>
    <t>="""TorlysDynamics"",""Torlys Inc."",""111"",""3"",""SHA0251287"",""4"",""10000"""</t>
  </si>
  <si>
    <t>="""TorlysDynamics"",""Torlys Inc."",""111"",""3"",""SHA0251288"",""4"",""10000"""</t>
  </si>
  <si>
    <t>="""TorlysDynamics"",""Torlys Inc."",""111"",""3"",""SHA0251288"",""4"",""20000"""</t>
  </si>
  <si>
    <t>="""TorlysDynamics"",""Torlys Inc."",""111"",""3"",""SHA0251290"",""4"",""10000"""</t>
  </si>
  <si>
    <t>="""TorlysDynamics"",""Torlys Inc."",""111"",""3"",""SHA0251290"",""4"",""20000"""</t>
  </si>
  <si>
    <t>="""TorlysDynamics"",""Torlys Inc."",""111"",""3"",""SHA0251294"",""4"",""10000"""</t>
  </si>
  <si>
    <t>="""TorlysDynamics"",""Torlys Inc."",""111"",""3"",""SHA0251299"",""4"",""10000"""</t>
  </si>
  <si>
    <t>="""TorlysDynamics"",""Torlys Inc."",""111"",""3"",""SHA0251299"",""4"",""40000"""</t>
  </si>
  <si>
    <t>="""TorlysDynamics"",""Torlys Inc."",""111"",""3"",""SHA0251302"",""4"",""10000"""</t>
  </si>
  <si>
    <t>="""TorlysDynamics"",""Torlys Inc."",""111"",""3"",""SHA0251304"",""4"",""10000"""</t>
  </si>
  <si>
    <t>="""TorlysDynamics"",""Torlys Inc."",""111"",""3"",""SHA0251305"",""4"",""10000"""</t>
  </si>
  <si>
    <t>="""TorlysDynamics"",""Torlys Inc."",""111"",""3"",""SHA0251306"",""4"",""10000"""</t>
  </si>
  <si>
    <t>="""TorlysDynamics"",""Torlys Inc."",""111"",""3"",""SHA0251309"",""4"",""10000"""</t>
  </si>
  <si>
    <t>="""TorlysDynamics"",""Torlys Inc."",""111"",""3"",""SHA0251309"",""4"",""20000"""</t>
  </si>
  <si>
    <t>="""TorlysDynamics"",""Torlys Inc."",""111"",""3"",""SHA0251328"",""4"",""10000"""</t>
  </si>
  <si>
    <t>="""TorlysDynamics"",""Torlys Inc."",""111"",""3"",""SHA0251329"",""4"",""10000"""</t>
  </si>
  <si>
    <t>="""TorlysDynamics"",""Torlys Inc."",""111"",""3"",""SHA0251332"",""4"",""10000"""</t>
  </si>
  <si>
    <t>="""TorlysDynamics"",""Torlys Inc."",""111"",""3"",""SHA0251334"",""4"",""10000"""</t>
  </si>
  <si>
    <t>="""TorlysDynamics"",""Torlys Inc."",""111"",""3"",""SHA0251336"",""4"",""10000"""</t>
  </si>
  <si>
    <t>="""TorlysDynamics"",""Torlys Inc."",""111"",""3"",""SHA0251337"",""4"",""10000"""</t>
  </si>
  <si>
    <t>="""TorlysDynamics"",""Torlys Inc."",""111"",""3"",""SHA0251338"",""4"",""10000"""</t>
  </si>
  <si>
    <t>="""TorlysDynamics"",""Torlys Inc."",""111"",""3"",""SHA0251340"",""4"",""80000"""</t>
  </si>
  <si>
    <t>="""TorlysDynamics"",""Torlys Inc."",""111"",""3"",""SHA0251341"",""4"",""10000"""</t>
  </si>
  <si>
    <t>="""TorlysDynamics"",""Torlys Inc."",""111"",""3"",""SHA0251345"",""4"",""10000"""</t>
  </si>
  <si>
    <t>="""TorlysDynamics"",""Torlys Inc."",""111"",""3"",""SHA0251347"",""4"",""10000"""</t>
  </si>
  <si>
    <t>="""TorlysDynamics"",""Torlys Inc."",""111"",""3"",""SHA0251348"",""4"",""10000"""</t>
  </si>
  <si>
    <t>="""TorlysDynamics"",""Torlys Inc."",""111"",""3"",""SHA0251349"",""4"",""10000"""</t>
  </si>
  <si>
    <t>="""TorlysDynamics"",""Torlys Inc."",""111"",""3"",""SHA0251350"",""4"",""40000"""</t>
  </si>
  <si>
    <t>="""TorlysDynamics"",""Torlys Inc."",""111"",""3"",""SHA0251351"",""4"",""10000"""</t>
  </si>
  <si>
    <t>="""TorlysDynamics"",""Torlys Inc."",""111"",""3"",""SHA0251354"",""4"",""10000"""</t>
  </si>
  <si>
    <t>="""TorlysDynamics"",""Torlys Inc."",""111"",""3"",""SHA0251355"",""4"",""10000"""</t>
  </si>
  <si>
    <t>="""TorlysDynamics"",""Torlys Inc."",""111"",""3"",""SHA0251356"",""4"",""10000"""</t>
  </si>
  <si>
    <t>="""TorlysDynamics"",""Torlys Inc."",""111"",""3"",""SHA0251357"",""4"",""10000"""</t>
  </si>
  <si>
    <t>="""TorlysDynamics"",""Torlys Inc."",""111"",""3"",""SHA0251358"",""4"",""10000"""</t>
  </si>
  <si>
    <t>="""TorlysDynamics"",""Torlys Inc."",""111"",""3"",""SHA0251358"",""4"",""20000"""</t>
  </si>
  <si>
    <t>="""TorlysDynamics"",""Torlys Inc."",""111"",""3"",""SHA0251359"",""4"",""10000"""</t>
  </si>
  <si>
    <t>="""TorlysDynamics"",""Torlys Inc."",""111"",""3"",""SHA0251360"",""4"",""10000"""</t>
  </si>
  <si>
    <t>="""TorlysDynamics"",""Torlys Inc."",""111"",""3"",""SHA0251360"",""4"",""20000"""</t>
  </si>
  <si>
    <t>="""TorlysDynamics"",""Torlys Inc."",""111"",""3"",""SHA0251364"",""4"",""10000"""</t>
  </si>
  <si>
    <t>="""TorlysDynamics"",""Torlys Inc."",""111"",""3"",""SHA0251364"",""4"",""20000"""</t>
  </si>
  <si>
    <t>="""TorlysDynamics"",""Torlys Inc."",""111"",""3"",""SHA0251365"",""4"",""10000"""</t>
  </si>
  <si>
    <t>="""TorlysDynamics"",""Torlys Inc."",""111"",""3"",""SHA0251366"",""4"",""10000"""</t>
  </si>
  <si>
    <t>="""TorlysDynamics"",""Torlys Inc."",""111"",""3"",""SHA0251368"",""4"",""10000"""</t>
  </si>
  <si>
    <t>="""TorlysDynamics"",""Torlys Inc."",""111"",""3"",""SHA0251368"",""4"",""20000"""</t>
  </si>
  <si>
    <t>="""TorlysDynamics"",""Torlys Inc."",""111"",""3"",""SHA0251369"",""4"",""10000"""</t>
  </si>
  <si>
    <t>="""TorlysDynamics"",""Torlys Inc."",""111"",""3"",""SHA0251369"",""4"",""30000"""</t>
  </si>
  <si>
    <t>="""TorlysDynamics"",""Torlys Inc."",""111"",""3"",""SHA0251370"",""4"",""10000"""</t>
  </si>
  <si>
    <t>="""TorlysDynamics"",""Torlys Inc."",""111"",""3"",""SHA0251370"",""4"",""20000"""</t>
  </si>
  <si>
    <t>="""TorlysDynamics"",""Torlys Inc."",""111"",""3"",""SHA0251371"",""4"",""10000"""</t>
  </si>
  <si>
    <t>="""TorlysDynamics"",""Torlys Inc."",""111"",""3"",""SHA0251377"",""4"",""10000"""</t>
  </si>
  <si>
    <t>="""TorlysDynamics"",""Torlys Inc."",""111"",""3"",""SHA0251377"",""4"",""20000"""</t>
  </si>
  <si>
    <t>="""TorlysDynamics"",""Torlys Inc."",""111"",""3"",""SHA0251378"",""4"",""30000"""</t>
  </si>
  <si>
    <t>="""TorlysDynamics"",""Torlys Inc."",""111"",""3"",""SHA0251381"",""4"",""125000"""</t>
  </si>
  <si>
    <t>="""TorlysDynamics"",""Torlys Inc."",""111"",""3"",""SHA0251383"",""4"",""10000"""</t>
  </si>
  <si>
    <t>="""TorlysDynamics"",""Torlys Inc."",""111"",""3"",""SHA0251383"",""4"",""30000"""</t>
  </si>
  <si>
    <t>="""TorlysDynamics"",""Torlys Inc."",""111"",""3"",""SHA0251383"",""4"",""50000"""</t>
  </si>
  <si>
    <t>="""TorlysDynamics"",""Torlys Inc."",""111"",""3"",""SHA0251383"",""4"",""70000"""</t>
  </si>
  <si>
    <t>="""TorlysDynamics"",""Torlys Inc."",""111"",""3"",""SHA0251383"",""4"",""90000"""</t>
  </si>
  <si>
    <t>="""TorlysDynamics"",""Torlys Inc."",""111"",""3"",""SHA0251383"",""4"",""110000"""</t>
  </si>
  <si>
    <t>="""TorlysDynamics"",""Torlys Inc."",""111"",""3"",""SHA0251383"",""4"",""140000"""</t>
  </si>
  <si>
    <t>="""TorlysDynamics"",""Torlys Inc."",""111"",""3"",""SHA0251386"",""4"",""10000"""</t>
  </si>
  <si>
    <t>="""TorlysDynamics"",""Torlys Inc."",""111"",""3"",""SHA0251386"",""4"",""40000"""</t>
  </si>
  <si>
    <t>="""TorlysDynamics"",""Torlys Inc."",""111"",""3"",""SHA0251387"",""4"",""10000"""</t>
  </si>
  <si>
    <t>="""TorlysDynamics"",""Torlys Inc."",""111"",""3"",""SHA0251387"",""4"",""40000"""</t>
  </si>
  <si>
    <t>="""TorlysDynamics"",""Torlys Inc."",""111"",""3"",""SHA0251388"",""4"",""10000"""</t>
  </si>
  <si>
    <t>="""TorlysDynamics"",""Torlys Inc."",""111"",""3"",""SHA0251388"",""4"",""40000"""</t>
  </si>
  <si>
    <t>="""TorlysDynamics"",""Torlys Inc."",""111"",""3"",""SHA0251389"",""4"",""10000"""</t>
  </si>
  <si>
    <t>="""TorlysDynamics"",""Torlys Inc."",""111"",""3"",""SHA0251395"",""4"",""10000"""</t>
  </si>
  <si>
    <t>="""TorlysDynamics"",""Torlys Inc."",""111"",""3"",""SHA0251396"",""4"",""10000"""</t>
  </si>
  <si>
    <t>="""TorlysDynamics"",""Torlys Inc."",""111"",""3"",""SHA0251397"",""4"",""10000"""</t>
  </si>
  <si>
    <t>="""TorlysDynamics"",""Torlys Inc."",""111"",""3"",""SHA0251398"",""4"",""10000"""</t>
  </si>
  <si>
    <t>="""TorlysDynamics"",""Torlys Inc."",""111"",""3"",""SHA0251399"",""4"",""10000"""</t>
  </si>
  <si>
    <t>="""TorlysDynamics"",""Torlys Inc."",""111"",""3"",""SHA0251400"",""4"",""10000"""</t>
  </si>
  <si>
    <t>="""TorlysDynamics"",""Torlys Inc."",""111"",""3"",""SHA0251401"",""4"",""10000"""</t>
  </si>
  <si>
    <t>="""TorlysDynamics"",""Torlys Inc."",""111"",""3"",""SHA0251411"",""4"",""10000"""</t>
  </si>
  <si>
    <t>="""TorlysDynamics"",""Torlys Inc."",""111"",""3"",""SHA0251412"",""4"",""10000"""</t>
  </si>
  <si>
    <t>="""TorlysDynamics"",""Torlys Inc."",""111"",""3"",""SHA0251413"",""4"",""20000"""</t>
  </si>
  <si>
    <t>="""TorlysDynamics"",""Torlys Inc."",""111"",""3"",""SHA0251415"",""4"",""10000"""</t>
  </si>
  <si>
    <t>="""TorlysDynamics"",""Torlys Inc."",""111"",""3"",""SHA0251415"",""4"",""30000"""</t>
  </si>
  <si>
    <t>="""TorlysDynamics"",""Torlys Inc."",""111"",""3"",""SHA0251415"",""4"",""40000"""</t>
  </si>
  <si>
    <t>="""TorlysDynamics"",""Torlys Inc."",""111"",""3"",""SHA0251415"",""4"",""60000"""</t>
  </si>
  <si>
    <t>="""TorlysDynamics"",""Torlys Inc."",""111"",""3"",""SHA0251415"",""4"",""70000"""</t>
  </si>
  <si>
    <t>="""TorlysDynamics"",""Torlys Inc."",""111"",""3"",""SHA0251415"",""4"",""100000"""</t>
  </si>
  <si>
    <t>="""TorlysDynamics"",""Torlys Inc."",""111"",""3"",""SHA0251416"",""4"",""10000"""</t>
  </si>
  <si>
    <t>="""TorlysDynamics"",""Torlys Inc."",""111"",""3"",""SHA0251416"",""4"",""20000"""</t>
  </si>
  <si>
    <t>="""TorlysDynamics"",""Torlys Inc."",""111"",""3"",""SHA0251416"",""4"",""30000"""</t>
  </si>
  <si>
    <t>="""TorlysDynamics"",""Torlys Inc."",""111"",""3"",""SHA0251417"",""4"",""10000"""</t>
  </si>
  <si>
    <t>="""TorlysDynamics"",""Torlys Inc."",""111"",""3"",""SHA0251419"",""4"",""10000"""</t>
  </si>
  <si>
    <t>="""TorlysDynamics"",""Torlys Inc."",""111"",""3"",""SHA0251420"",""4"",""10000"""</t>
  </si>
  <si>
    <t>="""TorlysDynamics"",""Torlys Inc."",""111"",""3"",""SHA0251421"",""4"",""10000"""</t>
  </si>
  <si>
    <t>="""TorlysDynamics"",""Torlys Inc."",""111"",""3"",""SHA0251421"",""4"",""20000"""</t>
  </si>
  <si>
    <t>="""TorlysDynamics"",""Torlys Inc."",""111"",""3"",""SHA0251422"",""4"",""10000"""</t>
  </si>
  <si>
    <t>="""TorlysDynamics"",""Torlys Inc."",""111"",""3"",""SHA0251423"",""4"",""10000"""</t>
  </si>
  <si>
    <t>="""TorlysDynamics"",""Torlys Inc."",""111"",""3"",""SHA0251425"",""4"",""10000"""</t>
  </si>
  <si>
    <t>="""TorlysDynamics"",""Torlys Inc."",""111"",""3"",""SHA0251426"",""4"",""10000"""</t>
  </si>
  <si>
    <t>="""TorlysDynamics"",""Torlys Inc."",""111"",""3"",""SHA0251426"",""4"",""20000"""</t>
  </si>
  <si>
    <t>="""TorlysDynamics"",""Torlys Inc."",""111"",""3"",""SHA0251428"",""4"",""10000"""</t>
  </si>
  <si>
    <t>="""TorlysDynamics"",""Torlys Inc."",""111"",""3"",""SHA0251428"",""4"",""30000"""</t>
  </si>
  <si>
    <t>="""TorlysDynamics"",""Torlys Inc."",""111"",""3"",""SHA0251428"",""4"",""40000"""</t>
  </si>
  <si>
    <t>="""TorlysDynamics"",""Torlys Inc."",""111"",""3"",""SHA0251428"",""4"",""60000"""</t>
  </si>
  <si>
    <t>="""TorlysDynamics"",""Torlys Inc."",""111"",""3"",""SHA0251428"",""4"",""70000"""</t>
  </si>
  <si>
    <t>="""TorlysDynamics"",""Torlys Inc."",""111"",""3"",""SHA0251428"",""4"",""100000"""</t>
  </si>
  <si>
    <t>="""TorlysDynamics"",""Torlys Inc."",""111"",""3"",""SHA0251428"",""4"",""110000"""</t>
  </si>
  <si>
    <t>="""TorlysDynamics"",""Torlys Inc."",""111"",""3"",""SHA0251428"",""4"",""130000"""</t>
  </si>
  <si>
    <t>="""TorlysDynamics"",""Torlys Inc."",""111"",""3"",""SHA0251428"",""4"",""140000"""</t>
  </si>
  <si>
    <t>="""TorlysDynamics"",""Torlys Inc."",""111"",""3"",""SHA0251434"",""4"",""10000"""</t>
  </si>
  <si>
    <t>="""TorlysDynamics"",""Torlys Inc."",""111"",""3"",""SHA0251438"",""4"",""10000"""</t>
  </si>
  <si>
    <t>="""TorlysDynamics"",""Torlys Inc."",""111"",""3"",""SHA0251438"",""4"",""30000"""</t>
  </si>
  <si>
    <t>="""TorlysDynamics"",""Torlys Inc."",""111"",""3"",""SHA0251440"",""4"",""10000"""</t>
  </si>
  <si>
    <t>="""TorlysDynamics"",""Torlys Inc."",""111"",""3"",""SHA0251441"",""4"",""30000"""</t>
  </si>
  <si>
    <t>="""TorlysDynamics"",""Torlys Inc."",""111"",""3"",""SHA0251443"",""4"",""10000"""</t>
  </si>
  <si>
    <t>="""TorlysDynamics"",""Torlys Inc."",""111"",""3"",""SHA0251444"",""4"",""40000"""</t>
  </si>
  <si>
    <t>="""TorlysDynamics"",""Torlys Inc."",""111"",""3"",""SHA0251445"",""4"",""10000"""</t>
  </si>
  <si>
    <t>="""TorlysDynamics"",""Torlys Inc."",""111"",""3"",""SHA0251446"",""4"",""100000"""</t>
  </si>
  <si>
    <t>="""TorlysDynamics"",""Torlys Inc."",""111"",""3"",""SHA0251447"",""4"",""10000"""</t>
  </si>
  <si>
    <t>="""TorlysDynamics"",""Torlys Inc."",""111"",""3"",""SHA0251448"",""4"",""10000"""</t>
  </si>
  <si>
    <t>="""TorlysDynamics"",""Torlys Inc."",""111"",""3"",""SHA0251448"",""4"",""20000"""</t>
  </si>
  <si>
    <t>="""TorlysDynamics"",""Torlys Inc."",""111"",""3"",""SHA0251451"",""4"",""10000"""</t>
  </si>
  <si>
    <t>="""TorlysDynamics"",""Torlys Inc."",""111"",""3"",""SHA0251451"",""4"",""30000"""</t>
  </si>
  <si>
    <t>="""TorlysDynamics"",""Torlys Inc."",""111"",""3"",""SHA0251452"",""4"",""10000"""</t>
  </si>
  <si>
    <t>="""TorlysDynamics"",""Torlys Inc."",""111"",""3"",""SHA0251452"",""4"",""20000"""</t>
  </si>
  <si>
    <t>="""TorlysDynamics"",""Torlys Inc."",""111"",""3"",""SHA0251455"",""4"",""10000"""</t>
  </si>
  <si>
    <t>="""TorlysDynamics"",""Torlys Inc."",""111"",""3"",""SHA0251455"",""4"",""60000"""</t>
  </si>
  <si>
    <t>="""TorlysDynamics"",""Torlys Inc."",""111"",""3"",""SHA0251456"",""4"",""10000"""</t>
  </si>
  <si>
    <t>="""TorlysDynamics"",""Torlys Inc."",""111"",""3"",""SHA0251457"",""4"",""10000"""</t>
  </si>
  <si>
    <t>="""TorlysDynamics"",""Torlys Inc."",""111"",""3"",""SHA0251457"",""4"",""20000"""</t>
  </si>
  <si>
    <t>="""TorlysDynamics"",""Torlys Inc."",""111"",""3"",""SHA0251459"",""4"",""10000"""</t>
  </si>
  <si>
    <t>="""TorlysDynamics"",""Torlys Inc."",""111"",""3"",""SHA0251459"",""4"",""20000"""</t>
  </si>
  <si>
    <t>="""TorlysDynamics"",""Torlys Inc."",""111"",""3"",""SHA0251460"",""4"",""10000"""</t>
  </si>
  <si>
    <t>="""TorlysDynamics"",""Torlys Inc."",""111"",""3"",""SHA0251468"",""4"",""10000"""</t>
  </si>
  <si>
    <t>="""TorlysDynamics"",""Torlys Inc."",""111"",""3"",""SHA0251469"",""4"",""10000"""</t>
  </si>
  <si>
    <t>="""TorlysDynamics"",""Torlys Inc."",""111"",""3"",""SHA0251469"",""4"",""30000"""</t>
  </si>
  <si>
    <t>="""TorlysDynamics"",""Torlys Inc."",""111"",""3"",""SHA0251470"",""4"",""10000"""</t>
  </si>
  <si>
    <t>="""TorlysDynamics"",""Torlys Inc."",""111"",""3"",""SHA0251470"",""4"",""30000"""</t>
  </si>
  <si>
    <t>="""TorlysDynamics"",""Torlys Inc."",""111"",""3"",""SHA0251470"",""4"",""60000"""</t>
  </si>
  <si>
    <t>="""TorlysDynamics"",""Torlys Inc."",""111"",""3"",""SHA0251473"",""4"",""10000"""</t>
  </si>
  <si>
    <t>="""TorlysDynamics"",""Torlys Inc."",""111"",""3"",""SHA0251476"",""4"",""10000"""</t>
  </si>
  <si>
    <t>="""TorlysDynamics"",""Torlys Inc."",""111"",""3"",""SHA0251477"",""4"",""10000"""</t>
  </si>
  <si>
    <t>="""TorlysDynamics"",""Torlys Inc."",""111"",""3"",""SHA0251479"",""4"",""15000"""</t>
  </si>
  <si>
    <t>="""TorlysDynamics"",""Torlys Inc."",""111"",""3"",""SHA0251481"",""4"",""10000"""</t>
  </si>
  <si>
    <t>="""TorlysDynamics"",""Torlys Inc."",""111"",""3"",""SHA0251481"",""4"",""20000"""</t>
  </si>
  <si>
    <t>="""TorlysDynamics"",""Torlys Inc."",""111"",""3"",""SHA0251481"",""4"",""40000"""</t>
  </si>
  <si>
    <t>="""TorlysDynamics"",""Torlys Inc."",""111"",""3"",""SHA0251482"",""4"",""20000"""</t>
  </si>
  <si>
    <t>="""TorlysDynamics"",""Torlys Inc."",""111"",""3"",""SHA0251483"",""4"",""10000"""</t>
  </si>
  <si>
    <t>="""TorlysDynamics"",""Torlys Inc."",""111"",""3"",""SHA0251483"",""4"",""30000"""</t>
  </si>
  <si>
    <t>="""TorlysDynamics"",""Torlys Inc."",""111"",""3"",""SHA0251485"",""4"",""30000"""</t>
  </si>
  <si>
    <t>="""TorlysDynamics"",""Torlys Inc."",""111"",""3"",""SHA0251486"",""4"",""10000"""</t>
  </si>
  <si>
    <t>="""TorlysDynamics"",""Torlys Inc."",""111"",""3"",""SHA0251487"",""4"",""10000"""</t>
  </si>
  <si>
    <t>="""TorlysDynamics"",""Torlys Inc."",""111"",""3"",""SHA0251488"",""4"",""10000"""</t>
  </si>
  <si>
    <t>="""TorlysDynamics"",""Torlys Inc."",""111"",""3"",""SHA0251489"",""4"",""10000"""</t>
  </si>
  <si>
    <t>="""TorlysDynamics"",""Torlys Inc."",""111"",""3"",""SHA0251489"",""4"",""30000"""</t>
  </si>
  <si>
    <t>="""TorlysDynamics"",""Torlys Inc."",""111"",""3"",""SHA0251490"",""4"",""10000"""</t>
  </si>
  <si>
    <t>="""TorlysDynamics"",""Torlys Inc."",""111"",""3"",""SHA0251491"",""4"",""10000"""</t>
  </si>
  <si>
    <t>="""TorlysDynamics"",""Torlys Inc."",""111"",""3"",""SHA0251493"",""4"",""10000"""</t>
  </si>
  <si>
    <t>="""TorlysDynamics"",""Torlys Inc."",""111"",""3"",""SHA0251494"",""4"",""10000"""</t>
  </si>
  <si>
    <t>="""TorlysDynamics"",""Torlys Inc."",""111"",""3"",""SHA0251495"",""4"",""10000"""</t>
  </si>
  <si>
    <t>="""TorlysDynamics"",""Torlys Inc."",""111"",""3"",""SHA0251496"",""4"",""10000"""</t>
  </si>
  <si>
    <t>="""TorlysDynamics"",""Torlys Inc."",""111"",""3"",""SHA0251496"",""4"",""20000"""</t>
  </si>
  <si>
    <t>="""TorlysDynamics"",""Torlys Inc."",""111"",""3"",""SHA0251499"",""4"",""10000"""</t>
  </si>
  <si>
    <t>="""TorlysDynamics"",""Torlys Inc."",""111"",""3"",""SHA0251504"",""4"",""10000"""</t>
  </si>
  <si>
    <t>="""TorlysDynamics"",""Torlys Inc."",""111"",""3"",""SHA0251506"",""4"",""10000"""</t>
  </si>
  <si>
    <t>="""TorlysDynamics"",""Torlys Inc."",""111"",""3"",""SHA0251509"",""4"",""10000"""</t>
  </si>
  <si>
    <t>="""TorlysDynamics"",""Torlys Inc."",""111"",""3"",""SHA0251509"",""4"",""20000"""</t>
  </si>
  <si>
    <t>="""TorlysDynamics"",""Torlys Inc."",""111"",""3"",""SHA0251510"",""4"",""10000"""</t>
  </si>
  <si>
    <t>="""TorlysDynamics"",""Torlys Inc."",""111"",""3"",""SHA0251511"",""4"",""10000"""</t>
  </si>
  <si>
    <t>="""TorlysDynamics"",""Torlys Inc."",""111"",""3"",""SHA0251512"",""4"",""10000"""</t>
  </si>
  <si>
    <t>="""TorlysDynamics"",""Torlys Inc."",""111"",""3"",""SHA0251513"",""4"",""10000"""</t>
  </si>
  <si>
    <t>="""TorlysDynamics"",""Torlys Inc."",""111"",""3"",""SHA0251513"",""4"",""40000"""</t>
  </si>
  <si>
    <t>="""TorlysDynamics"",""Torlys Inc."",""111"",""3"",""SHA0251513"",""4"",""50000"""</t>
  </si>
  <si>
    <t>="""TorlysDynamics"",""Torlys Inc."",""111"",""3"",""SHA0251514"",""4"",""10000"""</t>
  </si>
  <si>
    <t>="""TorlysDynamics"",""Torlys Inc."",""111"",""3"",""SHA0251514"",""4"",""20000"""</t>
  </si>
  <si>
    <t>="""TorlysDynamics"",""Torlys Inc."",""111"",""3"",""SHA0251515"",""4"",""10000"""</t>
  </si>
  <si>
    <t>="""TorlysDynamics"",""Torlys Inc."",""111"",""3"",""SHA0251520"",""4"",""10000"""</t>
  </si>
  <si>
    <t>="""TorlysDynamics"",""Torlys Inc."",""111"",""3"",""SHA0251521"",""4"",""10000"""</t>
  </si>
  <si>
    <t>="""TorlysDynamics"",""Torlys Inc."",""111"",""3"",""SHA0251522"",""4"",""40000"""</t>
  </si>
  <si>
    <t>="""TorlysDynamics"",""Torlys Inc."",""111"",""3"",""SHA0251523"",""4"",""10000"""</t>
  </si>
  <si>
    <t>="""TorlysDynamics"",""Torlys Inc."",""111"",""3"",""SHA0251530"",""4"",""130000"""</t>
  </si>
  <si>
    <t>="""TorlysDynamics"",""Torlys Inc."",""111"",""3"",""SHA0251530"",""4"",""170000"""</t>
  </si>
  <si>
    <t>="""TorlysDynamics"",""Torlys Inc."",""111"",""3"",""SHA0251530"",""4"",""180000"""</t>
  </si>
  <si>
    <t>="""TorlysDynamics"",""Torlys Inc."",""111"",""3"",""SHA0251536"",""4"",""10000"""</t>
  </si>
  <si>
    <t>="""TorlysDynamics"",""Torlys Inc."",""111"",""3"",""SHA0251538"",""4"",""10000"""</t>
  </si>
  <si>
    <t>="""TorlysDynamics"",""Torlys Inc."",""111"",""3"",""SHA0251538"",""4"",""20000"""</t>
  </si>
  <si>
    <t>="""TorlysDynamics"",""Torlys Inc."",""111"",""3"",""SHA0251539"",""4"",""10000"""</t>
  </si>
  <si>
    <t>="""TorlysDynamics"",""Torlys Inc."",""111"",""3"",""SHA0251539"",""4"",""40000"""</t>
  </si>
  <si>
    <t>="""TorlysDynamics"",""Torlys Inc."",""111"",""3"",""SHA0251540"",""4"",""10000"""</t>
  </si>
  <si>
    <t>="""TorlysDynamics"",""Torlys Inc."",""111"",""3"",""SHA0251541"",""4"",""10000"""</t>
  </si>
  <si>
    <t>="""TorlysDynamics"",""Torlys Inc."",""111"",""3"",""SHA0251542"",""4"",""10000"""</t>
  </si>
  <si>
    <t>="""TorlysDynamics"",""Torlys Inc."",""111"",""3"",""SHA0251543"",""4"",""10000"""</t>
  </si>
  <si>
    <t>="""TorlysDynamics"",""Torlys Inc."",""111"",""3"",""SHA0251546"",""4"",""10000"""</t>
  </si>
  <si>
    <t>="""TorlysDynamics"",""Torlys Inc."",""111"",""3"",""SHA0251547"",""4"",""10000"""</t>
  </si>
  <si>
    <t>="""TorlysDynamics"",""Torlys Inc."",""111"",""3"",""SHA0251548"",""4"",""10000"""</t>
  </si>
  <si>
    <t>="""TorlysDynamics"",""Torlys Inc."",""111"",""3"",""SHA0251549"",""4"",""10000"""</t>
  </si>
  <si>
    <t>="""TorlysDynamics"",""Torlys Inc."",""111"",""3"",""SHA0251550"",""4"",""10000"""</t>
  </si>
  <si>
    <t>="""TorlysDynamics"",""Torlys Inc."",""111"",""3"",""SHA0251551"",""4"",""10000"""</t>
  </si>
  <si>
    <t>="""TorlysDynamics"",""Torlys Inc."",""111"",""3"",""SHA0251554"",""4"",""30000"""</t>
  </si>
  <si>
    <t>="""TorlysDynamics"",""Torlys Inc."",""111"",""3"",""SHA0251555"",""4"",""10000"""</t>
  </si>
  <si>
    <t>="""TorlysDynamics"",""Torlys Inc."",""111"",""3"",""SHA0251555"",""4"",""20000"""</t>
  </si>
  <si>
    <t>="""TorlysDynamics"",""Torlys Inc."",""111"",""3"",""SHA0251555"",""4"",""30000"""</t>
  </si>
  <si>
    <t>="""TorlysDynamics"",""Torlys Inc."",""111"",""3"",""SHA0251556"",""4"",""10000"""</t>
  </si>
  <si>
    <t>="""TorlysDynamics"",""Torlys Inc."",""111"",""3"",""SHA0251557"",""4"",""10000"""</t>
  </si>
  <si>
    <t>="""TorlysDynamics"",""Torlys Inc."",""111"",""3"",""SHA0251558"",""4"",""10000"""</t>
  </si>
  <si>
    <t>="""TorlysDynamics"",""Torlys Inc."",""111"",""3"",""SHA0251558"",""4"",""20000"""</t>
  </si>
  <si>
    <t>="""TorlysDynamics"",""Torlys Inc."",""111"",""3"",""SHA0251558"",""4"",""30000"""</t>
  </si>
  <si>
    <t>="""TorlysDynamics"",""Torlys Inc."",""111"",""3"",""SHA0251559"",""4"",""10000"""</t>
  </si>
  <si>
    <t>="""TorlysDynamics"",""Torlys Inc."",""111"",""3"",""SHA0251559"",""4"",""30000"""</t>
  </si>
  <si>
    <t>="""TorlysDynamics"",""Torlys Inc."",""111"",""3"",""SHA0251559"",""4"",""40000"""</t>
  </si>
  <si>
    <t>="""TorlysDynamics"",""Torlys Inc."",""111"",""3"",""SHA0251560"",""4"",""10000"""</t>
  </si>
  <si>
    <t>="""TorlysDynamics"",""Torlys Inc."",""111"",""3"",""SHA0251560"",""4"",""20000"""</t>
  </si>
  <si>
    <t>="""TorlysDynamics"",""Torlys Inc."",""111"",""3"",""SHA0251561"",""4"",""10000"""</t>
  </si>
  <si>
    <t>="""TorlysDynamics"",""Torlys Inc."",""111"",""3"",""SHA0251562"",""4"",""10000"""</t>
  </si>
  <si>
    <t>="""TorlysDynamics"",""Torlys Inc."",""111"",""3"",""SHA0251562"",""4"",""30000"""</t>
  </si>
  <si>
    <t>="""TorlysDynamics"",""Torlys Inc."",""111"",""3"",""SHA0251562"",""4"",""40000"""</t>
  </si>
  <si>
    <t>="""TorlysDynamics"",""Torlys Inc."",""111"",""3"",""SHA0251563"",""4"",""10000"""</t>
  </si>
  <si>
    <t>="""TorlysDynamics"",""Torlys Inc."",""111"",""3"",""SHA0251563"",""4"",""30000"""</t>
  </si>
  <si>
    <t>="""TorlysDynamics"",""Torlys Inc."",""111"",""3"",""SHA0251563"",""4"",""50000"""</t>
  </si>
  <si>
    <t>="""TorlysDynamics"",""Torlys Inc."",""111"",""3"",""SHA0251564"",""4"",""10000"""</t>
  </si>
  <si>
    <t>="""TorlysDynamics"",""Torlys Inc."",""111"",""3"",""SHA0251564"",""4"",""30000"""</t>
  </si>
  <si>
    <t>="""TorlysDynamics"",""Torlys Inc."",""111"",""3"",""SHA0251565"",""4"",""40000"""</t>
  </si>
  <si>
    <t>="""TorlysDynamics"",""Torlys Inc."",""111"",""3"",""SHA0251566"",""4"",""10000"""</t>
  </si>
  <si>
    <t>="""TorlysDynamics"",""Torlys Inc."",""111"",""3"",""SHA0251567"",""4"",""50000"""</t>
  </si>
  <si>
    <t>="""TorlysDynamics"",""Torlys Inc."",""111"",""3"",""SHA0251568"",""4"",""10000"""</t>
  </si>
  <si>
    <t>="""TorlysDynamics"",""Torlys Inc."",""111"",""3"",""SHA0251569"",""4"",""10000"""</t>
  </si>
  <si>
    <t>="""TorlysDynamics"",""Torlys Inc."",""111"",""3"",""SHA0251569"",""4"",""20000"""</t>
  </si>
  <si>
    <t>="""TorlysDynamics"",""Torlys Inc."",""111"",""3"",""SHA0251569"",""4"",""30000"""</t>
  </si>
  <si>
    <t>="""TorlysDynamics"",""Torlys Inc."",""111"",""3"",""SHA0251569"",""4"",""40000"""</t>
  </si>
  <si>
    <t>="""TorlysDynamics"",""Torlys Inc."",""111"",""3"",""SHA0251569"",""4"",""70000"""</t>
  </si>
  <si>
    <t>="""TorlysDynamics"",""Torlys Inc."",""111"",""3"",""SHA0251569"",""4"",""80000"""</t>
  </si>
  <si>
    <t>="""TorlysDynamics"",""Torlys Inc."",""111"",""3"",""SHA0251570"",""4"",""10000"""</t>
  </si>
  <si>
    <t>="""TorlysDynamics"",""Torlys Inc."",""111"",""3"",""SHA0251570"",""4"",""30000"""</t>
  </si>
  <si>
    <t>="""TorlysDynamics"",""Torlys Inc."",""111"",""3"",""SHA0251570"",""4"",""40000"""</t>
  </si>
  <si>
    <t>="""TorlysDynamics"",""Torlys Inc."",""111"",""3"",""SHA0251571"",""4"",""10000"""</t>
  </si>
  <si>
    <t>="""TorlysDynamics"",""Torlys Inc."",""111"",""3"",""SHA0251573"",""4"",""10000"""</t>
  </si>
  <si>
    <t>="""TorlysDynamics"",""Torlys Inc."",""111"",""3"",""SHA0251574"",""4"",""10000"""</t>
  </si>
  <si>
    <t>="""TorlysDynamics"",""Torlys Inc."",""111"",""3"",""SHA0251575"",""4"",""10000"""</t>
  </si>
  <si>
    <t>="""TorlysDynamics"",""Torlys Inc."",""111"",""3"",""SHA0251577"",""4"",""10000"""</t>
  </si>
  <si>
    <t>="""TorlysDynamics"",""Torlys Inc."",""111"",""3"",""SHA0251577"",""4"",""20000"""</t>
  </si>
  <si>
    <t>="""TorlysDynamics"",""Torlys Inc."",""111"",""3"",""SHA0251577"",""4"",""30000"""</t>
  </si>
  <si>
    <t>="""TorlysDynamics"",""Torlys Inc."",""111"",""3"",""SHA0251577"",""4"",""40000"""</t>
  </si>
  <si>
    <t>="""TorlysDynamics"",""Torlys Inc."",""111"",""3"",""SHA0251578"",""4"",""10000"""</t>
  </si>
  <si>
    <t>="""TorlysDynamics"",""Torlys Inc."",""111"",""3"",""SHA0251578"",""4"",""30000"""</t>
  </si>
  <si>
    <t>="""TorlysDynamics"",""Torlys Inc."",""111"",""3"",""SHA0251578"",""4"",""40000"""</t>
  </si>
  <si>
    <t>="""TorlysDynamics"",""Torlys Inc."",""111"",""3"",""SHA0251579"",""4"",""10000"""</t>
  </si>
  <si>
    <t>="""TorlysDynamics"",""Torlys Inc."",""111"",""3"",""SHA0251580"",""4"",""10000"""</t>
  </si>
  <si>
    <t>="""TorlysDynamics"",""Torlys Inc."",""111"",""3"",""SHA0251581"",""4"",""10000"""</t>
  </si>
  <si>
    <t>="""TorlysDynamics"",""Torlys Inc."",""111"",""3"",""SHA0251582"",""4"",""10000"""</t>
  </si>
  <si>
    <t>="""TorlysDynamics"",""Torlys Inc."",""111"",""3"",""SHA0251582"",""4"",""20000"""</t>
  </si>
  <si>
    <t>="""TorlysDynamics"",""Torlys Inc."",""111"",""3"",""SHA0251583"",""4"",""10000"""</t>
  </si>
  <si>
    <t>="""TorlysDynamics"",""Torlys Inc."",""111"",""3"",""SHA0251583"",""4"",""20000"""</t>
  </si>
  <si>
    <t>="""TorlysDynamics"",""Torlys Inc."",""111"",""3"",""SHA0251584"",""4"",""10000"""</t>
  </si>
  <si>
    <t>="""TorlysDynamics"",""Torlys Inc."",""111"",""3"",""SHA0251586"",""4"",""10000"""</t>
  </si>
  <si>
    <t>="""TorlysDynamics"",""Torlys Inc."",""111"",""3"",""SHA0251587"",""4"",""10000"""</t>
  </si>
  <si>
    <t>="""TorlysDynamics"",""Torlys Inc."",""111"",""3"",""SHA0251588"",""4"",""10000"""</t>
  </si>
  <si>
    <t>="""TorlysDynamics"",""Torlys Inc."",""111"",""3"",""SHA0251589"",""4"",""10000"""</t>
  </si>
  <si>
    <t>="""TorlysDynamics"",""Torlys Inc."",""111"",""3"",""SHA0251593"",""4"",""10000"""</t>
  </si>
  <si>
    <t>="""TorlysDynamics"",""Torlys Inc."",""111"",""3"",""SHA0251596"",""4"",""10000"""</t>
  </si>
  <si>
    <t>="""TorlysDynamics"",""Torlys Inc."",""111"",""3"",""SHA0251597"",""4"",""10000"""</t>
  </si>
  <si>
    <t>="""TorlysDynamics"",""Torlys Inc."",""111"",""3"",""SHA0251597"",""4"",""20000"""</t>
  </si>
  <si>
    <t>="""TorlysDynamics"",""Torlys Inc."",""111"",""3"",""SHA0251598"",""4"",""10000"""</t>
  </si>
  <si>
    <t>="""TorlysDynamics"",""Torlys Inc."",""111"",""3"",""SHA0251601"",""4"",""10000"""</t>
  </si>
  <si>
    <t>="""TorlysDynamics"",""Torlys Inc."",""111"",""3"",""SHA0251602"",""4"",""10000"""</t>
  </si>
  <si>
    <t>="""TorlysDynamics"",""Torlys Inc."",""111"",""3"",""SHA0251611"",""4"",""10000"""</t>
  </si>
  <si>
    <t>="""TorlysDynamics"",""Torlys Inc."",""111"",""3"",""SHA0251615"",""4"",""10000"""</t>
  </si>
  <si>
    <t>="""TorlysDynamics"",""Torlys Inc."",""111"",""3"",""SHA0251616"",""4"",""10000"""</t>
  </si>
  <si>
    <t>="""TorlysDynamics"",""Torlys Inc."",""111"",""3"",""SHA0251616"",""4"",""20000"""</t>
  </si>
  <si>
    <t>="""TorlysDynamics"",""Torlys Inc."",""111"",""3"",""SHA0251617"",""4"",""10000"""</t>
  </si>
  <si>
    <t>="""TorlysDynamics"",""Torlys Inc."",""111"",""3"",""SHA0251621"",""4"",""10000"""</t>
  </si>
  <si>
    <t>="""TorlysDynamics"",""Torlys Inc."",""111"",""3"",""SHA0251626"",""4"",""10000"""</t>
  </si>
  <si>
    <t>="""TorlysDynamics"",""Torlys Inc."",""111"",""3"",""SHA0251629"",""4"",""10000"""</t>
  </si>
  <si>
    <t>="""TorlysDynamics"",""Torlys Inc."",""111"",""3"",""SHA0251629"",""4"",""20000"""</t>
  </si>
  <si>
    <t>="""TorlysDynamics"",""Torlys Inc."",""111"",""3"",""SHA0251630"",""4"",""10000"""</t>
  </si>
  <si>
    <t>="""TorlysDynamics"",""Torlys Inc."",""111"",""3"",""SHA0251631"",""4"",""10000"""</t>
  </si>
  <si>
    <t>="""TorlysDynamics"",""Torlys Inc."",""111"",""3"",""SHA0251631"",""4"",""30000"""</t>
  </si>
  <si>
    <t>="""TorlysDynamics"",""Torlys Inc."",""111"",""3"",""SHA0251632"",""4"",""20000"""</t>
  </si>
  <si>
    <t>="""TorlysDynamics"",""Torlys Inc."",""111"",""3"",""SHA0251633"",""4"",""10000"""</t>
  </si>
  <si>
    <t>="""TorlysDynamics"",""Torlys Inc."",""111"",""3"",""SHA0251634"",""4"",""10000"""</t>
  </si>
  <si>
    <t>="""TorlysDynamics"",""Torlys Inc."",""111"",""3"",""SHA0251635"",""4"",""10000"""</t>
  </si>
  <si>
    <t>="""TorlysDynamics"",""Torlys Inc."",""111"",""3"",""SHA0251640"",""4"",""10000"""</t>
  </si>
  <si>
    <t>="""TorlysDynamics"",""Torlys Inc."",""111"",""3"",""SHA0251640"",""4"",""20000"""</t>
  </si>
  <si>
    <t>="""TorlysDynamics"",""Torlys Inc."",""111"",""3"",""SHA0251644"",""4"",""10000"""</t>
  </si>
  <si>
    <t>="""TorlysDynamics"",""Torlys Inc."",""111"",""3"",""SHA0251647"",""4"",""30000"""</t>
  </si>
  <si>
    <t>="""TorlysDynamics"",""Torlys Inc."",""111"",""3"",""SHA0251649"",""4"",""40000"""</t>
  </si>
  <si>
    <t>="""TorlysDynamics"",""Torlys Inc."",""111"",""3"",""SHA0251650"",""4"",""10000"""</t>
  </si>
  <si>
    <t>="""TorlysDynamics"",""Torlys Inc."",""111"",""3"",""SHA0251651"",""4"",""10000"""</t>
  </si>
  <si>
    <t>="""TorlysDynamics"",""Torlys Inc."",""111"",""3"",""SHA0251653"",""4"",""10000"""</t>
  </si>
  <si>
    <t>="""TorlysDynamics"",""Torlys Inc."",""111"",""3"",""SHA0251654"",""4"",""10000"""</t>
  </si>
  <si>
    <t>="""TorlysDynamics"",""Torlys Inc."",""111"",""3"",""SHA0251655"",""4"",""10000"""</t>
  </si>
  <si>
    <t>="""TorlysDynamics"",""Torlys Inc."",""111"",""3"",""SHA0251655"",""4"",""50000"""</t>
  </si>
  <si>
    <t>="""TorlysDynamics"",""Torlys Inc."",""111"",""3"",""SHA0251656"",""4"",""10000"""</t>
  </si>
  <si>
    <t>="""TorlysDynamics"",""Torlys Inc."",""111"",""3"",""SHA0251660"",""4"",""10000"""</t>
  </si>
  <si>
    <t>="""TorlysDynamics"",""Torlys Inc."",""111"",""3"",""SHA0251661"",""4"",""10000"""</t>
  </si>
  <si>
    <t>="""TorlysDynamics"",""Torlys Inc."",""111"",""3"",""SHA0251662"",""4"",""10000"""</t>
  </si>
  <si>
    <t>="""TorlysDynamics"",""Torlys Inc."",""111"",""3"",""SHA0251662"",""4"",""70000"""</t>
  </si>
  <si>
    <t>="""TorlysDynamics"",""Torlys Inc."",""111"",""3"",""SHA0251664"",""4"",""10000"""</t>
  </si>
  <si>
    <t>="""TorlysDynamics"",""Torlys Inc."",""111"",""3"",""SHA0251665"",""4"",""15000"""</t>
  </si>
  <si>
    <t>="""TorlysDynamics"",""Torlys Inc."",""111"",""3"",""SHA0251665"",""4"",""20000"""</t>
  </si>
  <si>
    <t>="""TorlysDynamics"",""Torlys Inc."",""111"",""3"",""SHA0251666"",""4"",""10000"""</t>
  </si>
  <si>
    <t>="""TorlysDynamics"",""Torlys Inc."",""111"",""3"",""SHA0251666"",""4"",""20000"""</t>
  </si>
  <si>
    <t>="""TorlysDynamics"",""Torlys Inc."",""111"",""3"",""SHA0251667"",""4"",""10000"""</t>
  </si>
  <si>
    <t>="""TorlysDynamics"",""Torlys Inc."",""111"",""3"",""SHA0251671"",""4"",""15000"""</t>
  </si>
  <si>
    <t>="""TorlysDynamics"",""Torlys Inc."",""111"",""3"",""SHA0251671"",""4"",""20000"""</t>
  </si>
  <si>
    <t>="""TorlysDynamics"",""Torlys Inc."",""111"",""3"",""SHA0251672"",""4"",""10000"""</t>
  </si>
  <si>
    <t>="""TorlysDynamics"",""Torlys Inc."",""111"",""3"",""SHA0251673"",""4"",""10000"""</t>
  </si>
  <si>
    <t>="""TorlysDynamics"",""Torlys Inc."",""111"",""3"",""SHA0251673"",""4"",""40000"""</t>
  </si>
  <si>
    <t>="""TorlysDynamics"",""Torlys Inc."",""111"",""3"",""SHA0251676"",""4"",""10000"""</t>
  </si>
  <si>
    <t>="""TorlysDynamics"",""Torlys Inc."",""111"",""3"",""SHA0251677"",""4"",""10000"""</t>
  </si>
  <si>
    <t>="""TorlysDynamics"",""Torlys Inc."",""111"",""3"",""SHA0251678"",""4"",""10000"""</t>
  </si>
  <si>
    <t>="""TorlysDynamics"",""Torlys Inc."",""111"",""3"",""SHA0251679"",""4"",""10000"""</t>
  </si>
  <si>
    <t>="""TorlysDynamics"",""Torlys Inc."",""111"",""3"",""SHA0251680"",""4"",""10000"""</t>
  </si>
  <si>
    <t>="""TorlysDynamics"",""Torlys Inc."",""111"",""3"",""SHA0251681"",""4"",""10000"""</t>
  </si>
  <si>
    <t>="""TorlysDynamics"",""Torlys Inc."",""111"",""3"",""SHA0251682"",""4"",""10000"""</t>
  </si>
  <si>
    <t>="""TorlysDynamics"",""Torlys Inc."",""111"",""3"",""SHA0251683"",""4"",""10000"""</t>
  </si>
  <si>
    <t>="""TorlysDynamics"",""Torlys Inc."",""111"",""3"",""SHA0251684"",""4"",""10000"""</t>
  </si>
  <si>
    <t>="""TorlysDynamics"",""Torlys Inc."",""111"",""3"",""SHA0251685"",""4"",""10000"""</t>
  </si>
  <si>
    <t>="""TorlysDynamics"",""Torlys Inc."",""111"",""3"",""SHA0251686"",""4"",""10000"""</t>
  </si>
  <si>
    <t>="""TorlysDynamics"",""Torlys Inc."",""111"",""3"",""SHA0251687"",""4"",""10000"""</t>
  </si>
  <si>
    <t>="""TorlysDynamics"",""Torlys Inc."",""111"",""3"",""SHA0251688"",""4"",""10000"""</t>
  </si>
  <si>
    <t>="""TorlysDynamics"",""Torlys Inc."",""111"",""3"",""SHA0251689"",""4"",""10000"""</t>
  </si>
  <si>
    <t>="""TorlysDynamics"",""Torlys Inc."",""111"",""3"",""SHA0251690"",""4"",""10000"""</t>
  </si>
  <si>
    <t>="""TorlysDynamics"",""Torlys Inc."",""111"",""3"",""SHA0251691"",""4"",""10000"""</t>
  </si>
  <si>
    <t>="""TorlysDynamics"",""Torlys Inc."",""111"",""3"",""SHA0251692"",""4"",""10000"""</t>
  </si>
  <si>
    <t>="""TorlysDynamics"",""Torlys Inc."",""111"",""3"",""SHA0251693"",""4"",""10000"""</t>
  </si>
  <si>
    <t>="""TorlysDynamics"",""Torlys Inc."",""111"",""3"",""SHA0251694"",""4"",""10000"""</t>
  </si>
  <si>
    <t>="""TorlysDynamics"",""Torlys Inc."",""111"",""3"",""SHA0251695"",""4"",""10000"""</t>
  </si>
  <si>
    <t>="""TorlysDynamics"",""Torlys Inc."",""111"",""3"",""SHA0251696"",""4"",""10000"""</t>
  </si>
  <si>
    <t>="""TorlysDynamics"",""Torlys Inc."",""111"",""3"",""SHA0251697"",""4"",""10000"""</t>
  </si>
  <si>
    <t>="""TorlysDynamics"",""Torlys Inc."",""111"",""3"",""SHA0251698"",""4"",""10000"""</t>
  </si>
  <si>
    <t>="""TorlysDynamics"",""Torlys Inc."",""111"",""3"",""SHA0251699"",""4"",""10000"""</t>
  </si>
  <si>
    <t>="""TorlysDynamics"",""Torlys Inc."",""111"",""3"",""SHA0251700"",""4"",""10000"""</t>
  </si>
  <si>
    <t>="""TorlysDynamics"",""Torlys Inc."",""111"",""3"",""SHA0251701"",""4"",""10000"""</t>
  </si>
  <si>
    <t>="""TorlysDynamics"",""Torlys Inc."",""111"",""3"",""SHA0251705"",""4"",""10000"""</t>
  </si>
  <si>
    <t>="""TorlysDynamics"",""Torlys Inc."",""111"",""3"",""SHA0251705"",""4"",""20000"""</t>
  </si>
  <si>
    <t>="""TorlysDynamics"",""Torlys Inc."",""111"",""3"",""SHA0251707"",""4"",""10000"""</t>
  </si>
  <si>
    <t>="""TorlysDynamics"",""Torlys Inc."",""111"",""3"",""SHA0251707"",""4"",""20000"""</t>
  </si>
  <si>
    <t>="""TorlysDynamics"",""Torlys Inc."",""111"",""3"",""SHA0251708"",""4"",""10000"""</t>
  </si>
  <si>
    <t>="""TorlysDynamics"",""Torlys Inc."",""111"",""3"",""SHA0251712"",""4"",""10000"""</t>
  </si>
  <si>
    <t>="""TorlysDynamics"",""Torlys Inc."",""111"",""3"",""SHA0251713"",""4"",""10000"""</t>
  </si>
  <si>
    <t>="""TorlysDynamics"",""Torlys Inc."",""111"",""3"",""SHA0251713"",""4"",""20000"""</t>
  </si>
  <si>
    <t>="""TorlysDynamics"",""Torlys Inc."",""111"",""3"",""SHA0251714"",""4"",""10000"""</t>
  </si>
  <si>
    <t>="""TorlysDynamics"",""Torlys Inc."",""111"",""3"",""SHA0251714"",""4"",""40000"""</t>
  </si>
  <si>
    <t>="""TorlysDynamics"",""Torlys Inc."",""111"",""3"",""SHA0251715"",""4"",""10000"""</t>
  </si>
  <si>
    <t>="""TorlysDynamics"",""Torlys Inc."",""111"",""3"",""SHA0251715"",""4"",""20000"""</t>
  </si>
  <si>
    <t>="""TorlysDynamics"",""Torlys Inc."",""111"",""3"",""SHA0251716"",""4"",""10000"""</t>
  </si>
  <si>
    <t>="""TorlysDynamics"",""Torlys Inc."",""111"",""3"",""SHA0251716"",""4"",""40000"""</t>
  </si>
  <si>
    <t>="""TorlysDynamics"",""Torlys Inc."",""111"",""3"",""SHA0251718"",""4"",""10000"""</t>
  </si>
  <si>
    <t>="""TorlysDynamics"",""Torlys Inc."",""111"",""3"",""SHA0251718"",""4"",""40000"""</t>
  </si>
  <si>
    <t>="""TorlysDynamics"",""Torlys Inc."",""111"",""3"",""SHA0251719"",""4"",""10000"""</t>
  </si>
  <si>
    <t>="""TorlysDynamics"",""Torlys Inc."",""111"",""3"",""SHA0251719"",""4"",""40000"""</t>
  </si>
  <si>
    <t>="""TorlysDynamics"",""Torlys Inc."",""111"",""3"",""SHA0251720"",""4"",""30000"""</t>
  </si>
  <si>
    <t>="""TorlysDynamics"",""Torlys Inc."",""111"",""3"",""SHA0251721"",""4"",""10000"""</t>
  </si>
  <si>
    <t>="""TorlysDynamics"",""Torlys Inc."",""111"",""3"",""SHA0251722"",""4"",""10000"""</t>
  </si>
  <si>
    <t>="""TorlysDynamics"",""Torlys Inc."",""111"",""3"",""SHA0251723"",""4"",""10000"""</t>
  </si>
  <si>
    <t>="""TorlysDynamics"",""Torlys Inc."",""111"",""3"",""SHA0251724"",""4"",""10000"""</t>
  </si>
  <si>
    <t>="""TorlysDynamics"",""Torlys Inc."",""111"",""3"",""SHA0251727"",""4"",""10000"""</t>
  </si>
  <si>
    <t>="""TorlysDynamics"",""Torlys Inc."",""111"",""3"",""SHA0251729"",""4"",""10000"""</t>
  </si>
  <si>
    <t>="""TorlysDynamics"",""Torlys Inc."",""111"",""3"",""SHA0251729"",""4"",""40000"""</t>
  </si>
  <si>
    <t>="""TorlysDynamics"",""Torlys Inc."",""111"",""3"",""SHA0251729"",""4"",""70000"""</t>
  </si>
  <si>
    <t>="""TorlysDynamics"",""Torlys Inc."",""111"",""3"",""SHA0251730"",""4"",""10000"""</t>
  </si>
  <si>
    <t>="""TorlysDynamics"",""Torlys Inc."",""111"",""3"",""SHA0251731"",""4"",""10000"""</t>
  </si>
  <si>
    <t>="""TorlysDynamics"",""Torlys Inc."",""111"",""3"",""SHA0251733"",""4"",""10000"""</t>
  </si>
  <si>
    <t>="""TorlysDynamics"",""Torlys Inc."",""111"",""3"",""SHA0251733"",""4"",""20000"""</t>
  </si>
  <si>
    <t>="""TorlysDynamics"",""Torlys Inc."",""111"",""3"",""SHA0251734"",""4"",""10000"""</t>
  </si>
  <si>
    <t>="""TorlysDynamics"",""Torlys Inc."",""111"",""3"",""SHA0251734"",""4"",""20000"""</t>
  </si>
  <si>
    <t>="""TorlysDynamics"",""Torlys Inc."",""111"",""3"",""SHA0251735"",""4"",""10000"""</t>
  </si>
  <si>
    <t>="""TorlysDynamics"",""Torlys Inc."",""111"",""3"",""SHA0251736"",""4"",""10000"""</t>
  </si>
  <si>
    <t>="""TorlysDynamics"",""Torlys Inc."",""111"",""3"",""SHA0251736"",""4"",""30000"""</t>
  </si>
  <si>
    <t>="""TorlysDynamics"",""Torlys Inc."",""111"",""3"",""SHA0251737"",""4"",""10000"""</t>
  </si>
  <si>
    <t>="""TorlysDynamics"",""Torlys Inc."",""111"",""3"",""SHA0251738"",""4"",""10000"""</t>
  </si>
  <si>
    <t>="""TorlysDynamics"",""Torlys Inc."",""111"",""3"",""SHA0251738"",""4"",""20000"""</t>
  </si>
  <si>
    <t>="""TorlysDynamics"",""Torlys Inc."",""111"",""3"",""SHA0251739"",""4"",""10000"""</t>
  </si>
  <si>
    <t>="""TorlysDynamics"",""Torlys Inc."",""111"",""3"",""SHA0251740"",""4"",""30000"""</t>
  </si>
  <si>
    <t>="""TorlysDynamics"",""Torlys Inc."",""111"",""3"",""SHA0251741"",""4"",""10000"""</t>
  </si>
  <si>
    <t>="""TorlysDynamics"",""Torlys Inc."",""111"",""3"",""SHA0251742"",""4"",""10000"""</t>
  </si>
  <si>
    <t>="""TorlysDynamics"",""Torlys Inc."",""111"",""3"",""SHA0251743"",""4"",""10000"""</t>
  </si>
  <si>
    <t>="""TorlysDynamics"",""Torlys Inc."",""111"",""3"",""SHA0251752"",""4"",""10000"""</t>
  </si>
  <si>
    <t>="""TorlysDynamics"",""Torlys Inc."",""111"",""3"",""SHA0251762"",""4"",""10000"""</t>
  </si>
  <si>
    <t>="""TorlysDynamics"",""Torlys Inc."",""111"",""3"",""SHA0251762"",""4"",""30000"""</t>
  </si>
  <si>
    <t>="""TorlysDynamics"",""Torlys Inc."",""111"",""3"",""SHA0251768"",""4"",""20000"""</t>
  </si>
  <si>
    <t>="""TorlysDynamics"",""Torlys Inc."",""111"",""3"",""SHA0251769"",""4"",""10000"""</t>
  </si>
  <si>
    <t>="""TorlysDynamics"",""Torlys Inc."",""111"",""3"",""SHA0251770"",""4"",""10000"""</t>
  </si>
  <si>
    <t>="""TorlysDynamics"",""Torlys Inc."",""111"",""3"",""SHA0251771"",""4"",""10000"""</t>
  </si>
  <si>
    <t>="""TorlysDynamics"",""Torlys Inc."",""111"",""3"",""SHA0251772"",""4"",""10000"""</t>
  </si>
  <si>
    <t>="""TorlysDynamics"",""Torlys Inc."",""111"",""3"",""SHA0251773"",""4"",""20000"""</t>
  </si>
  <si>
    <t>="""TorlysDynamics"",""Torlys Inc."",""111"",""3"",""SHA0251774"",""4"",""20000"""</t>
  </si>
  <si>
    <t>="""TorlysDynamics"",""Torlys Inc."",""111"",""3"",""SHA0251775"",""4"",""10000"""</t>
  </si>
  <si>
    <t>="""TorlysDynamics"",""Torlys Inc."",""111"",""3"",""SHA0251775"",""4"",""20000"""</t>
  </si>
  <si>
    <t>="""TorlysDynamics"",""Torlys Inc."",""111"",""3"",""SHA0251776"",""4"",""10000"""</t>
  </si>
  <si>
    <t>="""TorlysDynamics"",""Torlys Inc."",""111"",""3"",""SHA0251776"",""4"",""20000"""</t>
  </si>
  <si>
    <t>="""TorlysDynamics"",""Torlys Inc."",""111"",""3"",""SHA0251776"",""4"",""30000"""</t>
  </si>
  <si>
    <t>="""TorlysDynamics"",""Torlys Inc."",""111"",""3"",""SHA0251776"",""4"",""40000"""</t>
  </si>
  <si>
    <t>="""TorlysDynamics"",""Torlys Inc."",""111"",""3"",""SHA0251776"",""4"",""50000"""</t>
  </si>
  <si>
    <t>="""TorlysDynamics"",""Torlys Inc."",""111"",""3"",""SHA0251776"",""4"",""60000"""</t>
  </si>
  <si>
    <t>="""TorlysDynamics"",""Torlys Inc."",""111"",""3"",""SHA0251777"",""4"",""10000"""</t>
  </si>
  <si>
    <t>="""TorlysDynamics"",""Torlys Inc."",""111"",""3"",""SHA0251777"",""4"",""20000"""</t>
  </si>
  <si>
    <t>="""TorlysDynamics"",""Torlys Inc."",""111"",""3"",""SHA0251778"",""4"",""10000"""</t>
  </si>
  <si>
    <t>="""TorlysDynamics"",""Torlys Inc."",""111"",""3"",""SHA0251779"",""4"",""10000"""</t>
  </si>
  <si>
    <t>="""TorlysDynamics"",""Torlys Inc."",""111"",""3"",""SHA0251779"",""4"",""50000"""</t>
  </si>
  <si>
    <t>="""TorlysDynamics"",""Torlys Inc."",""111"",""3"",""SHA0251779"",""4"",""60000"""</t>
  </si>
  <si>
    <t>="""TorlysDynamics"",""Torlys Inc."",""111"",""3"",""SHA0251780"",""4"",""10000"""</t>
  </si>
  <si>
    <t>="""TorlysDynamics"",""Torlys Inc."",""111"",""3"",""SHA0251781"",""4"",""10000"""</t>
  </si>
  <si>
    <t>="""TorlysDynamics"",""Torlys Inc."",""111"",""3"",""SHA0251782"",""4"",""30000"""</t>
  </si>
  <si>
    <t>="""TorlysDynamics"",""Torlys Inc."",""111"",""3"",""SHA0251785"",""4"",""10000"""</t>
  </si>
  <si>
    <t>="""TorlysDynamics"",""Torlys Inc."",""111"",""3"",""SHA0251790"",""4"",""10000"""</t>
  </si>
  <si>
    <t>="""TorlysDynamics"",""Torlys Inc."",""111"",""3"",""SHA0251791"",""4"",""10000"""</t>
  </si>
  <si>
    <t>="""TorlysDynamics"",""Torlys Inc."",""111"",""3"",""SHA0251792"",""4"",""10000"""</t>
  </si>
  <si>
    <t>="""TorlysDynamics"",""Torlys Inc."",""111"",""3"",""SHA0251793"",""4"",""10000"""</t>
  </si>
  <si>
    <t>="""TorlysDynamics"",""Torlys Inc."",""111"",""3"",""SHA0251794"",""4"",""10000"""</t>
  </si>
  <si>
    <t>="""TorlysDynamics"",""Torlys Inc."",""111"",""3"",""SHA0251795"",""4"",""10000"""</t>
  </si>
  <si>
    <t>="""TorlysDynamics"",""Torlys Inc."",""111"",""3"",""SHA0251796"",""4"",""10000"""</t>
  </si>
  <si>
    <t>="""TorlysDynamics"",""Torlys Inc."",""111"",""3"",""SHA0251797"",""4"",""10000"""</t>
  </si>
  <si>
    <t>="""TorlysDynamics"",""Torlys Inc."",""111"",""3"",""SHA0251798"",""4"",""10000"""</t>
  </si>
  <si>
    <t>="""TorlysDynamics"",""Torlys Inc."",""111"",""3"",""SHA0251799"",""4"",""10000"""</t>
  </si>
  <si>
    <t>="""TorlysDynamics"",""Torlys Inc."",""111"",""3"",""SHA0251800"",""4"",""10000"""</t>
  </si>
  <si>
    <t>="""TorlysDynamics"",""Torlys Inc."",""111"",""3"",""SHA0251801"",""4"",""10000"""</t>
  </si>
  <si>
    <t>="""TorlysDynamics"",""Torlys Inc."",""111"",""3"",""SHA0251802"",""4"",""10000"""</t>
  </si>
  <si>
    <t>="""TorlysDynamics"",""Torlys Inc."",""111"",""3"",""SHA0251803"",""4"",""10000"""</t>
  </si>
  <si>
    <t>="""TorlysDynamics"",""Torlys Inc."",""111"",""3"",""SHA0251804"",""4"",""10000"""</t>
  </si>
  <si>
    <t>="""TorlysDynamics"",""Torlys Inc."",""111"",""3"",""SHA0251805"",""4"",""10000"""</t>
  </si>
  <si>
    <t>="""TorlysDynamics"",""Torlys Inc."",""111"",""3"",""SHA0251805"",""4"",""20000"""</t>
  </si>
  <si>
    <t>="""TorlysDynamics"",""Torlys Inc."",""111"",""3"",""SHA0251805"",""4"",""30000"""</t>
  </si>
  <si>
    <t>="""TorlysDynamics"",""Torlys Inc."",""111"",""3"",""SHA0251806"",""4"",""10000"""</t>
  </si>
  <si>
    <t>="""TorlysDynamics"",""Torlys Inc."",""111"",""3"",""SHA0251807"",""4"",""10000"""</t>
  </si>
  <si>
    <t>="""TorlysDynamics"",""Torlys Inc."",""111"",""3"",""SHA0251809"",""4"",""10000"""</t>
  </si>
  <si>
    <t>="""TorlysDynamics"",""Torlys Inc."",""111"",""3"",""SHA0251809"",""4"",""20000"""</t>
  </si>
  <si>
    <t>="""TorlysDynamics"",""Torlys Inc."",""111"",""3"",""SHA0251810"",""4"",""10000"""</t>
  </si>
  <si>
    <t>="""TorlysDynamics"",""Torlys Inc."",""111"",""3"",""SHA0251810"",""4"",""20000"""</t>
  </si>
  <si>
    <t>="""TorlysDynamics"",""Torlys Inc."",""111"",""3"",""SHA0251810"",""4"",""30000"""</t>
  </si>
  <si>
    <t>="""TorlysDynamics"",""Torlys Inc."",""111"",""3"",""SHA0251811"",""4"",""10000"""</t>
  </si>
  <si>
    <t>="""TorlysDynamics"",""Torlys Inc."",""111"",""3"",""SHA0251813"",""4"",""20000"""</t>
  </si>
  <si>
    <t>="""TorlysDynamics"",""Torlys Inc."",""111"",""3"",""SHA0251814"",""4"",""10000"""</t>
  </si>
  <si>
    <t>="""TorlysDynamics"",""Torlys Inc."",""111"",""3"",""SHA0251815"",""4"",""10000"""</t>
  </si>
  <si>
    <t>="""TorlysDynamics"",""Torlys Inc."",""111"",""3"",""SHA0251816"",""4"",""10000"""</t>
  </si>
  <si>
    <t>="""TorlysDynamics"",""Torlys Inc."",""111"",""3"",""SHA0251817"",""4"",""10000"""</t>
  </si>
  <si>
    <t>="""TorlysDynamics"",""Torlys Inc."",""111"",""3"",""SHA0251818"",""4"",""10000"""</t>
  </si>
  <si>
    <t>="""TorlysDynamics"",""Torlys Inc."",""111"",""3"",""SHA0251820"",""4"",""10000"""</t>
  </si>
  <si>
    <t>="""TorlysDynamics"",""Torlys Inc."",""111"",""3"",""SHA0251820"",""4"",""40000"""</t>
  </si>
  <si>
    <t>="""TorlysDynamics"",""Torlys Inc."",""111"",""3"",""SHA0251821"",""4"",""10000"""</t>
  </si>
  <si>
    <t>="""TorlysDynamics"",""Torlys Inc."",""111"",""3"",""SHA0251821"",""4"",""30000"""</t>
  </si>
  <si>
    <t>="""TorlysDynamics"",""Torlys Inc."",""111"",""3"",""SHA0251823"",""4"",""10000"""</t>
  </si>
  <si>
    <t>="""TorlysDynamics"",""Torlys Inc."",""111"",""3"",""SHA0251823"",""4"",""30000"""</t>
  </si>
  <si>
    <t>="""TorlysDynamics"",""Torlys Inc."",""111"",""3"",""SHA0251824"",""4"",""10000"""</t>
  </si>
  <si>
    <t>="""TorlysDynamics"",""Torlys Inc."",""111"",""3"",""SHA0251824"",""4"",""30000"""</t>
  </si>
  <si>
    <t>="""TorlysDynamics"",""Torlys Inc."",""111"",""3"",""SHA0251825"",""4"",""10000"""</t>
  </si>
  <si>
    <t>="""TorlysDynamics"",""Torlys Inc."",""111"",""3"",""SHA0251825"",""4"",""30000"""</t>
  </si>
  <si>
    <t>="""TorlysDynamics"",""Torlys Inc."",""111"",""3"",""SHA0251826"",""4"",""10000"""</t>
  </si>
  <si>
    <t>="""TorlysDynamics"",""Torlys Inc."",""111"",""3"",""SHA0251826"",""4"",""30000"""</t>
  </si>
  <si>
    <t>="""TorlysDynamics"",""Torlys Inc."",""111"",""3"",""SHA0251827"",""4"",""10000"""</t>
  </si>
  <si>
    <t>="""TorlysDynamics"",""Torlys Inc."",""111"",""3"",""SHA0251827"",""4"",""30000"""</t>
  </si>
  <si>
    <t>="""TorlysDynamics"",""Torlys Inc."",""111"",""3"",""SHA0251828"",""4"",""10000"""</t>
  </si>
  <si>
    <t>="""TorlysDynamics"",""Torlys Inc."",""111"",""3"",""SHA0251828"",""4"",""30000"""</t>
  </si>
  <si>
    <t>="""TorlysDynamics"",""Torlys Inc."",""111"",""3"",""SHA0251829"",""4"",""10000"""</t>
  </si>
  <si>
    <t>="""TorlysDynamics"",""Torlys Inc."",""111"",""3"",""SHA0251829"",""4"",""30000"""</t>
  </si>
  <si>
    <t>="""TorlysDynamics"",""Torlys Inc."",""111"",""3"",""SHA0251830"",""4"",""10000"""</t>
  </si>
  <si>
    <t>="""TorlysDynamics"",""Torlys Inc."",""111"",""3"",""SHA0251830"",""4"",""30000"""</t>
  </si>
  <si>
    <t>="""TorlysDynamics"",""Torlys Inc."",""111"",""3"",""SHA0251831"",""4"",""10000"""</t>
  </si>
  <si>
    <t>="""TorlysDynamics"",""Torlys Inc."",""111"",""3"",""SHA0251831"",""4"",""40000"""</t>
  </si>
  <si>
    <t>="""TorlysDynamics"",""Torlys Inc."",""111"",""3"",""SHA0251832"",""4"",""10000"""</t>
  </si>
  <si>
    <t>="""TorlysDynamics"",""Torlys Inc."",""111"",""3"",""SHA0251833"",""4"",""10000"""</t>
  </si>
  <si>
    <t>="""TorlysDynamics"",""Torlys Inc."",""111"",""3"",""SHA0251834"",""4"",""10000"""</t>
  </si>
  <si>
    <t>="""TorlysDynamics"",""Torlys Inc."",""111"",""3"",""SHA0251835"",""4"",""10000"""</t>
  </si>
  <si>
    <t>="""TorlysDynamics"",""Torlys Inc."",""111"",""3"",""SHA0251836"",""4"",""10000"""</t>
  </si>
  <si>
    <t>="""TorlysDynamics"",""Torlys Inc."",""111"",""3"",""SHA0251837"",""4"",""10000"""</t>
  </si>
  <si>
    <t>="""TorlysDynamics"",""Torlys Inc."",""111"",""3"",""SHA0251837"",""4"",""20000"""</t>
  </si>
  <si>
    <t>="""TorlysDynamics"",""Torlys Inc."",""111"",""3"",""SHA0251838"",""4"",""10000"""</t>
  </si>
  <si>
    <t>="""TorlysDynamics"",""Torlys Inc."",""111"",""3"",""SHA0251842"",""4"",""30000"""</t>
  </si>
  <si>
    <t>="""TorlysDynamics"",""Torlys Inc."",""111"",""3"",""SHA0251843"",""4"",""10000"""</t>
  </si>
  <si>
    <t>="""TorlysDynamics"",""Torlys Inc."",""111"",""3"",""SHA0251848"",""4"",""10000"""</t>
  </si>
  <si>
    <t>="""TorlysDynamics"",""Torlys Inc."",""111"",""3"",""SHA0251848"",""4"",""20000"""</t>
  </si>
  <si>
    <t>="""TorlysDynamics"",""Torlys Inc."",""111"",""3"",""SHA0251849"",""4"",""10000"""</t>
  </si>
  <si>
    <t>="""TorlysDynamics"",""Torlys Inc."",""111"",""3"",""SHA0251849"",""4"",""20000"""</t>
  </si>
  <si>
    <t>="""TorlysDynamics"",""Torlys Inc."",""111"",""3"",""SHA0251849"",""4"",""30000"""</t>
  </si>
  <si>
    <t>="""TorlysDynamics"",""Torlys Inc."",""111"",""3"",""SHA0251851"",""4"",""10000"""</t>
  </si>
  <si>
    <t>="""TorlysDynamics"",""Torlys Inc."",""111"",""3"",""SHA0251852"",""4"",""10000"""</t>
  </si>
  <si>
    <t>="""TorlysDynamics"",""Torlys Inc."",""111"",""3"",""SHA0251853"",""4"",""10000"""</t>
  </si>
  <si>
    <t>="""TorlysDynamics"",""Torlys Inc."",""111"",""3"",""SHA0251853"",""4"",""20000"""</t>
  </si>
  <si>
    <t>="""TorlysDynamics"",""Torlys Inc."",""111"",""3"",""SHA0251853"",""4"",""30000"""</t>
  </si>
  <si>
    <t>="""TorlysDynamics"",""Torlys Inc."",""111"",""3"",""SHA0251854"",""4"",""10000"""</t>
  </si>
  <si>
    <t>="""TorlysDynamics"",""Torlys Inc."",""111"",""3"",""SHA0251855"",""4"",""10000"""</t>
  </si>
  <si>
    <t>="""TorlysDynamics"",""Torlys Inc."",""111"",""3"",""SHA0251855"",""4"",""20000"""</t>
  </si>
  <si>
    <t>="""TorlysDynamics"",""Torlys Inc."",""111"",""3"",""SHA0251856"",""4"",""90000"""</t>
  </si>
  <si>
    <t>="""TorlysDynamics"",""Torlys Inc."",""111"",""3"",""SHA0251857"",""4"",""60000"""</t>
  </si>
  <si>
    <t>="""TorlysDynamics"",""Torlys Inc."",""111"",""3"",""SHA0251858"",""4"",""10000"""</t>
  </si>
  <si>
    <t>="""TorlysDynamics"",""Torlys Inc."",""111"",""3"",""SHA0251859"",""4"",""10000"""</t>
  </si>
  <si>
    <t>="""TorlysDynamics"",""Torlys Inc."",""111"",""3"",""SHA0251859"",""4"",""20000"""</t>
  </si>
  <si>
    <t>="""TorlysDynamics"",""Torlys Inc."",""111"",""3"",""SHA0251860"",""4"",""10000"""</t>
  </si>
  <si>
    <t>="""TorlysDynamics"",""Torlys Inc."",""111"",""3"",""SHA0251860"",""4"",""20000"""</t>
  </si>
  <si>
    <t>="""TorlysDynamics"",""Torlys Inc."",""111"",""3"",""SHA0251866"",""4"",""10000"""</t>
  </si>
  <si>
    <t>="""TorlysDynamics"",""Torlys Inc."",""111"",""3"",""SHA0251872"",""4"",""10000"""</t>
  </si>
  <si>
    <t>="""TorlysDynamics"",""Torlys Inc."",""111"",""3"",""SHA0251878"",""4"",""10000"""</t>
  </si>
  <si>
    <t>="""TorlysDynamics"",""Torlys Inc."",""111"",""3"",""SHA0251881"",""4"",""10000"""</t>
  </si>
  <si>
    <t>="""TorlysDynamics"",""Torlys Inc."",""111"",""3"",""SHA0251881"",""4"",""20000"""</t>
  </si>
  <si>
    <t>="""TorlysDynamics"",""Torlys Inc."",""111"",""3"",""SHA0251882"",""4"",""10000"""</t>
  </si>
  <si>
    <t>="""TorlysDynamics"",""Torlys Inc."",""111"",""3"",""SHA0251882"",""4"",""20000"""</t>
  </si>
  <si>
    <t>="""TorlysDynamics"",""Torlys Inc."",""111"",""3"",""SHA0251884"",""4"",""10000"""</t>
  </si>
  <si>
    <t>="""TorlysDynamics"",""Torlys Inc."",""111"",""3"",""SHA0251885"",""4"",""10000"""</t>
  </si>
  <si>
    <t>="""TorlysDynamics"",""Torlys Inc."",""111"",""3"",""SHA0251885"",""4"",""20000"""</t>
  </si>
  <si>
    <t>="""TorlysDynamics"",""Torlys Inc."",""111"",""3"",""SHA0251886"",""4"",""10000"""</t>
  </si>
  <si>
    <t>="""TorlysDynamics"",""Torlys Inc."",""111"",""3"",""SHA0251886"",""4"",""20000"""</t>
  </si>
  <si>
    <t>="""TorlysDynamics"",""Torlys Inc."",""111"",""3"",""SHA0251887"",""4"",""10000"""</t>
  </si>
  <si>
    <t>="""TorlysDynamics"",""Torlys Inc."",""111"",""3"",""SHA0251888"",""4"",""10000"""</t>
  </si>
  <si>
    <t>="""TorlysDynamics"",""Torlys Inc."",""111"",""3"",""SHA0251890"",""4"",""10000"""</t>
  </si>
  <si>
    <t>="""TorlysDynamics"",""Torlys Inc."",""111"",""3"",""SHA0251893"",""4"",""10000"""</t>
  </si>
  <si>
    <t>="""TorlysDynamics"",""Torlys Inc."",""111"",""3"",""SHA0251894"",""4"",""10000"""</t>
  </si>
  <si>
    <t>="""TorlysDynamics"",""Torlys Inc."",""111"",""3"",""SHA0251895"",""4"",""10000"""</t>
  </si>
  <si>
    <t>="""TorlysDynamics"",""Torlys Inc."",""111"",""3"",""SHA0251896"",""4"",""10000"""</t>
  </si>
  <si>
    <t>="""TorlysDynamics"",""Torlys Inc."",""111"",""3"",""SHA0251897"",""4"",""10000"""</t>
  </si>
  <si>
    <t>="""TorlysDynamics"",""Torlys Inc."",""111"",""3"",""SHA0251898"",""4"",""10000"""</t>
  </si>
  <si>
    <t>="""TorlysDynamics"",""Torlys Inc."",""111"",""3"",""SHA0251899"",""4"",""90000"""</t>
  </si>
  <si>
    <t>="""TorlysDynamics"",""Torlys Inc."",""111"",""3"",""SHA0251899"",""4"",""100000"""</t>
  </si>
  <si>
    <t>="""TorlysDynamics"",""Torlys Inc."",""111"",""3"",""SHA0251901"",""4"",""10000"""</t>
  </si>
  <si>
    <t>="""TorlysDynamics"",""Torlys Inc."",""111"",""3"",""SHA0251905"",""4"",""10000"""</t>
  </si>
  <si>
    <t>="""TorlysDynamics"",""Torlys Inc."",""111"",""3"",""SHA0251905"",""4"",""20000"""</t>
  </si>
  <si>
    <t>="""TorlysDynamics"",""Torlys Inc."",""111"",""3"",""SHA0251905"",""4"",""30000"""</t>
  </si>
  <si>
    <t>="""TorlysDynamics"",""Torlys Inc."",""111"",""3"",""SHA0251908"",""4"",""10000"""</t>
  </si>
  <si>
    <t>="""TorlysDynamics"",""Torlys Inc."",""111"",""3"",""SHA0251909"",""4"",""10000"""</t>
  </si>
  <si>
    <t>="""TorlysDynamics"",""Torlys Inc."",""111"",""3"",""SHA0251909"",""4"",""20000"""</t>
  </si>
  <si>
    <t>="""TorlysDynamics"",""Torlys Inc."",""111"",""3"",""SHA0251909"",""4"",""40000"""</t>
  </si>
  <si>
    <t>="""TorlysDynamics"",""Torlys Inc."",""111"",""3"",""SHA0251910"",""4"",""10000"""</t>
  </si>
  <si>
    <t>="""TorlysDynamics"",""Torlys Inc."",""111"",""3"",""SHA0251911"",""4"",""10000"""</t>
  </si>
  <si>
    <t>="""TorlysDynamics"",""Torlys Inc."",""111"",""3"",""SHA0251912"",""4"",""10000"""</t>
  </si>
  <si>
    <t>="""TorlysDynamics"",""Torlys Inc."",""111"",""3"",""SHA0251913"",""4"",""10000"""</t>
  </si>
  <si>
    <t>="""TorlysDynamics"",""Torlys Inc."",""111"",""3"",""SHA0251913"",""4"",""20000"""</t>
  </si>
  <si>
    <t>="""TorlysDynamics"",""Torlys Inc."",""111"",""3"",""SHA0251913"",""4"",""30000"""</t>
  </si>
  <si>
    <t>="""TorlysDynamics"",""Torlys Inc."",""111"",""3"",""SHA0251914"",""4"",""10000"""</t>
  </si>
  <si>
    <t>="""TorlysDynamics"",""Torlys Inc."",""111"",""3"",""SHA0251921"",""4"",""10000"""</t>
  </si>
  <si>
    <t>="""TorlysDynamics"",""Torlys Inc."",""111"",""3"",""SHA0251923"",""4"",""10000"""</t>
  </si>
  <si>
    <t>="""TorlysDynamics"",""Torlys Inc."",""111"",""3"",""SHA0251923"",""4"",""20000"""</t>
  </si>
  <si>
    <t>="""TorlysDynamics"",""Torlys Inc."",""111"",""3"",""SHA0251923"",""4"",""50000"""</t>
  </si>
  <si>
    <t>="""TorlysDynamics"",""Torlys Inc."",""111"",""3"",""SHA0251923"",""4"",""60000"""</t>
  </si>
  <si>
    <t>="""TorlysDynamics"",""Torlys Inc."",""111"",""3"",""SHA0251925"",""4"",""10000"""</t>
  </si>
  <si>
    <t>="""TorlysDynamics"",""Torlys Inc."",""111"",""3"",""SHA0251925"",""4"",""20000"""</t>
  </si>
  <si>
    <t>="""TorlysDynamics"",""Torlys Inc."",""111"",""3"",""SHA0251926"",""4"",""10000"""</t>
  </si>
  <si>
    <t>="""TorlysDynamics"",""Torlys Inc."",""111"",""3"",""SHA0251927"",""4"",""10000"""</t>
  </si>
  <si>
    <t>="""TorlysDynamics"",""Torlys Inc."",""111"",""3"",""SHA0251928"",""4"",""10000"""</t>
  </si>
  <si>
    <t>="""TorlysDynamics"",""Torlys Inc."",""111"",""3"",""SHA0251931"",""4"",""10000"""</t>
  </si>
  <si>
    <t>="""TorlysDynamics"",""Torlys Inc."",""111"",""3"",""SHA0251933"",""4"",""10000"""</t>
  </si>
  <si>
    <t>="""TorlysDynamics"",""Torlys Inc."",""111"",""3"",""SHA0251934"",""4"",""10000"""</t>
  </si>
  <si>
    <t>="""TorlysDynamics"",""Torlys Inc."",""111"",""3"",""SHA0251934"",""4"",""20000"""</t>
  </si>
  <si>
    <t>="""TorlysDynamics"",""Torlys Inc."",""111"",""3"",""SHA0251935"",""4"",""10000"""</t>
  </si>
  <si>
    <t>="""TorlysDynamics"",""Torlys Inc."",""111"",""3"",""SHA0251935"",""4"",""30000"""</t>
  </si>
  <si>
    <t>="""TorlysDynamics"",""Torlys Inc."",""111"",""3"",""SHA0251937"",""4"",""10000"""</t>
  </si>
  <si>
    <t>="""TorlysDynamics"",""Torlys Inc."",""111"",""3"",""SHA0251938"",""4"",""10000"""</t>
  </si>
  <si>
    <t>="""TorlysDynamics"",""Torlys Inc."",""111"",""3"",""SHA0251939"",""4"",""10000"""</t>
  </si>
  <si>
    <t>="""TorlysDynamics"",""Torlys Inc."",""111"",""3"",""SHA0251944"",""4"",""10000"""</t>
  </si>
  <si>
    <t>="""TorlysDynamics"",""Torlys Inc."",""111"",""3"",""SHA0251944"",""4"",""20000"""</t>
  </si>
  <si>
    <t>="""TorlysDynamics"",""Torlys Inc."",""111"",""3"",""SHA0251945"",""4"",""10000"""</t>
  </si>
  <si>
    <t>="""TorlysDynamics"",""Torlys Inc."",""111"",""3"",""SHA0251946"",""4"",""10000"""</t>
  </si>
  <si>
    <t>="""TorlysDynamics"",""Torlys Inc."",""111"",""3"",""SHA0251946"",""4"",""20000"""</t>
  </si>
  <si>
    <t>="""TorlysDynamics"",""Torlys Inc."",""111"",""3"",""SHA0251946"",""4"",""30000"""</t>
  </si>
  <si>
    <t>="""TorlysDynamics"",""Torlys Inc."",""111"",""3"",""SHA0251946"",""4"",""40000"""</t>
  </si>
  <si>
    <t>="""TorlysDynamics"",""Torlys Inc."",""111"",""3"",""SHA0251946"",""4"",""50000"""</t>
  </si>
  <si>
    <t>="""TorlysDynamics"",""Torlys Inc."",""111"",""3"",""SHA0251946"",""4"",""60000"""</t>
  </si>
  <si>
    <t>="""TorlysDynamics"",""Torlys Inc."",""111"",""3"",""SHA0251946"",""4"",""70000"""</t>
  </si>
  <si>
    <t>="""TorlysDynamics"",""Torlys Inc."",""111"",""3"",""SHA0251946"",""4"",""80000"""</t>
  </si>
  <si>
    <t>="""TorlysDynamics"",""Torlys Inc."",""111"",""3"",""SHA0251946"",""4"",""90000"""</t>
  </si>
  <si>
    <t>="""TorlysDynamics"",""Torlys Inc."",""111"",""3"",""SHA0251946"",""4"",""100000"""</t>
  </si>
  <si>
    <t>="""TorlysDynamics"",""Torlys Inc."",""111"",""3"",""SHA0251946"",""4"",""110000"""</t>
  </si>
  <si>
    <t>="""TorlysDynamics"",""Torlys Inc."",""111"",""3"",""SHA0251946"",""4"",""120000"""</t>
  </si>
  <si>
    <t>="""TorlysDynamics"",""Torlys Inc."",""111"",""3"",""SHA0251947"",""4"",""10000"""</t>
  </si>
  <si>
    <t>="""TorlysDynamics"",""Torlys Inc."",""111"",""3"",""SHA0251948"",""4"",""10000"""</t>
  </si>
  <si>
    <t>="""TorlysDynamics"",""Torlys Inc."",""111"",""3"",""SHA0251948"",""4"",""20000"""</t>
  </si>
  <si>
    <t>="""TorlysDynamics"",""Torlys Inc."",""111"",""3"",""SHA0251950"",""4"",""10000"""</t>
  </si>
  <si>
    <t>="""TorlysDynamics"",""Torlys Inc."",""111"",""3"",""SHA0251951"",""4"",""10000"""</t>
  </si>
  <si>
    <t>="""TorlysDynamics"",""Torlys Inc."",""111"",""3"",""SHA0251954"",""4"",""10000"""</t>
  </si>
  <si>
    <t>="""TorlysDynamics"",""Torlys Inc."",""111"",""3"",""SHA0251954"",""4"",""20000"""</t>
  </si>
  <si>
    <t>="""TorlysDynamics"",""Torlys Inc."",""111"",""3"",""SHA0251955"",""4"",""50000"""</t>
  </si>
  <si>
    <t>="""TorlysDynamics"",""Torlys Inc."",""111"",""3"",""SHA0251955"",""4"",""60000"""</t>
  </si>
  <si>
    <t>="""TorlysDynamics"",""Torlys Inc."",""111"",""3"",""SHA0251955"",""4"",""80000"""</t>
  </si>
  <si>
    <t>="""TorlysDynamics"",""Torlys Inc."",""111"",""3"",""SHA0251960"",""4"",""10000"""</t>
  </si>
  <si>
    <t>="""TorlysDynamics"",""Torlys Inc."",""111"",""3"",""SHA0251961"",""4"",""10000"""</t>
  </si>
  <si>
    <t>="""TorlysDynamics"",""Torlys Inc."",""111"",""3"",""SHA0251962"",""4"",""10000"""</t>
  </si>
  <si>
    <t>="""TorlysDynamics"",""Torlys Inc."",""111"",""3"",""SHA0251963"",""4"",""10000"""</t>
  </si>
  <si>
    <t>="""TorlysDynamics"",""Torlys Inc."",""111"",""3"",""SHA0251963"",""4"",""30000"""</t>
  </si>
  <si>
    <t>="""TorlysDynamics"",""Torlys Inc."",""111"",""3"",""SHA0251971"",""4"",""10000"""</t>
  </si>
  <si>
    <t>="""TorlysDynamics"",""Torlys Inc."",""111"",""3"",""SHA0251972"",""4"",""10000"""</t>
  </si>
  <si>
    <t>="""TorlysDynamics"",""Torlys Inc."",""111"",""3"",""SHA0251972"",""4"",""20000"""</t>
  </si>
  <si>
    <t>="""TorlysDynamics"",""Torlys Inc."",""111"",""3"",""SHA0251978"",""4"",""10000"""</t>
  </si>
  <si>
    <t>="""TorlysDynamics"",""Torlys Inc."",""111"",""3"",""SHA0251978"",""4"",""40000"""</t>
  </si>
  <si>
    <t>="""TorlysDynamics"",""Torlys Inc."",""111"",""3"",""SHA0251978"",""4"",""50000"""</t>
  </si>
  <si>
    <t>="""TorlysDynamics"",""Torlys Inc."",""111"",""3"",""SHA0251979"",""4"",""10000"""</t>
  </si>
  <si>
    <t>="""TorlysDynamics"",""Torlys Inc."",""111"",""3"",""SHA0251980"",""4"",""10000"""</t>
  </si>
  <si>
    <t>="""TorlysDynamics"",""Torlys Inc."",""111"",""3"",""SHA0251980"",""4"",""30000"""</t>
  </si>
  <si>
    <t>="""TorlysDynamics"",""Torlys Inc."",""111"",""3"",""SHA0251981"",""4"",""10000"""</t>
  </si>
  <si>
    <t>="""TorlysDynamics"",""Torlys Inc."",""111"",""3"",""SHA0251983"",""4"",""10000"""</t>
  </si>
  <si>
    <t>="""TorlysDynamics"",""Torlys Inc."",""111"",""3"",""SHA0251984"",""4"",""10000"""</t>
  </si>
  <si>
    <t>="""TorlysDynamics"",""Torlys Inc."",""111"",""3"",""SHA0251984"",""4"",""30000"""</t>
  </si>
  <si>
    <t>="""TorlysDynamics"",""Torlys Inc."",""111"",""3"",""SHA0251985"",""4"",""10000"""</t>
  </si>
  <si>
    <t>="""TorlysDynamics"",""Torlys Inc."",""111"",""3"",""SHA0251985"",""4"",""30000"""</t>
  </si>
  <si>
    <t>="""TorlysDynamics"",""Torlys Inc."",""111"",""3"",""SHA0251988"",""4"",""10000"""</t>
  </si>
  <si>
    <t>="""TorlysDynamics"",""Torlys Inc."",""111"",""3"",""SHA0251995"",""4"",""10000"""</t>
  </si>
  <si>
    <t>="""TorlysDynamics"",""Torlys Inc."",""111"",""3"",""SHA0251996"",""4"",""10000"""</t>
  </si>
  <si>
    <t>="""TorlysDynamics"",""Torlys Inc."",""111"",""3"",""SHA0251997"",""4"",""10000"""</t>
  </si>
  <si>
    <t>="""TorlysDynamics"",""Torlys Inc."",""111"",""3"",""SHA0251998"",""4"",""10000"""</t>
  </si>
  <si>
    <t>="""TorlysDynamics"",""Torlys Inc."",""111"",""3"",""SHA0252000"",""4"",""20000"""</t>
  </si>
  <si>
    <t>="""TorlysDynamics"",""Torlys Inc."",""111"",""3"",""SHA0252001"",""4"",""10000"""</t>
  </si>
  <si>
    <t>="""TorlysDynamics"",""Torlys Inc."",""111"",""3"",""SHA0252003"",""4"",""10000"""</t>
  </si>
  <si>
    <t>="""TorlysDynamics"",""Torlys Inc."",""111"",""3"",""SHA0252004"",""4"",""10000"""</t>
  </si>
  <si>
    <t>="""TorlysDynamics"",""Torlys Inc."",""111"",""3"",""SHA0252004"",""4"",""20000"""</t>
  </si>
  <si>
    <t>="""TorlysDynamics"",""Torlys Inc."",""111"",""3"",""SHA0252004"",""4"",""30000"""</t>
  </si>
  <si>
    <t>="""TorlysDynamics"",""Torlys Inc."",""111"",""3"",""SHA0252004"",""4"",""40000"""</t>
  </si>
  <si>
    <t>="""TorlysDynamics"",""Torlys Inc."",""111"",""3"",""SHA0252005"",""4"",""10000"""</t>
  </si>
  <si>
    <t>="""TorlysDynamics"",""Torlys Inc."",""111"",""3"",""SHA0252010"",""4"",""10000"""</t>
  </si>
  <si>
    <t>="""TorlysDynamics"",""Torlys Inc."",""111"",""3"",""SHA0252010"",""4"",""30000"""</t>
  </si>
  <si>
    <t>="""TorlysDynamics"",""Torlys Inc."",""111"",""3"",""SHA0252010"",""4"",""40000"""</t>
  </si>
  <si>
    <t>="""TorlysDynamics"",""Torlys Inc."",""111"",""3"",""SHA0252010"",""4"",""60000"""</t>
  </si>
  <si>
    <t>="""TorlysDynamics"",""Torlys Inc."",""111"",""3"",""SHA0252010"",""4"",""70000"""</t>
  </si>
  <si>
    <t>="""TorlysDynamics"",""Torlys Inc."",""111"",""3"",""SHA0252010"",""4"",""95000"""</t>
  </si>
  <si>
    <t>="""TorlysDynamics"",""Torlys Inc."",""111"",""3"",""SHA0252010"",""4"",""100000"""</t>
  </si>
  <si>
    <t>="""TorlysDynamics"",""Torlys Inc."",""111"",""3"",""SHA0252010"",""4"",""135000"""</t>
  </si>
  <si>
    <t>="""TorlysDynamics"",""Torlys Inc."",""111"",""3"",""SHA0252010"",""4"",""140000"""</t>
  </si>
  <si>
    <t>="""TorlysDynamics"",""Torlys Inc."",""111"",""3"",""SHA0252010"",""4"",""150000"""</t>
  </si>
  <si>
    <t>="""TorlysDynamics"",""Torlys Inc."",""111"",""3"",""SHA0252010"",""4"",""170000"""</t>
  </si>
  <si>
    <t>="""TorlysDynamics"",""Torlys Inc."",""111"",""3"",""SHA0252010"",""4"",""190000"""</t>
  </si>
  <si>
    <t>="""TorlysDynamics"",""Torlys Inc."",""111"",""3"",""SHA0252010"",""4"",""200000"""</t>
  </si>
  <si>
    <t>="""TorlysDynamics"",""Torlys Inc."",""111"",""3"",""SHA0252010"",""4"",""220000"""</t>
  </si>
  <si>
    <t>="""TorlysDynamics"",""Torlys Inc."",""111"",""3"",""SHA0252010"",""4"",""230000"""</t>
  </si>
  <si>
    <t>="""TorlysDynamics"",""Torlys Inc."",""111"",""3"",""SHA0252010"",""4"",""265000"""</t>
  </si>
  <si>
    <t>="""TorlysDynamics"",""Torlys Inc."",""111"",""3"",""SHA0252010"",""4"",""270000"""</t>
  </si>
  <si>
    <t>="""TorlysDynamics"",""Torlys Inc."",""111"",""3"",""SHA0252010"",""4"",""280000"""</t>
  </si>
  <si>
    <t>="""TorlysDynamics"",""Torlys Inc."",""111"",""3"",""SHA0252010"",""4"",""290000"""</t>
  </si>
  <si>
    <t>="""TorlysDynamics"",""Torlys Inc."",""111"",""3"",""SHA0252010"",""4"",""300000"""</t>
  </si>
  <si>
    <t>="""TorlysDynamics"",""Torlys Inc."",""111"",""3"",""SHA0252014"",""4"",""10000"""</t>
  </si>
  <si>
    <t>="""TorlysDynamics"",""Torlys Inc."",""111"",""3"",""SHA0252014"",""4"",""30000"""</t>
  </si>
  <si>
    <t>="""TorlysDynamics"",""Torlys Inc."",""111"",""3"",""SHA0252027"",""4"",""10000"""</t>
  </si>
  <si>
    <t>="""TorlysDynamics"",""Torlys Inc."",""111"",""3"",""SHA0252028"",""4"",""10000"""</t>
  </si>
  <si>
    <t>="""TorlysDynamics"",""Torlys Inc."",""111"",""3"",""SHA0252029"",""4"",""10000"""</t>
  </si>
  <si>
    <t>="""TorlysDynamics"",""Torlys Inc."",""111"",""3"",""SHA0252030"",""4"",""10000"""</t>
  </si>
  <si>
    <t>="""TorlysDynamics"",""Torlys Inc."",""111"",""3"",""SHA0252031"",""4"",""10000"""</t>
  </si>
  <si>
    <t>="""TorlysDynamics"",""Torlys Inc."",""111"",""3"",""SHA0252032"",""4"",""10000"""</t>
  </si>
  <si>
    <t>="""TorlysDynamics"",""Torlys Inc."",""111"",""3"",""SHA0252033"",""4"",""10000"""</t>
  </si>
  <si>
    <t>="""TorlysDynamics"",""Torlys Inc."",""111"",""3"",""SHA0252034"",""4"",""10000"""</t>
  </si>
  <si>
    <t>="""TorlysDynamics"",""Torlys Inc."",""111"",""3"",""SHA0252035"",""4"",""10000"""</t>
  </si>
  <si>
    <t>="""TorlysDynamics"",""Torlys Inc."",""111"",""3"",""SHA0252036"",""4"",""10000"""</t>
  </si>
  <si>
    <t>="""TorlysDynamics"",""Torlys Inc."",""111"",""3"",""SHA0252037"",""4"",""10000"""</t>
  </si>
  <si>
    <t>="""TorlysDynamics"",""Torlys Inc."",""111"",""3"",""SHA0252037"",""4"",""20000"""</t>
  </si>
  <si>
    <t>="""TorlysDynamics"",""Torlys Inc."",""111"",""3"",""SHA0252037"",""4"",""40000"""</t>
  </si>
  <si>
    <t>="""TorlysDynamics"",""Torlys Inc."",""111"",""3"",""SHA0252037"",""4"",""50000"""</t>
  </si>
  <si>
    <t>="""TorlysDynamics"",""Torlys Inc."",""111"",""3"",""SHA0252037"",""4"",""80000"""</t>
  </si>
  <si>
    <t>="""TorlysDynamics"",""Torlys Inc."",""111"",""3"",""SHA0252039"",""4"",""10000"""</t>
  </si>
  <si>
    <t>="""TorlysDynamics"",""Torlys Inc."",""111"",""3"",""SHA0252040"",""4"",""10000"""</t>
  </si>
  <si>
    <t>="""TorlysDynamics"",""Torlys Inc."",""111"",""3"",""SHA0252040"",""4"",""20000"""</t>
  </si>
  <si>
    <t>="""TorlysDynamics"",""Torlys Inc."",""111"",""3"",""SHA0252041"",""4"",""10000"""</t>
  </si>
  <si>
    <t>="""TorlysDynamics"",""Torlys Inc."",""111"",""3"",""SHA0252041"",""4"",""20000"""</t>
  </si>
  <si>
    <t>="""TorlysDynamics"",""Torlys Inc."",""111"",""3"",""SHA0252042"",""4"",""10000"""</t>
  </si>
  <si>
    <t>="""TorlysDynamics"",""Torlys Inc."",""111"",""3"",""SHA0252043"",""4"",""10000"""</t>
  </si>
  <si>
    <t>="""TorlysDynamics"",""Torlys Inc."",""111"",""3"",""SHA0252043"",""4"",""20000"""</t>
  </si>
  <si>
    <t>="""TorlysDynamics"",""Torlys Inc."",""111"",""3"",""SHA0252043"",""4"",""30000"""</t>
  </si>
  <si>
    <t>="""TorlysDynamics"",""Torlys Inc."",""111"",""3"",""SHA0252043"",""4"",""40000"""</t>
  </si>
  <si>
    <t>="""TorlysDynamics"",""Torlys Inc."",""111"",""3"",""SHA0252043"",""4"",""50000"""</t>
  </si>
  <si>
    <t>="""TorlysDynamics"",""Torlys Inc."",""111"",""3"",""SHA0252043"",""4"",""60000"""</t>
  </si>
  <si>
    <t>="""TorlysDynamics"",""Torlys Inc."",""111"",""3"",""SHA0252043"",""4"",""70000"""</t>
  </si>
  <si>
    <t>="""TorlysDynamics"",""Torlys Inc."",""111"",""3"",""SHA0252043"",""4"",""80000"""</t>
  </si>
  <si>
    <t>="""TorlysDynamics"",""Torlys Inc."",""111"",""3"",""SHA0252043"",""4"",""90000"""</t>
  </si>
  <si>
    <t>="""TorlysDynamics"",""Torlys Inc."",""111"",""3"",""SHA0252044"",""4"",""10000"""</t>
  </si>
  <si>
    <t>="""TorlysDynamics"",""Torlys Inc."",""111"",""3"",""SHA0252045"",""4"",""15000"""</t>
  </si>
  <si>
    <t>="""TorlysDynamics"",""Torlys Inc."",""111"",""3"",""SHA0252045"",""4"",""20000"""</t>
  </si>
  <si>
    <t>="""TorlysDynamics"",""Torlys Inc."",""111"",""3"",""SHA0252045"",""4"",""30000"""</t>
  </si>
  <si>
    <t>="""TorlysDynamics"",""Torlys Inc."",""111"",""3"",""SHA0252045"",""4"",""40000"""</t>
  </si>
  <si>
    <t>="""TorlysDynamics"",""Torlys Inc."",""111"",""3"",""SHA0252046"",""4"",""30000"""</t>
  </si>
  <si>
    <t>="""TorlysDynamics"",""Torlys Inc."",""111"",""3"",""SHA0252046"",""4"",""50000"""</t>
  </si>
  <si>
    <t>="""TorlysDynamics"",""Torlys Inc."",""111"",""3"",""SHA0252046"",""4"",""60000"""</t>
  </si>
  <si>
    <t>="""TorlysDynamics"",""Torlys Inc."",""111"",""3"",""SHA0252047"",""4"",""10000"""</t>
  </si>
  <si>
    <t>="""TorlysDynamics"",""Torlys Inc."",""111"",""3"",""SHA0252050"",""4"",""10000"""</t>
  </si>
  <si>
    <t>="""TorlysDynamics"",""Torlys Inc."",""111"",""3"",""SHA0252050"",""4"",""20000"""</t>
  </si>
  <si>
    <t>="""TorlysDynamics"",""Torlys Inc."",""111"",""3"",""SHA0252052"",""4"",""10000"""</t>
  </si>
  <si>
    <t>="""TorlysDynamics"",""Torlys Inc."",""111"",""3"",""SHA0252052"",""4"",""30000"""</t>
  </si>
  <si>
    <t>="""TorlysDynamics"",""Torlys Inc."",""111"",""3"",""SHA0252053"",""4"",""10000"""</t>
  </si>
  <si>
    <t>="""TorlysDynamics"",""Torlys Inc."",""111"",""3"",""SHA0252053"",""4"",""30000"""</t>
  </si>
  <si>
    <t>="""TorlysDynamics"",""Torlys Inc."",""111"",""3"",""SHA0252054"",""4"",""10000"""</t>
  </si>
  <si>
    <t>="""TorlysDynamics"",""Torlys Inc."",""111"",""3"",""SHA0252054"",""4"",""30000"""</t>
  </si>
  <si>
    <t>="""TorlysDynamics"",""Torlys Inc."",""111"",""3"",""SHA0252055"",""4"",""10000"""</t>
  </si>
  <si>
    <t>="""TorlysDynamics"",""Torlys Inc."",""111"",""3"",""SHA0252055"",""4"",""20000"""</t>
  </si>
  <si>
    <t>="""TorlysDynamics"",""Torlys Inc."",""111"",""3"",""SHA0252056"",""4"",""10000"""</t>
  </si>
  <si>
    <t>="""TorlysDynamics"",""Torlys Inc."",""111"",""3"",""SHA0252057"",""4"",""10000"""</t>
  </si>
  <si>
    <t>="""TorlysDynamics"",""Torlys Inc."",""111"",""3"",""SHA0252057"",""4"",""20000"""</t>
  </si>
  <si>
    <t>="""TorlysDynamics"",""Torlys Inc."",""111"",""3"",""SHA0252058"",""4"",""30000"""</t>
  </si>
  <si>
    <t>="""TorlysDynamics"",""Torlys Inc."",""111"",""3"",""SHA0252060"",""4"",""10000"""</t>
  </si>
  <si>
    <t>="""TorlysDynamics"",""Torlys Inc."",""111"",""3"",""SHA0252060"",""4"",""20000"""</t>
  </si>
  <si>
    <t>="""TorlysDynamics"",""Torlys Inc."",""111"",""3"",""SHA0252060"",""4"",""40000"""</t>
  </si>
  <si>
    <t>="""TorlysDynamics"",""Torlys Inc."",""111"",""3"",""SHA0252061"",""4"",""10000"""</t>
  </si>
  <si>
    <t>="""TorlysDynamics"",""Torlys Inc."",""111"",""3"",""SHA0252061"",""4"",""20000"""</t>
  </si>
  <si>
    <t>="""TorlysDynamics"",""Torlys Inc."",""111"",""3"",""SHA0252062"",""4"",""10000"""</t>
  </si>
  <si>
    <t>="""TorlysDynamics"",""Torlys Inc."",""111"",""3"",""SHA0252063"",""4"",""10000"""</t>
  </si>
  <si>
    <t>="""TorlysDynamics"",""Torlys Inc."",""111"",""3"",""SHA0252064"",""4"",""10000"""</t>
  </si>
  <si>
    <t>="""TorlysDynamics"",""Torlys Inc."",""111"",""3"",""SHA0252065"",""4"",""10000"""</t>
  </si>
  <si>
    <t>="""TorlysDynamics"",""Torlys Inc."",""111"",""3"",""SHA0252066"",""4"",""10000"""</t>
  </si>
  <si>
    <t>="""TorlysDynamics"",""Torlys Inc."",""111"",""3"",""SHA0252067"",""4"",""30000"""</t>
  </si>
  <si>
    <t>="""TorlysDynamics"",""Torlys Inc."",""111"",""3"",""SHA0252068"",""4"",""10000"""</t>
  </si>
  <si>
    <t>="""TorlysDynamics"",""Torlys Inc."",""111"",""3"",""SHA0252072"",""4"",""10000"""</t>
  </si>
  <si>
    <t>="""TorlysDynamics"",""Torlys Inc."",""111"",""3"",""SHA0252072"",""4"",""30000"""</t>
  </si>
  <si>
    <t>="""TorlysDynamics"",""Torlys Inc."",""111"",""3"",""SHA0252073"",""4"",""10000"""</t>
  </si>
  <si>
    <t>="""TorlysDynamics"",""Torlys Inc."",""111"",""3"",""SHA0252074"",""4"",""10000"""</t>
  </si>
  <si>
    <t>="""TorlysDynamics"",""Torlys Inc."",""111"",""3"",""SHA0252075"",""4"",""10000"""</t>
  </si>
  <si>
    <t>="""TorlysDynamics"",""Torlys Inc."",""111"",""3"",""SHA0252076"",""4"",""10000"""</t>
  </si>
  <si>
    <t>="""TorlysDynamics"",""Torlys Inc."",""111"",""3"",""SHA0252077"",""4"",""10000"""</t>
  </si>
  <si>
    <t>="""TorlysDynamics"",""Torlys Inc."",""111"",""3"",""SHA0252079"",""4"",""10000"""</t>
  </si>
  <si>
    <t>="""TorlysDynamics"",""Torlys Inc."",""111"",""3"",""SHA0252079"",""4"",""20000"""</t>
  </si>
  <si>
    <t>="""TorlysDynamics"",""Torlys Inc."",""111"",""3"",""SHA0252080"",""4"",""10000"""</t>
  </si>
  <si>
    <t>="""TorlysDynamics"",""Torlys Inc."",""111"",""3"",""SHA0252080"",""4"",""20000"""</t>
  </si>
  <si>
    <t>="""TorlysDynamics"",""Torlys Inc."",""111"",""3"",""SHA0252081"",""4"",""10000"""</t>
  </si>
  <si>
    <t>="""TorlysDynamics"",""Torlys Inc."",""111"",""3"",""SHA0252081"",""4"",""20000"""</t>
  </si>
  <si>
    <t>="""TorlysDynamics"",""Torlys Inc."",""111"",""3"",""SHA0252081"",""4"",""30000"""</t>
  </si>
  <si>
    <t>="""TorlysDynamics"",""Torlys Inc."",""111"",""3"",""SHA0252082"",""4"",""10000"""</t>
  </si>
  <si>
    <t>="""TorlysDynamics"",""Torlys Inc."",""111"",""3"",""SHA0252082"",""4"",""20000"""</t>
  </si>
  <si>
    <t>="""TorlysDynamics"",""Torlys Inc."",""111"",""3"",""SHA0252083"",""4"",""10000"""</t>
  </si>
  <si>
    <t>="""TorlysDynamics"",""Torlys Inc."",""111"",""3"",""SHA0252084"",""4"",""10000"""</t>
  </si>
  <si>
    <t>="""TorlysDynamics"",""Torlys Inc."",""111"",""3"",""SHA0252089"",""4"",""10000"""</t>
  </si>
  <si>
    <t>="""TorlysDynamics"",""Torlys Inc."",""111"",""3"",""SHA0252089"",""4"",""30000"""</t>
  </si>
  <si>
    <t>="""TorlysDynamics"",""Torlys Inc."",""111"",""3"",""SHA0252090"",""4"",""10000"""</t>
  </si>
  <si>
    <t>="""TorlysDynamics"",""Torlys Inc."",""111"",""3"",""SHA0252091"",""4"",""10000"""</t>
  </si>
  <si>
    <t>="""TorlysDynamics"",""Torlys Inc."",""111"",""3"",""SHA0252097"",""4"",""10000"""</t>
  </si>
  <si>
    <t>="""TorlysDynamics"",""Torlys Inc."",""111"",""3"",""SHA0252098"",""4"",""10000"""</t>
  </si>
  <si>
    <t>="""TorlysDynamics"",""Torlys Inc."",""111"",""3"",""SHA0252099"",""4"",""10000"""</t>
  </si>
  <si>
    <t>="""TorlysDynamics"",""Torlys Inc."",""111"",""3"",""SHA0252099"",""4"",""30000"""</t>
  </si>
  <si>
    <t>="""TorlysDynamics"",""Torlys Inc."",""111"",""3"",""SHA0252099"",""4"",""40000"""</t>
  </si>
  <si>
    <t>="""TorlysDynamics"",""Torlys Inc."",""111"",""3"",""SHA0252100"",""4"",""10000"""</t>
  </si>
  <si>
    <t>="""TorlysDynamics"",""Torlys Inc."",""111"",""3"",""SHA0252100"",""4"",""30000"""</t>
  </si>
  <si>
    <t>="""TorlysDynamics"",""Torlys Inc."",""111"",""3"",""SHA0252105"",""4"",""10000"""</t>
  </si>
  <si>
    <t>="""TorlysDynamics"",""Torlys Inc."",""111"",""3"",""SHA0252105"",""4"",""30000"""</t>
  </si>
  <si>
    <t>="""TorlysDynamics"",""Torlys Inc."",""111"",""3"",""SHA0252105"",""4"",""40000"""</t>
  </si>
  <si>
    <t>="""TorlysDynamics"",""Torlys Inc."",""111"",""3"",""SHA0252106"",""4"",""10000"""</t>
  </si>
  <si>
    <t>="""TorlysDynamics"",""Torlys Inc."",""111"",""3"",""SHA0252109"",""4"",""10000"""</t>
  </si>
  <si>
    <t>="""TorlysDynamics"",""Torlys Inc."",""111"",""3"",""SHA0252113"",""4"",""10000"""</t>
  </si>
  <si>
    <t>="""TorlysDynamics"",""Torlys Inc."",""111"",""3"",""SHA0252114"",""4"",""10000"""</t>
  </si>
  <si>
    <t>="""TorlysDynamics"",""Torlys Inc."",""111"",""3"",""SHA0252115"",""4"",""10000"""</t>
  </si>
  <si>
    <t>="""TorlysDynamics"",""Torlys Inc."",""111"",""3"",""SHA0252116"",""4"",""10000"""</t>
  </si>
  <si>
    <t>="""TorlysDynamics"",""Torlys Inc."",""111"",""3"",""SHA0252117"",""4"",""10000"""</t>
  </si>
  <si>
    <t>="""TorlysDynamics"",""Torlys Inc."",""111"",""3"",""SHA0252118"",""4"",""20000"""</t>
  </si>
  <si>
    <t>="""TorlysDynamics"",""Torlys Inc."",""111"",""3"",""SHA0252118"",""4"",""30000"""</t>
  </si>
  <si>
    <t>="""TorlysDynamics"",""Torlys Inc."",""111"",""3"",""SHA0252119"",""4"",""10000"""</t>
  </si>
  <si>
    <t>="""TorlysDynamics"",""Torlys Inc."",""111"",""3"",""SHA0252120"",""4"",""10000"""</t>
  </si>
  <si>
    <t>="""TorlysDynamics"",""Torlys Inc."",""111"",""3"",""SHA0252121"",""4"",""10000"""</t>
  </si>
  <si>
    <t>="""TorlysDynamics"",""Torlys Inc."",""111"",""3"",""SHA0252121"",""4"",""30000"""</t>
  </si>
  <si>
    <t>="""TorlysDynamics"",""Torlys Inc."",""111"",""3"",""SHA0252121"",""4"",""40000"""</t>
  </si>
  <si>
    <t>="""TorlysDynamics"",""Torlys Inc."",""111"",""3"",""SHA0252122"",""4"",""20000"""</t>
  </si>
  <si>
    <t>="""TorlysDynamics"",""Torlys Inc."",""111"",""3"",""SHA0252123"",""4"",""10000"""</t>
  </si>
  <si>
    <t>="""TorlysDynamics"",""Torlys Inc."",""111"",""3"",""SHA0252124"",""4"",""10000"""</t>
  </si>
  <si>
    <t>="""TorlysDynamics"",""Torlys Inc."",""111"",""3"",""SHA0252124"",""4"",""20000"""</t>
  </si>
  <si>
    <t>="""TorlysDynamics"",""Torlys Inc."",""111"",""3"",""SHA0252126"",""4"",""20000"""</t>
  </si>
  <si>
    <t>="""TorlysDynamics"",""Torlys Inc."",""111"",""3"",""SHA0252128"",""4"",""10000"""</t>
  </si>
  <si>
    <t>="""TorlysDynamics"",""Torlys Inc."",""111"",""3"",""SHA0252134"",""4"",""10000"""</t>
  </si>
  <si>
    <t>="""TorlysDynamics"",""Torlys Inc."",""111"",""3"",""SHA0252136"",""4"",""10000"""</t>
  </si>
  <si>
    <t>="""TorlysDynamics"",""Torlys Inc."",""111"",""3"",""SHA0252138"",""4"",""10000"""</t>
  </si>
  <si>
    <t>="""TorlysDynamics"",""Torlys Inc."",""111"",""3"",""SHA0252140"",""4"",""10000"""</t>
  </si>
  <si>
    <t>="""TorlysDynamics"",""Torlys Inc."",""111"",""3"",""SHA0252141"",""4"",""10000"""</t>
  </si>
  <si>
    <t>="""TorlysDynamics"",""Torlys Inc."",""111"",""3"",""SHA0252141"",""4"",""40000"""</t>
  </si>
  <si>
    <t>="""TorlysDynamics"",""Torlys Inc."",""111"",""3"",""SHA0252141"",""4"",""50000"""</t>
  </si>
  <si>
    <t>="""TorlysDynamics"",""Torlys Inc."",""111"",""3"",""SHA0252141"",""4"",""60000"""</t>
  </si>
  <si>
    <t>="""TorlysDynamics"",""Torlys Inc."",""111"",""3"",""SHA0252142"",""4"",""10000"""</t>
  </si>
  <si>
    <t>="""TorlysDynamics"",""Torlys Inc."",""111"",""3"",""SHA0252145"",""4"",""10000"""</t>
  </si>
  <si>
    <t>="""TorlysDynamics"",""Torlys Inc."",""111"",""3"",""SHA0252146"",""4"",""10000"""</t>
  </si>
  <si>
    <t>="""TorlysDynamics"",""Torlys Inc."",""111"",""3"",""SHA0252146"",""4"",""20000"""</t>
  </si>
  <si>
    <t>="""TorlysDynamics"",""Torlys Inc."",""111"",""3"",""SHA0252147"",""4"",""20000"""</t>
  </si>
  <si>
    <t>="""TorlysDynamics"",""Torlys Inc."",""111"",""3"",""SHA0252149"",""4"",""10000"""</t>
  </si>
  <si>
    <t>="""TorlysDynamics"",""Torlys Inc."",""111"",""3"",""SHA0252150"",""4"",""10000"""</t>
  </si>
  <si>
    <t>="""TorlysDynamics"",""Torlys Inc."",""111"",""3"",""SHA0252151"",""4"",""10000"""</t>
  </si>
  <si>
    <t>="""TorlysDynamics"",""Torlys Inc."",""111"",""3"",""SHA0252153"",""4"",""10000"""</t>
  </si>
  <si>
    <t>="""TorlysDynamics"",""Torlys Inc."",""111"",""3"",""SHA0252155"",""4"",""10000"""</t>
  </si>
  <si>
    <t>="""TorlysDynamics"",""Torlys Inc."",""111"",""3"",""SHA0252157"",""4"",""10000"""</t>
  </si>
  <si>
    <t>="""TorlysDynamics"",""Torlys Inc."",""111"",""3"",""SHA0252160"",""4"",""10000"""</t>
  </si>
  <si>
    <t>="""TorlysDynamics"",""Torlys Inc."",""111"",""3"",""SHA0252164"",""4"",""10000"""</t>
  </si>
  <si>
    <t>="""TorlysDynamics"",""Torlys Inc."",""111"",""3"",""SHA0252164"",""4"",""20000"""</t>
  </si>
  <si>
    <t>="""TorlysDynamics"",""Torlys Inc."",""111"",""3"",""SHA0252165"",""4"",""10000"""</t>
  </si>
  <si>
    <t>="""TorlysDynamics"",""Torlys Inc."",""111"",""3"",""SHA0252166"",""4"",""10000"""</t>
  </si>
  <si>
    <t>="""TorlysDynamics"",""Torlys Inc."",""111"",""3"",""SHA0252166"",""4"",""20002"""</t>
  </si>
  <si>
    <t>="""TorlysDynamics"",""Torlys Inc."",""111"",""3"",""SHA0252167"",""4"",""10000"""</t>
  </si>
  <si>
    <t>="""TorlysDynamics"",""Torlys Inc."",""111"",""3"",""SHA0252168"",""4"",""10000"""</t>
  </si>
  <si>
    <t>="""TorlysDynamics"",""Torlys Inc."",""111"",""3"",""SHA0252169"",""4"",""10000"""</t>
  </si>
  <si>
    <t>="""TorlysDynamics"",""Torlys Inc."",""111"",""3"",""SHA0252169"",""4"",""20000"""</t>
  </si>
  <si>
    <t>="""TorlysDynamics"",""Torlys Inc."",""111"",""3"",""SHA0252173"",""4"",""10000"""</t>
  </si>
  <si>
    <t>="""TorlysDynamics"",""Torlys Inc."",""111"",""3"",""SHA0252173"",""4"",""20000"""</t>
  </si>
  <si>
    <t>="""TorlysDynamics"",""Torlys Inc."",""111"",""3"",""SHA0252175"",""4"",""10000"""</t>
  </si>
  <si>
    <t>="""TorlysDynamics"",""Torlys Inc."",""111"",""3"",""SHA0252175"",""4"",""20000"""</t>
  </si>
  <si>
    <t>="""TorlysDynamics"",""Torlys Inc."",""111"",""3"",""SHA0252176"",""4"",""10000"""</t>
  </si>
  <si>
    <t>="""TorlysDynamics"",""Torlys Inc."",""111"",""3"",""SHA0252176"",""4"",""20000"""</t>
  </si>
  <si>
    <t>=NF(B4,"Posting Date")</t>
  </si>
  <si>
    <t>=NF(B5,"Posting Date")</t>
  </si>
  <si>
    <t>=NF(B6,"Posting Date")</t>
  </si>
  <si>
    <t>=NF(B7,"Posting Date")</t>
  </si>
  <si>
    <t>=NF(B8,"Posting Date")</t>
  </si>
  <si>
    <t>=NF(B9,"Posting Date")</t>
  </si>
  <si>
    <t>=NF(B10,"Posting Date")</t>
  </si>
  <si>
    <t>=NF(B11,"Posting Date")</t>
  </si>
  <si>
    <t>=NF(B12,"Posting Date")</t>
  </si>
  <si>
    <t>=NF(B13,"Posting Date")</t>
  </si>
  <si>
    <t>=NF(B14,"Posting Date")</t>
  </si>
  <si>
    <t>=NF(B15,"Posting Date")</t>
  </si>
  <si>
    <t>=NF(B16,"Posting Date")</t>
  </si>
  <si>
    <t>=NF(B17,"Posting Date")</t>
  </si>
  <si>
    <t>=NF(B18,"Posting Date")</t>
  </si>
  <si>
    <t>=NF(B19,"Posting Date")</t>
  </si>
  <si>
    <t>=NF(B20,"Posting Date")</t>
  </si>
  <si>
    <t>=NF(B21,"Posting Date")</t>
  </si>
  <si>
    <t>=NF(B22,"Posting Date")</t>
  </si>
  <si>
    <t>=NF(B23,"Posting Date")</t>
  </si>
  <si>
    <t>=NF(B24,"Posting Date")</t>
  </si>
  <si>
    <t>=NF(B25,"Posting Date")</t>
  </si>
  <si>
    <t>=NF(B26,"Posting Date")</t>
  </si>
  <si>
    <t>=NF(B27,"Posting Date")</t>
  </si>
  <si>
    <t>=NF(B28,"Posting Date")</t>
  </si>
  <si>
    <t>=NF(B29,"Posting Date")</t>
  </si>
  <si>
    <t>=NF(B30,"Posting Date")</t>
  </si>
  <si>
    <t>=NF(B31,"Posting Date")</t>
  </si>
  <si>
    <t>=NF(B32,"Posting Date")</t>
  </si>
  <si>
    <t>=NF(B33,"Posting Date")</t>
  </si>
  <si>
    <t>=NF(B34,"Posting Date")</t>
  </si>
  <si>
    <t>=NF(B35,"Posting Date")</t>
  </si>
  <si>
    <t>=NF(B36,"Posting Date")</t>
  </si>
  <si>
    <t>=NF(B37,"Posting Date")</t>
  </si>
  <si>
    <t>=NF(B38,"Posting Date")</t>
  </si>
  <si>
    <t>=NF(B39,"Posting Date")</t>
  </si>
  <si>
    <t>=NF(B40,"Posting Date")</t>
  </si>
  <si>
    <t>=NF(B41,"Posting Date")</t>
  </si>
  <si>
    <t>=NF(B42,"Posting Date")</t>
  </si>
  <si>
    <t>=NF(B43,"Posting Date")</t>
  </si>
  <si>
    <t>=NF(B44,"Posting Date")</t>
  </si>
  <si>
    <t>=NF(B45,"Posting Date")</t>
  </si>
  <si>
    <t>=NF(B46,"Posting Date")</t>
  </si>
  <si>
    <t>=NF(B47,"Posting Date")</t>
  </si>
  <si>
    <t>=NF(B48,"Posting Date")</t>
  </si>
  <si>
    <t>=NF(B49,"Posting Date")</t>
  </si>
  <si>
    <t>=NF(B50,"Posting Date")</t>
  </si>
  <si>
    <t>=NF(B51,"Posting Date")</t>
  </si>
  <si>
    <t>=NF(B52,"Posting Date")</t>
  </si>
  <si>
    <t>=NF(B53,"Posting Date")</t>
  </si>
  <si>
    <t>=NF(B54,"Posting Date")</t>
  </si>
  <si>
    <t>=NF(B55,"Posting Date")</t>
  </si>
  <si>
    <t>=NF(B56,"Posting Date")</t>
  </si>
  <si>
    <t>=NF(B57,"Posting Date")</t>
  </si>
  <si>
    <t>=NF(B58,"Posting Date")</t>
  </si>
  <si>
    <t>=NF(B59,"Posting Date")</t>
  </si>
  <si>
    <t>=NF(B60,"Posting Date")</t>
  </si>
  <si>
    <t>=NF(B61,"Posting Date")</t>
  </si>
  <si>
    <t>=NF(B62,"Posting Date")</t>
  </si>
  <si>
    <t>=NF(B63,"Posting Date")</t>
  </si>
  <si>
    <t>=NF(B64,"Posting Date")</t>
  </si>
  <si>
    <t>=NF(B65,"Posting Date")</t>
  </si>
  <si>
    <t>=NF(B66,"Posting Date")</t>
  </si>
  <si>
    <t>=NF(B67,"Posting Date")</t>
  </si>
  <si>
    <t>=NF(B68,"Posting Date")</t>
  </si>
  <si>
    <t>=NF(B69,"Posting Date")</t>
  </si>
  <si>
    <t>=NF(B70,"Posting Date")</t>
  </si>
  <si>
    <t>=NF(B71,"Posting Date")</t>
  </si>
  <si>
    <t>=NF(B72,"Posting Date")</t>
  </si>
  <si>
    <t>=NF(B73,"Posting Date")</t>
  </si>
  <si>
    <t>=NF(B74,"Posting Date")</t>
  </si>
  <si>
    <t>=NF(B75,"Posting Date")</t>
  </si>
  <si>
    <t>=NF(B76,"Posting Date")</t>
  </si>
  <si>
    <t>=NF(B77,"Posting Date")</t>
  </si>
  <si>
    <t>=NF(B78,"Posting Date")</t>
  </si>
  <si>
    <t>=NF(B79,"Posting Date")</t>
  </si>
  <si>
    <t>=NF(B80,"Posting Date")</t>
  </si>
  <si>
    <t>=NF(B81,"Posting Date")</t>
  </si>
  <si>
    <t>=NF(B82,"Posting Date")</t>
  </si>
  <si>
    <t>=NF(B83,"Posting Date")</t>
  </si>
  <si>
    <t>=NF(B84,"Posting Date")</t>
  </si>
  <si>
    <t>=NF(B85,"Posting Date")</t>
  </si>
  <si>
    <t>=NF(B86,"Posting Date")</t>
  </si>
  <si>
    <t>=NF(B87,"Posting Date")</t>
  </si>
  <si>
    <t>=NF(B88,"Posting Date")</t>
  </si>
  <si>
    <t>=NF(B89,"Posting Date")</t>
  </si>
  <si>
    <t>=NF(B90,"Posting Date")</t>
  </si>
  <si>
    <t>=NF(B91,"Posting Date")</t>
  </si>
  <si>
    <t>=NF(B92,"Posting Date")</t>
  </si>
  <si>
    <t>=NF(B93,"Posting Date")</t>
  </si>
  <si>
    <t>=NF(B94,"Posting Date")</t>
  </si>
  <si>
    <t>=NF(B95,"Posting Date")</t>
  </si>
  <si>
    <t>=NF(B96,"Posting Date")</t>
  </si>
  <si>
    <t>=NF(B97,"Posting Date")</t>
  </si>
  <si>
    <t>=NF(B98,"Posting Date")</t>
  </si>
  <si>
    <t>=NF(B99,"Posting Date")</t>
  </si>
  <si>
    <t>=NF(B100,"Posting Date")</t>
  </si>
  <si>
    <t>=NF(B101,"Posting Date")</t>
  </si>
  <si>
    <t>=NF(B102,"Posting Date")</t>
  </si>
  <si>
    <t>=NF(B103,"Posting Date")</t>
  </si>
  <si>
    <t>=NF(B104,"Posting Date")</t>
  </si>
  <si>
    <t>=NF(B105,"Posting Date")</t>
  </si>
  <si>
    <t>=NF(B106,"Posting Date")</t>
  </si>
  <si>
    <t>=NF(B107,"Posting Date")</t>
  </si>
  <si>
    <t>=NF(B108,"Posting Date")</t>
  </si>
  <si>
    <t>=NF(B109,"Posting Date")</t>
  </si>
  <si>
    <t>=NF(B110,"Posting Date")</t>
  </si>
  <si>
    <t>=NF(B111,"Posting Date")</t>
  </si>
  <si>
    <t>=NF(B112,"Posting Date")</t>
  </si>
  <si>
    <t>=NF(B113,"Posting Date")</t>
  </si>
  <si>
    <t>=NF(B114,"Posting Date")</t>
  </si>
  <si>
    <t>=NF(B115,"Posting Date")</t>
  </si>
  <si>
    <t>=NF(B116,"Posting Date")</t>
  </si>
  <si>
    <t>=NF(B117,"Posting Date")</t>
  </si>
  <si>
    <t>=NF(B118,"Posting Date")</t>
  </si>
  <si>
    <t>=NF(B119,"Posting Date")</t>
  </si>
  <si>
    <t>=NF(B120,"Posting Date")</t>
  </si>
  <si>
    <t>=NF(B121,"Posting Date")</t>
  </si>
  <si>
    <t>=NF(B122,"Posting Date")</t>
  </si>
  <si>
    <t>=NF(B123,"Posting Date")</t>
  </si>
  <si>
    <t>=NF(B124,"Posting Date")</t>
  </si>
  <si>
    <t>=NF(B125,"Posting Date")</t>
  </si>
  <si>
    <t>=NF(B126,"Posting Date")</t>
  </si>
  <si>
    <t>=NF(B127,"Posting Date")</t>
  </si>
  <si>
    <t>=NF(B128,"Posting Date")</t>
  </si>
  <si>
    <t>=NF(B129,"Posting Date")</t>
  </si>
  <si>
    <t>=NF(B130,"Posting Date")</t>
  </si>
  <si>
    <t>=NF(B131,"Posting Date")</t>
  </si>
  <si>
    <t>=NF(B132,"Posting Date")</t>
  </si>
  <si>
    <t>=NF(B133,"Posting Date")</t>
  </si>
  <si>
    <t>=NF(B134,"Posting Date")</t>
  </si>
  <si>
    <t>=NF(B135,"Posting Date")</t>
  </si>
  <si>
    <t>=NF(B136,"Posting Date")</t>
  </si>
  <si>
    <t>=NF(B137,"Posting Date")</t>
  </si>
  <si>
    <t>=NF(B138,"Posting Date")</t>
  </si>
  <si>
    <t>=NF(B139,"Posting Date")</t>
  </si>
  <si>
    <t>=NF(B140,"Posting Date")</t>
  </si>
  <si>
    <t>=NF(B141,"Posting Date")</t>
  </si>
  <si>
    <t>=NF(B142,"Posting Date")</t>
  </si>
  <si>
    <t>=NF(B143,"Posting Date")</t>
  </si>
  <si>
    <t>=NF(B144,"Posting Date")</t>
  </si>
  <si>
    <t>=NF(B145,"Posting Date")</t>
  </si>
  <si>
    <t>=NF(B146,"Posting Date")</t>
  </si>
  <si>
    <t>=NF(B147,"Posting Date")</t>
  </si>
  <si>
    <t>=NF(B148,"Posting Date")</t>
  </si>
  <si>
    <t>=NF(B149,"Posting Date")</t>
  </si>
  <si>
    <t>=NF(B150,"Posting Date")</t>
  </si>
  <si>
    <t>=NF(B151,"Posting Date")</t>
  </si>
  <si>
    <t>=NF(B152,"Posting Date")</t>
  </si>
  <si>
    <t>=NF(B153,"Posting Date")</t>
  </si>
  <si>
    <t>=NF(B154,"Posting Date")</t>
  </si>
  <si>
    <t>=NF(B155,"Posting Date")</t>
  </si>
  <si>
    <t>=NF(B156,"Posting Date")</t>
  </si>
  <si>
    <t>=NF(B157,"Posting Date")</t>
  </si>
  <si>
    <t>=NF(B158,"Posting Date")</t>
  </si>
  <si>
    <t>=NF(B159,"Posting Date")</t>
  </si>
  <si>
    <t>=NF(B160,"Posting Date")</t>
  </si>
  <si>
    <t>=NF(B161,"Posting Date")</t>
  </si>
  <si>
    <t>=NF(B162,"Posting Date")</t>
  </si>
  <si>
    <t>=NF(B163,"Posting Date")</t>
  </si>
  <si>
    <t>=NF(B164,"Posting Date")</t>
  </si>
  <si>
    <t>=NF(B165,"Posting Date")</t>
  </si>
  <si>
    <t>=NF(B166,"Posting Date")</t>
  </si>
  <si>
    <t>=NF(B167,"Posting Date")</t>
  </si>
  <si>
    <t>=NF(B168,"Posting Date")</t>
  </si>
  <si>
    <t>=NF(B169,"Posting Date")</t>
  </si>
  <si>
    <t>=NF(B170,"Posting Date")</t>
  </si>
  <si>
    <t>=NF(B171,"Posting Date")</t>
  </si>
  <si>
    <t>=NF(B172,"Posting Date")</t>
  </si>
  <si>
    <t>=NF(B173,"Posting Date")</t>
  </si>
  <si>
    <t>=NF(B174,"Posting Date")</t>
  </si>
  <si>
    <t>=NF(B175,"Posting Date")</t>
  </si>
  <si>
    <t>=NF(B176,"Posting Date")</t>
  </si>
  <si>
    <t>=NF(B177,"Posting Date")</t>
  </si>
  <si>
    <t>=NF(B178,"Posting Date")</t>
  </si>
  <si>
    <t>=NF(B179,"Posting Date")</t>
  </si>
  <si>
    <t>=NF(B180,"Posting Date")</t>
  </si>
  <si>
    <t>=NF(B181,"Posting Date")</t>
  </si>
  <si>
    <t>=NF(B182,"Posting Date")</t>
  </si>
  <si>
    <t>=NF(B183,"Posting Date")</t>
  </si>
  <si>
    <t>=NF(B184,"Posting Date")</t>
  </si>
  <si>
    <t>=NF(B185,"Posting Date")</t>
  </si>
  <si>
    <t>=NF(B186,"Posting Date")</t>
  </si>
  <si>
    <t>=NF(B187,"Posting Date")</t>
  </si>
  <si>
    <t>=NF(B188,"Posting Date")</t>
  </si>
  <si>
    <t>=NF(B189,"Posting Date")</t>
  </si>
  <si>
    <t>=NF(B190,"Posting Date")</t>
  </si>
  <si>
    <t>=NF(B191,"Posting Date")</t>
  </si>
  <si>
    <t>=NF(B192,"Posting Date")</t>
  </si>
  <si>
    <t>=NF(B193,"Posting Date")</t>
  </si>
  <si>
    <t>=NF(B194,"Posting Date")</t>
  </si>
  <si>
    <t>=NF(B195,"Posting Date")</t>
  </si>
  <si>
    <t>=NF(B196,"Posting Date")</t>
  </si>
  <si>
    <t>=NF(B197,"Posting Date")</t>
  </si>
  <si>
    <t>=NF(B198,"Posting Date")</t>
  </si>
  <si>
    <t>=NF(B199,"Posting Date")</t>
  </si>
  <si>
    <t>=NF(B200,"Posting Date")</t>
  </si>
  <si>
    <t>=NF(B201,"Posting Date")</t>
  </si>
  <si>
    <t>=NF(B202,"Posting Date")</t>
  </si>
  <si>
    <t>=NF(B203,"Posting Date")</t>
  </si>
  <si>
    <t>=NF(B204,"Posting Date")</t>
  </si>
  <si>
    <t>=NF(B205,"Posting Date")</t>
  </si>
  <si>
    <t>=NF(B206,"Posting Date")</t>
  </si>
  <si>
    <t>=NF(B207,"Posting Date")</t>
  </si>
  <si>
    <t>=NF(B208,"Posting Date")</t>
  </si>
  <si>
    <t>=NF(B209,"Posting Date")</t>
  </si>
  <si>
    <t>=NF(B210,"Posting Date")</t>
  </si>
  <si>
    <t>=NF(B211,"Posting Date")</t>
  </si>
  <si>
    <t>=NF(B212,"Posting Date")</t>
  </si>
  <si>
    <t>=NF(B213,"Posting Date")</t>
  </si>
  <si>
    <t>=NF(B214,"Posting Date")</t>
  </si>
  <si>
    <t>=NF(B215,"Posting Date")</t>
  </si>
  <si>
    <t>=NF(B216,"Posting Date")</t>
  </si>
  <si>
    <t>=NF(B217,"Posting Date")</t>
  </si>
  <si>
    <t>=NF(B218,"Posting Date")</t>
  </si>
  <si>
    <t>=NF(B219,"Posting Date")</t>
  </si>
  <si>
    <t>=NF(B220,"Posting Date")</t>
  </si>
  <si>
    <t>=NF(B221,"Posting Date")</t>
  </si>
  <si>
    <t>=NF(B222,"Posting Date")</t>
  </si>
  <si>
    <t>=NF(B223,"Posting Date")</t>
  </si>
  <si>
    <t>=NF(B224,"Posting Date")</t>
  </si>
  <si>
    <t>=NF(B225,"Posting Date")</t>
  </si>
  <si>
    <t>=NF(B226,"Posting Date")</t>
  </si>
  <si>
    <t>=NF(B227,"Posting Date")</t>
  </si>
  <si>
    <t>=NF(B228,"Posting Date")</t>
  </si>
  <si>
    <t>=NF(B229,"Posting Date")</t>
  </si>
  <si>
    <t>=NF(B230,"Posting Date")</t>
  </si>
  <si>
    <t>=NF(B231,"Posting Date")</t>
  </si>
  <si>
    <t>=NF(B232,"Posting Date")</t>
  </si>
  <si>
    <t>=NF(B233,"Posting Date")</t>
  </si>
  <si>
    <t>=NF(B234,"Posting Date")</t>
  </si>
  <si>
    <t>=NF(B235,"Posting Date")</t>
  </si>
  <si>
    <t>=NF(B236,"Posting Date")</t>
  </si>
  <si>
    <t>=NF(B237,"Posting Date")</t>
  </si>
  <si>
    <t>=NF(B238,"Posting Date")</t>
  </si>
  <si>
    <t>=NF(B239,"Posting Date")</t>
  </si>
  <si>
    <t>=NF(B240,"Posting Date")</t>
  </si>
  <si>
    <t>=NF(B241,"Posting Date")</t>
  </si>
  <si>
    <t>=NF(B242,"Posting Date")</t>
  </si>
  <si>
    <t>=NF(B243,"Posting Date")</t>
  </si>
  <si>
    <t>=NF(B244,"Posting Date")</t>
  </si>
  <si>
    <t>=NF(B245,"Posting Date")</t>
  </si>
  <si>
    <t>=NF(B246,"Posting Date")</t>
  </si>
  <si>
    <t>=NF(B247,"Posting Date")</t>
  </si>
  <si>
    <t>=NF(B248,"Posting Date")</t>
  </si>
  <si>
    <t>=NF(B249,"Posting Date")</t>
  </si>
  <si>
    <t>=NF(B250,"Posting Date")</t>
  </si>
  <si>
    <t>=NF(B251,"Posting Date")</t>
  </si>
  <si>
    <t>=NF(B252,"Posting Date")</t>
  </si>
  <si>
    <t>=NF(B253,"Posting Date")</t>
  </si>
  <si>
    <t>=NF(B254,"Posting Date")</t>
  </si>
  <si>
    <t>=NF(B255,"Posting Date")</t>
  </si>
  <si>
    <t>=NF(B256,"Posting Date")</t>
  </si>
  <si>
    <t>=NF(B257,"Posting Date")</t>
  </si>
  <si>
    <t>=NF(B258,"Posting Date")</t>
  </si>
  <si>
    <t>=NF(B259,"Posting Date")</t>
  </si>
  <si>
    <t>=NF(B260,"Posting Date")</t>
  </si>
  <si>
    <t>=NF(B261,"Posting Date")</t>
  </si>
  <si>
    <t>=NF(B262,"Posting Date")</t>
  </si>
  <si>
    <t>=NF(B263,"Posting Date")</t>
  </si>
  <si>
    <t>=NF(B264,"Posting Date")</t>
  </si>
  <si>
    <t>=NF(B265,"Posting Date")</t>
  </si>
  <si>
    <t>=NF(B266,"Posting Date")</t>
  </si>
  <si>
    <t>=NF(B267,"Posting Date")</t>
  </si>
  <si>
    <t>=NF(B268,"Posting Date")</t>
  </si>
  <si>
    <t>=NF(B269,"Posting Date")</t>
  </si>
  <si>
    <t>=NF(B270,"Posting Date")</t>
  </si>
  <si>
    <t>=NF(B271,"Posting Date")</t>
  </si>
  <si>
    <t>=NF(B272,"Posting Date")</t>
  </si>
  <si>
    <t>=NF(B273,"Posting Date")</t>
  </si>
  <si>
    <t>=NF(B274,"Posting Date")</t>
  </si>
  <si>
    <t>=NF(B275,"Posting Date")</t>
  </si>
  <si>
    <t>=NF(B276,"Posting Date")</t>
  </si>
  <si>
    <t>=NF(B277,"Posting Date")</t>
  </si>
  <si>
    <t>=NF(B278,"Posting Date")</t>
  </si>
  <si>
    <t>=NF(B279,"Posting Date")</t>
  </si>
  <si>
    <t>=NF(B280,"Posting Date")</t>
  </si>
  <si>
    <t>=NF(B281,"Posting Date")</t>
  </si>
  <si>
    <t>=NF(B282,"Posting Date")</t>
  </si>
  <si>
    <t>=NF(B283,"Posting Date")</t>
  </si>
  <si>
    <t>=NF(B284,"Posting Date")</t>
  </si>
  <si>
    <t>=NF(B285,"Posting Date")</t>
  </si>
  <si>
    <t>=NF(B286,"Posting Date")</t>
  </si>
  <si>
    <t>=NF(B287,"Posting Date")</t>
  </si>
  <si>
    <t>=NF(B288,"Posting Date")</t>
  </si>
  <si>
    <t>=NF(B289,"Posting Date")</t>
  </si>
  <si>
    <t>=NF(B290,"Posting Date")</t>
  </si>
  <si>
    <t>=NF(B291,"Posting Date")</t>
  </si>
  <si>
    <t>=NF(B292,"Posting Date")</t>
  </si>
  <si>
    <t>=NF(B293,"Posting Date")</t>
  </si>
  <si>
    <t>=NF(B294,"Posting Date")</t>
  </si>
  <si>
    <t>=NF(B295,"Posting Date")</t>
  </si>
  <si>
    <t>=NF(B296,"Posting Date")</t>
  </si>
  <si>
    <t>=NF(B297,"Posting Date")</t>
  </si>
  <si>
    <t>=NF(B298,"Posting Date")</t>
  </si>
  <si>
    <t>=NF(B299,"Posting Date")</t>
  </si>
  <si>
    <t>=NF(B300,"Posting Date")</t>
  </si>
  <si>
    <t>=NF(B301,"Posting Date")</t>
  </si>
  <si>
    <t>=NF(B302,"Posting Date")</t>
  </si>
  <si>
    <t>=NF(B303,"Posting Date")</t>
  </si>
  <si>
    <t>=NF(B304,"Posting Date")</t>
  </si>
  <si>
    <t>=NF(B305,"Posting Date")</t>
  </si>
  <si>
    <t>=NF(B306,"Posting Date")</t>
  </si>
  <si>
    <t>=NF(B307,"Posting Date")</t>
  </si>
  <si>
    <t>=NF(B308,"Posting Date")</t>
  </si>
  <si>
    <t>=NF(B309,"Posting Date")</t>
  </si>
  <si>
    <t>=NF(B310,"Posting Date")</t>
  </si>
  <si>
    <t>=NF(B311,"Posting Date")</t>
  </si>
  <si>
    <t>=NF(B312,"Posting Date")</t>
  </si>
  <si>
    <t>=NF(B313,"Posting Date")</t>
  </si>
  <si>
    <t>=NF(B314,"Posting Date")</t>
  </si>
  <si>
    <t>=NF(B315,"Posting Date")</t>
  </si>
  <si>
    <t>=NF(B316,"Posting Date")</t>
  </si>
  <si>
    <t>=NF(B317,"Posting Date")</t>
  </si>
  <si>
    <t>=NF(B318,"Posting Date")</t>
  </si>
  <si>
    <t>=NF(B319,"Posting Date")</t>
  </si>
  <si>
    <t>=NF(B320,"Posting Date")</t>
  </si>
  <si>
    <t>=NF(B321,"Posting Date")</t>
  </si>
  <si>
    <t>=NF(B322,"Posting Date")</t>
  </si>
  <si>
    <t>=NF(B323,"Posting Date")</t>
  </si>
  <si>
    <t>=NF(B324,"Posting Date")</t>
  </si>
  <si>
    <t>=NF(B325,"Posting Date")</t>
  </si>
  <si>
    <t>=NF(B326,"Posting Date")</t>
  </si>
  <si>
    <t>=NF(B327,"Posting Date")</t>
  </si>
  <si>
    <t>=NF(B328,"Posting Date")</t>
  </si>
  <si>
    <t>=NF(B329,"Posting Date")</t>
  </si>
  <si>
    <t>=NF(B330,"Posting Date")</t>
  </si>
  <si>
    <t>=NF(B331,"Posting Date")</t>
  </si>
  <si>
    <t>=NF(B332,"Posting Date")</t>
  </si>
  <si>
    <t>=NF(B333,"Posting Date")</t>
  </si>
  <si>
    <t>=NF(B334,"Posting Date")</t>
  </si>
  <si>
    <t>=NF(B335,"Posting Date")</t>
  </si>
  <si>
    <t>=NF(B336,"Posting Date")</t>
  </si>
  <si>
    <t>=NF(B337,"Posting Date")</t>
  </si>
  <si>
    <t>=NF(B338,"Posting Date")</t>
  </si>
  <si>
    <t>=NF(B339,"Posting Date")</t>
  </si>
  <si>
    <t>=NF(B340,"Posting Date")</t>
  </si>
  <si>
    <t>=NF(B341,"Posting Date")</t>
  </si>
  <si>
    <t>=NF(B342,"Posting Date")</t>
  </si>
  <si>
    <t>=NF(B343,"Posting Date")</t>
  </si>
  <si>
    <t>=NF(B344,"Posting Date")</t>
  </si>
  <si>
    <t>=NF(B345,"Posting Date")</t>
  </si>
  <si>
    <t>=NF(B346,"Posting Date")</t>
  </si>
  <si>
    <t>=NF(B347,"Posting Date")</t>
  </si>
  <si>
    <t>=NF(B348,"Posting Date")</t>
  </si>
  <si>
    <t>=NF(B349,"Posting Date")</t>
  </si>
  <si>
    <t>=NF(B350,"Posting Date")</t>
  </si>
  <si>
    <t>=NF(B351,"Posting Date")</t>
  </si>
  <si>
    <t>=NF(B352,"Posting Date")</t>
  </si>
  <si>
    <t>=NF(B353,"Posting Date")</t>
  </si>
  <si>
    <t>=NF(B354,"Posting Date")</t>
  </si>
  <si>
    <t>=NF(B355,"Posting Date")</t>
  </si>
  <si>
    <t>=NF(B356,"Posting Date")</t>
  </si>
  <si>
    <t>=NF(B357,"Posting Date")</t>
  </si>
  <si>
    <t>=NF(B358,"Posting Date")</t>
  </si>
  <si>
    <t>=NF(B359,"Posting Date")</t>
  </si>
  <si>
    <t>=NF(B360,"Posting Date")</t>
  </si>
  <si>
    <t>=NF(B361,"Posting Date")</t>
  </si>
  <si>
    <t>=NF(B362,"Posting Date")</t>
  </si>
  <si>
    <t>=NF(B363,"Posting Date")</t>
  </si>
  <si>
    <t>=NF(B364,"Posting Date")</t>
  </si>
  <si>
    <t>=NF(B365,"Posting Date")</t>
  </si>
  <si>
    <t>=NF(B366,"Posting Date")</t>
  </si>
  <si>
    <t>=NF(B367,"Posting Date")</t>
  </si>
  <si>
    <t>=NF(B368,"Posting Date")</t>
  </si>
  <si>
    <t>=NF(B369,"Posting Date")</t>
  </si>
  <si>
    <t>=NF(B370,"Posting Date")</t>
  </si>
  <si>
    <t>=NF(B371,"Posting Date")</t>
  </si>
  <si>
    <t>=NF(B372,"Posting Date")</t>
  </si>
  <si>
    <t>=NF(B373,"Posting Date")</t>
  </si>
  <si>
    <t>=NF(B374,"Posting Date")</t>
  </si>
  <si>
    <t>=NF(B375,"Posting Date")</t>
  </si>
  <si>
    <t>=NF(B376,"Posting Date")</t>
  </si>
  <si>
    <t>=NF(B377,"Posting Date")</t>
  </si>
  <si>
    <t>=NF(B378,"Posting Date")</t>
  </si>
  <si>
    <t>=NF(B379,"Posting Date")</t>
  </si>
  <si>
    <t>=NF(B380,"Posting Date")</t>
  </si>
  <si>
    <t>=NF(B381,"Posting Date")</t>
  </si>
  <si>
    <t>=NF(B382,"Posting Date")</t>
  </si>
  <si>
    <t>=NF(B383,"Posting Date")</t>
  </si>
  <si>
    <t>=NF(B384,"Posting Date")</t>
  </si>
  <si>
    <t>=NF(B385,"Posting Date")</t>
  </si>
  <si>
    <t>=NF(B386,"Posting Date")</t>
  </si>
  <si>
    <t>=NF(B387,"Posting Date")</t>
  </si>
  <si>
    <t>=NF(B388,"Posting Date")</t>
  </si>
  <si>
    <t>=NF(B389,"Posting Date")</t>
  </si>
  <si>
    <t>=NF(B390,"Posting Date")</t>
  </si>
  <si>
    <t>=NF(B391,"Posting Date")</t>
  </si>
  <si>
    <t>=NF(B392,"Posting Date")</t>
  </si>
  <si>
    <t>=NF(B393,"Posting Date")</t>
  </si>
  <si>
    <t>=NF(B394,"Posting Date")</t>
  </si>
  <si>
    <t>=NF(B395,"Posting Date")</t>
  </si>
  <si>
    <t>=NF(B396,"Posting Date")</t>
  </si>
  <si>
    <t>=NF(B397,"Posting Date")</t>
  </si>
  <si>
    <t>=NF(B398,"Posting Date")</t>
  </si>
  <si>
    <t>=NF(B399,"Posting Date")</t>
  </si>
  <si>
    <t>=NF(B400,"Posting Date")</t>
  </si>
  <si>
    <t>=NF(B401,"Posting Date")</t>
  </si>
  <si>
    <t>=NF(B402,"Posting Date")</t>
  </si>
  <si>
    <t>=NF(B403,"Posting Date")</t>
  </si>
  <si>
    <t>=NF(B404,"Posting Date")</t>
  </si>
  <si>
    <t>=NF(B405,"Posting Date")</t>
  </si>
  <si>
    <t>=NF(B406,"Posting Date")</t>
  </si>
  <si>
    <t>=NF(B407,"Posting Date")</t>
  </si>
  <si>
    <t>=NF(B408,"Posting Date")</t>
  </si>
  <si>
    <t>=NF(B409,"Posting Date")</t>
  </si>
  <si>
    <t>=NF(B410,"Posting Date")</t>
  </si>
  <si>
    <t>=NF(B411,"Posting Date")</t>
  </si>
  <si>
    <t>=NF(B412,"Posting Date")</t>
  </si>
  <si>
    <t>=NF(B413,"Posting Date")</t>
  </si>
  <si>
    <t>=NF(B414,"Posting Date")</t>
  </si>
  <si>
    <t>=NF(B415,"Posting Date")</t>
  </si>
  <si>
    <t>=NF(B416,"Posting Date")</t>
  </si>
  <si>
    <t>=NF(B417,"Posting Date")</t>
  </si>
  <si>
    <t>=NF(B418,"Posting Date")</t>
  </si>
  <si>
    <t>=NF(B419,"Posting Date")</t>
  </si>
  <si>
    <t>=NF(B420,"Posting Date")</t>
  </si>
  <si>
    <t>=NF(B421,"Posting Date")</t>
  </si>
  <si>
    <t>=NF(B422,"Posting Date")</t>
  </si>
  <si>
    <t>=NF(B423,"Posting Date")</t>
  </si>
  <si>
    <t>=NF(B424,"Posting Date")</t>
  </si>
  <si>
    <t>=NF(B425,"Posting Date")</t>
  </si>
  <si>
    <t>=NF(B426,"Posting Date")</t>
  </si>
  <si>
    <t>=NF(B427,"Posting Date")</t>
  </si>
  <si>
    <t>=NF(B428,"Posting Date")</t>
  </si>
  <si>
    <t>=NF(B429,"Posting Date")</t>
  </si>
  <si>
    <t>=NF(B430,"Posting Date")</t>
  </si>
  <si>
    <t>=NF(B431,"Posting Date")</t>
  </si>
  <si>
    <t>=NF(B432,"Posting Date")</t>
  </si>
  <si>
    <t>=NF(B433,"Posting Date")</t>
  </si>
  <si>
    <t>=NF(B434,"Posting Date")</t>
  </si>
  <si>
    <t>=NF(B435,"Posting Date")</t>
  </si>
  <si>
    <t>=NF(B436,"Posting Date")</t>
  </si>
  <si>
    <t>=NF(B437,"Posting Date")</t>
  </si>
  <si>
    <t>=NF(B438,"Posting Date")</t>
  </si>
  <si>
    <t>=NF(B439,"Posting Date")</t>
  </si>
  <si>
    <t>=NF(B440,"Posting Date")</t>
  </si>
  <si>
    <t>=NF(B441,"Posting Date")</t>
  </si>
  <si>
    <t>=NF(B442,"Posting Date")</t>
  </si>
  <si>
    <t>=NF(B443,"Posting Date")</t>
  </si>
  <si>
    <t>=NF(B444,"Posting Date")</t>
  </si>
  <si>
    <t>=NF(B445,"Posting Date")</t>
  </si>
  <si>
    <t>=NF(B446,"Posting Date")</t>
  </si>
  <si>
    <t>=NF(B447,"Posting Date")</t>
  </si>
  <si>
    <t>=NF(B448,"Posting Date")</t>
  </si>
  <si>
    <t>=NF(B449,"Posting Date")</t>
  </si>
  <si>
    <t>=NF(B450,"Posting Date")</t>
  </si>
  <si>
    <t>=NF(B451,"Posting Date")</t>
  </si>
  <si>
    <t>=NF(B452,"Posting Date")</t>
  </si>
  <si>
    <t>=NF(B453,"Posting Date")</t>
  </si>
  <si>
    <t>=NF(B454,"Posting Date")</t>
  </si>
  <si>
    <t>=NF(B455,"Posting Date")</t>
  </si>
  <si>
    <t>=NF(B456,"Posting Date")</t>
  </si>
  <si>
    <t>=NF(B457,"Posting Date")</t>
  </si>
  <si>
    <t>=NF(B458,"Posting Date")</t>
  </si>
  <si>
    <t>=NF(B459,"Posting Date")</t>
  </si>
  <si>
    <t>=NF(B460,"Posting Date")</t>
  </si>
  <si>
    <t>=NF(B461,"Posting Date")</t>
  </si>
  <si>
    <t>=NF(B462,"Posting Date")</t>
  </si>
  <si>
    <t>=NF(B463,"Posting Date")</t>
  </si>
  <si>
    <t>=NF(B464,"Posting Date")</t>
  </si>
  <si>
    <t>=NF(B465,"Posting Date")</t>
  </si>
  <si>
    <t>=NF(B466,"Posting Date")</t>
  </si>
  <si>
    <t>=NF(B467,"Posting Date")</t>
  </si>
  <si>
    <t>=NF(B468,"Posting Date")</t>
  </si>
  <si>
    <t>=NF(B469,"Posting Date")</t>
  </si>
  <si>
    <t>=NF(B470,"Posting Date")</t>
  </si>
  <si>
    <t>=NF(B471,"Posting Date")</t>
  </si>
  <si>
    <t>=NF(B472,"Posting Date")</t>
  </si>
  <si>
    <t>=NF(B473,"Posting Date")</t>
  </si>
  <si>
    <t>=NF(B474,"Posting Date")</t>
  </si>
  <si>
    <t>=NF(B475,"Posting Date")</t>
  </si>
  <si>
    <t>=NF(B476,"Posting Date")</t>
  </si>
  <si>
    <t>=NF(B477,"Posting Date")</t>
  </si>
  <si>
    <t>=NF(B478,"Posting Date")</t>
  </si>
  <si>
    <t>=NF(B479,"Posting Date")</t>
  </si>
  <si>
    <t>=NF(B480,"Posting Date")</t>
  </si>
  <si>
    <t>=NF(B481,"Posting Date")</t>
  </si>
  <si>
    <t>=NF(B482,"Posting Date")</t>
  </si>
  <si>
    <t>=NF(B483,"Posting Date")</t>
  </si>
  <si>
    <t>=NF(B484,"Posting Date")</t>
  </si>
  <si>
    <t>=NF(B485,"Posting Date")</t>
  </si>
  <si>
    <t>=NF(B486,"Posting Date")</t>
  </si>
  <si>
    <t>=NF(B487,"Posting Date")</t>
  </si>
  <si>
    <t>=NF(B488,"Posting Date")</t>
  </si>
  <si>
    <t>=NF(B489,"Posting Date")</t>
  </si>
  <si>
    <t>=NF(B490,"Posting Date")</t>
  </si>
  <si>
    <t>=NF(B491,"Posting Date")</t>
  </si>
  <si>
    <t>=NF(B492,"Posting Date")</t>
  </si>
  <si>
    <t>=NF(B493,"Posting Date")</t>
  </si>
  <si>
    <t>=NF(B494,"Posting Date")</t>
  </si>
  <si>
    <t>=NF(B495,"Posting Date")</t>
  </si>
  <si>
    <t>=NF(B496,"Posting Date")</t>
  </si>
  <si>
    <t>=NF(B497,"Posting Date")</t>
  </si>
  <si>
    <t>=NF(B498,"Posting Date")</t>
  </si>
  <si>
    <t>=NF(B499,"Posting Date")</t>
  </si>
  <si>
    <t>=NF(B500,"Posting Date")</t>
  </si>
  <si>
    <t>=NF(B501,"Posting Date")</t>
  </si>
  <si>
    <t>=NF(B502,"Posting Date")</t>
  </si>
  <si>
    <t>=NF(B503,"Posting Date")</t>
  </si>
  <si>
    <t>=NF(B504,"Posting Date")</t>
  </si>
  <si>
    <t>=NF(B505,"Posting Date")</t>
  </si>
  <si>
    <t>=NF(B506,"Posting Date")</t>
  </si>
  <si>
    <t>=NF(B507,"Posting Date")</t>
  </si>
  <si>
    <t>=NF(B508,"Posting Date")</t>
  </si>
  <si>
    <t>=NF(B509,"Posting Date")</t>
  </si>
  <si>
    <t>=NF(B510,"Posting Date")</t>
  </si>
  <si>
    <t>=NF(B511,"Posting Date")</t>
  </si>
  <si>
    <t>=NF(B512,"Posting Date")</t>
  </si>
  <si>
    <t>=NF(B513,"Posting Date")</t>
  </si>
  <si>
    <t>=NF(B514,"Posting Date")</t>
  </si>
  <si>
    <t>=NF(B515,"Posting Date")</t>
  </si>
  <si>
    <t>=NF(B516,"Posting Date")</t>
  </si>
  <si>
    <t>=NF(B517,"Posting Date")</t>
  </si>
  <si>
    <t>=NF(B518,"Posting Date")</t>
  </si>
  <si>
    <t>=NF(B519,"Posting Date")</t>
  </si>
  <si>
    <t>=NF(B520,"Posting Date")</t>
  </si>
  <si>
    <t>=NF(B521,"Posting Date")</t>
  </si>
  <si>
    <t>=NF(B522,"Posting Date")</t>
  </si>
  <si>
    <t>=NF(B523,"Posting Date")</t>
  </si>
  <si>
    <t>=NF(B524,"Posting Date")</t>
  </si>
  <si>
    <t>=NF(B525,"Posting Date")</t>
  </si>
  <si>
    <t>=NF(B526,"Posting Date")</t>
  </si>
  <si>
    <t>=NF(B527,"Posting Date")</t>
  </si>
  <si>
    <t>=NF(B528,"Posting Date")</t>
  </si>
  <si>
    <t>=NF(B529,"Posting Date")</t>
  </si>
  <si>
    <t>=NF(B530,"Posting Date")</t>
  </si>
  <si>
    <t>=NF(B531,"Posting Date")</t>
  </si>
  <si>
    <t>=NF(B532,"Posting Date")</t>
  </si>
  <si>
    <t>=NF(B533,"Posting Date")</t>
  </si>
  <si>
    <t>=NF(B534,"Posting Date")</t>
  </si>
  <si>
    <t>=NF(B535,"Posting Date")</t>
  </si>
  <si>
    <t>=NF(B536,"Posting Date")</t>
  </si>
  <si>
    <t>=NF(B537,"Posting Date")</t>
  </si>
  <si>
    <t>=NF(B538,"Posting Date")</t>
  </si>
  <si>
    <t>=NF(B539,"Posting Date")</t>
  </si>
  <si>
    <t>=NF(B540,"Posting Date")</t>
  </si>
  <si>
    <t>=NF(B541,"Posting Date")</t>
  </si>
  <si>
    <t>=NF(B542,"Posting Date")</t>
  </si>
  <si>
    <t>=NF(B543,"Posting Date")</t>
  </si>
  <si>
    <t>=NF(B544,"Posting Date")</t>
  </si>
  <si>
    <t>=NF(B545,"Posting Date")</t>
  </si>
  <si>
    <t>=NF(B546,"Posting Date")</t>
  </si>
  <si>
    <t>=NF(B547,"Posting Date")</t>
  </si>
  <si>
    <t>=NF(B548,"Posting Date")</t>
  </si>
  <si>
    <t>=NF(B549,"Posting Date")</t>
  </si>
  <si>
    <t>=NF(B550,"Posting Date")</t>
  </si>
  <si>
    <t>=NF(B551,"Posting Date")</t>
  </si>
  <si>
    <t>=NF(B552,"Posting Date")</t>
  </si>
  <si>
    <t>=NF(B553,"Posting Date")</t>
  </si>
  <si>
    <t>=NF(B554,"Posting Date")</t>
  </si>
  <si>
    <t>=NF(B555,"Posting Date")</t>
  </si>
  <si>
    <t>=NF(B556,"Posting Date")</t>
  </si>
  <si>
    <t>=NF(B557,"Posting Date")</t>
  </si>
  <si>
    <t>=NF(B558,"Posting Date")</t>
  </si>
  <si>
    <t>=NF(B559,"Posting Date")</t>
  </si>
  <si>
    <t>=NF(B560,"Posting Date")</t>
  </si>
  <si>
    <t>=NF(B561,"Posting Date")</t>
  </si>
  <si>
    <t>=NF(B562,"Posting Date")</t>
  </si>
  <si>
    <t>=NF(B563,"Posting Date")</t>
  </si>
  <si>
    <t>=NF(B564,"Posting Date")</t>
  </si>
  <si>
    <t>=NF(B565,"Posting Date")</t>
  </si>
  <si>
    <t>=NF(B566,"Posting Date")</t>
  </si>
  <si>
    <t>=NF(B567,"Posting Date")</t>
  </si>
  <si>
    <t>=NF(B568,"Posting Date")</t>
  </si>
  <si>
    <t>=NF(B569,"Posting Date")</t>
  </si>
  <si>
    <t>=NF(B570,"Posting Date")</t>
  </si>
  <si>
    <t>=NF(B571,"Posting Date")</t>
  </si>
  <si>
    <t>=NF(B572,"Posting Date")</t>
  </si>
  <si>
    <t>=NF(B573,"Posting Date")</t>
  </si>
  <si>
    <t>=NF(B574,"Posting Date")</t>
  </si>
  <si>
    <t>=NF(B575,"Posting Date")</t>
  </si>
  <si>
    <t>=NF(B576,"Posting Date")</t>
  </si>
  <si>
    <t>=NF(B577,"Posting Date")</t>
  </si>
  <si>
    <t>=NF(B578,"Posting Date")</t>
  </si>
  <si>
    <t>=NF(B579,"Posting Date")</t>
  </si>
  <si>
    <t>=NF(B580,"Posting Date")</t>
  </si>
  <si>
    <t>=NF(B581,"Posting Date")</t>
  </si>
  <si>
    <t>=NF(B582,"Posting Date")</t>
  </si>
  <si>
    <t>=NF(B583,"Posting Date")</t>
  </si>
  <si>
    <t>=NF(B584,"Posting Date")</t>
  </si>
  <si>
    <t>=NF(B585,"Posting Date")</t>
  </si>
  <si>
    <t>=NF(B586,"Posting Date")</t>
  </si>
  <si>
    <t>=NF(B587,"Posting Date")</t>
  </si>
  <si>
    <t>=NF(B588,"Posting Date")</t>
  </si>
  <si>
    <t>=NF(B589,"Posting Date")</t>
  </si>
  <si>
    <t>=NF(B590,"Posting Date")</t>
  </si>
  <si>
    <t>=NF(B591,"Posting Date")</t>
  </si>
  <si>
    <t>=NF(B592,"Posting Date")</t>
  </si>
  <si>
    <t>=NF(B593,"Posting Date")</t>
  </si>
  <si>
    <t>=NF(B594,"Posting Date")</t>
  </si>
  <si>
    <t>=NF(B595,"Posting Date")</t>
  </si>
  <si>
    <t>=NF(B596,"Posting Date")</t>
  </si>
  <si>
    <t>=NF(B597,"Posting Date")</t>
  </si>
  <si>
    <t>=NF(B598,"Posting Date")</t>
  </si>
  <si>
    <t>=NF(B599,"Posting Date")</t>
  </si>
  <si>
    <t>=NF(B600,"Posting Date")</t>
  </si>
  <si>
    <t>=NF(B601,"Posting Date")</t>
  </si>
  <si>
    <t>=NF(B602,"Posting Date")</t>
  </si>
  <si>
    <t>=NF(B603,"Posting Date")</t>
  </si>
  <si>
    <t>=NF(B604,"Posting Date")</t>
  </si>
  <si>
    <t>=NF(B605,"Posting Date")</t>
  </si>
  <si>
    <t>=NF(B606,"Posting Date")</t>
  </si>
  <si>
    <t>=NF(B607,"Posting Date")</t>
  </si>
  <si>
    <t>=NF(B608,"Posting Date")</t>
  </si>
  <si>
    <t>=NF(B609,"Posting Date")</t>
  </si>
  <si>
    <t>=NF(B610,"Posting Date")</t>
  </si>
  <si>
    <t>=NF(B611,"Posting Date")</t>
  </si>
  <si>
    <t>=NF(B612,"Posting Date")</t>
  </si>
  <si>
    <t>=NF(B613,"Posting Date")</t>
  </si>
  <si>
    <t>=NF(B614,"Posting Date")</t>
  </si>
  <si>
    <t>=NF(B615,"Posting Date")</t>
  </si>
  <si>
    <t>=NF(B616,"Posting Date")</t>
  </si>
  <si>
    <t>=NF(B617,"Posting Date")</t>
  </si>
  <si>
    <t>=NF(B618,"Posting Date")</t>
  </si>
  <si>
    <t>=NF(B619,"Posting Date")</t>
  </si>
  <si>
    <t>=NF(B620,"Posting Date")</t>
  </si>
  <si>
    <t>=NF(B621,"Posting Date")</t>
  </si>
  <si>
    <t>=NF(B622,"Posting Date")</t>
  </si>
  <si>
    <t>=NF(B623,"Posting Date")</t>
  </si>
  <si>
    <t>=NF(B624,"Posting Date")</t>
  </si>
  <si>
    <t>=NF(B625,"Posting Date")</t>
  </si>
  <si>
    <t>=NF(B626,"Posting Date")</t>
  </si>
  <si>
    <t>=NF(B627,"Posting Date")</t>
  </si>
  <si>
    <t>=NF(B628,"Posting Date")</t>
  </si>
  <si>
    <t>=NF(B629,"Posting Date")</t>
  </si>
  <si>
    <t>=NF(B630,"Posting Date")</t>
  </si>
  <si>
    <t>=NF(B631,"Posting Date")</t>
  </si>
  <si>
    <t>=NF(B632,"Posting Date")</t>
  </si>
  <si>
    <t>=NF(B633,"Posting Date")</t>
  </si>
  <si>
    <t>=NF(B634,"Posting Date")</t>
  </si>
  <si>
    <t>=NF(B635,"Posting Date")</t>
  </si>
  <si>
    <t>=NF(B636,"Posting Date")</t>
  </si>
  <si>
    <t>=NF(B637,"Posting Date")</t>
  </si>
  <si>
    <t>=NF(B638,"Posting Date")</t>
  </si>
  <si>
    <t>=NF(B639,"Posting Date")</t>
  </si>
  <si>
    <t>=NF(B640,"Posting Date")</t>
  </si>
  <si>
    <t>=NF(B641,"Posting Date")</t>
  </si>
  <si>
    <t>=NF(B642,"Posting Date")</t>
  </si>
  <si>
    <t>=NF(B643,"Posting Date")</t>
  </si>
  <si>
    <t>=NF(B644,"Posting Date")</t>
  </si>
  <si>
    <t>=NF(B645,"Posting Date")</t>
  </si>
  <si>
    <t>=NF(B646,"Posting Date")</t>
  </si>
  <si>
    <t>=NF(B647,"Posting Date")</t>
  </si>
  <si>
    <t>=NF(B648,"Posting Date")</t>
  </si>
  <si>
    <t>=NF(B649,"Posting Date")</t>
  </si>
  <si>
    <t>=NF(B650,"Posting Date")</t>
  </si>
  <si>
    <t>=NF(B651,"Posting Date")</t>
  </si>
  <si>
    <t>=NF(B652,"Posting Date")</t>
  </si>
  <si>
    <t>=NF(B653,"Posting Date")</t>
  </si>
  <si>
    <t>=NF(B654,"Posting Date")</t>
  </si>
  <si>
    <t>=NF(B655,"Posting Date")</t>
  </si>
  <si>
    <t>=NF(B656,"Posting Date")</t>
  </si>
  <si>
    <t>=NF(B657,"Posting Date")</t>
  </si>
  <si>
    <t>=NF(B658,"Posting Date")</t>
  </si>
  <si>
    <t>=NF(B659,"Posting Date")</t>
  </si>
  <si>
    <t>=NF(B660,"Posting Date")</t>
  </si>
  <si>
    <t>=NF(B661,"Posting Date")</t>
  </si>
  <si>
    <t>=NF(B662,"Posting Date")</t>
  </si>
  <si>
    <t>=NF(B663,"Posting Date")</t>
  </si>
  <si>
    <t>=NF(B664,"Posting Date")</t>
  </si>
  <si>
    <t>=NF(B665,"Posting Date")</t>
  </si>
  <si>
    <t>=NF(B666,"Posting Date")</t>
  </si>
  <si>
    <t>=NF(B667,"Posting Date")</t>
  </si>
  <si>
    <t>=NF(B668,"Posting Date")</t>
  </si>
  <si>
    <t>=NF(B669,"Posting Date")</t>
  </si>
  <si>
    <t>=NF(B670,"Posting Date")</t>
  </si>
  <si>
    <t>=NF(B671,"Posting Date")</t>
  </si>
  <si>
    <t>=NF(B672,"Posting Date")</t>
  </si>
  <si>
    <t>=NF(B673,"Posting Date")</t>
  </si>
  <si>
    <t>=NF(B674,"Posting Date")</t>
  </si>
  <si>
    <t>=NF(B675,"Posting Date")</t>
  </si>
  <si>
    <t>=NF(B676,"Posting Date")</t>
  </si>
  <si>
    <t>=NF(B677,"Posting Date")</t>
  </si>
  <si>
    <t>=NF(B678,"Posting Date")</t>
  </si>
  <si>
    <t>=NF(B679,"Posting Date")</t>
  </si>
  <si>
    <t>=NF(B680,"Posting Date")</t>
  </si>
  <si>
    <t>=NF(B681,"Posting Date")</t>
  </si>
  <si>
    <t>=NF(B682,"Posting Date")</t>
  </si>
  <si>
    <t>=NF(B683,"Posting Date")</t>
  </si>
  <si>
    <t>=NF(B684,"Posting Date")</t>
  </si>
  <si>
    <t>=NF(B685,"Posting Date")</t>
  </si>
  <si>
    <t>=NF(B686,"Posting Date")</t>
  </si>
  <si>
    <t>=NF(B687,"Posting Date")</t>
  </si>
  <si>
    <t>=NF(B688,"Posting Date")</t>
  </si>
  <si>
    <t>=NF(B689,"Posting Date")</t>
  </si>
  <si>
    <t>=NF(B690,"Posting Date")</t>
  </si>
  <si>
    <t>=NF(B691,"Posting Date")</t>
  </si>
  <si>
    <t>=NF(B692,"Posting Date")</t>
  </si>
  <si>
    <t>=NF(B693,"Posting Date")</t>
  </si>
  <si>
    <t>=NF(B694,"Posting Date")</t>
  </si>
  <si>
    <t>=NF(B695,"Posting Date")</t>
  </si>
  <si>
    <t>=NF(B696,"Posting Date")</t>
  </si>
  <si>
    <t>=NF(B697,"Posting Date")</t>
  </si>
  <si>
    <t>=NF(B698,"Posting Date")</t>
  </si>
  <si>
    <t>=NF(B699,"Posting Date")</t>
  </si>
  <si>
    <t>=NF(B700,"Posting Date")</t>
  </si>
  <si>
    <t>=NF(B701,"Posting Date")</t>
  </si>
  <si>
    <t>=NF(B702,"Posting Date")</t>
  </si>
  <si>
    <t>=NF(B703,"Posting Date")</t>
  </si>
  <si>
    <t>=NF(B704,"Posting Date")</t>
  </si>
  <si>
    <t>=NF(B705,"Posting Date")</t>
  </si>
  <si>
    <t>=NF(B706,"Posting Date")</t>
  </si>
  <si>
    <t>=NF(B707,"Posting Date")</t>
  </si>
  <si>
    <t>=NF(B708,"Posting Date")</t>
  </si>
  <si>
    <t>=NF(B709,"Posting Date")</t>
  </si>
  <si>
    <t>=NF(B710,"Posting Date")</t>
  </si>
  <si>
    <t>=NF(B711,"Posting Date")</t>
  </si>
  <si>
    <t>=NF(B712,"Posting Date")</t>
  </si>
  <si>
    <t>=NF(B713,"Posting Date")</t>
  </si>
  <si>
    <t>=NF(B714,"Posting Date")</t>
  </si>
  <si>
    <t>=NF(B715,"Posting Date")</t>
  </si>
  <si>
    <t>=NF(B716,"Posting Date")</t>
  </si>
  <si>
    <t>=NF(B717,"Posting Date")</t>
  </si>
  <si>
    <t>=NF(B718,"Posting Date")</t>
  </si>
  <si>
    <t>=NF(B719,"Posting Date")</t>
  </si>
  <si>
    <t>=NF(B720,"Posting Date")</t>
  </si>
  <si>
    <t>=NF(B721,"Posting Date")</t>
  </si>
  <si>
    <t>=NF(B722,"Posting Date")</t>
  </si>
  <si>
    <t>=NF(B723,"Posting Date")</t>
  </si>
  <si>
    <t>=NF(B724,"Posting Date")</t>
  </si>
  <si>
    <t>=NF(B725,"Posting Date")</t>
  </si>
  <si>
    <t>=NF(B726,"Posting Date")</t>
  </si>
  <si>
    <t>=NF(B727,"Posting Date")</t>
  </si>
  <si>
    <t>=NF(B728,"Posting Date")</t>
  </si>
  <si>
    <t>=NF(B729,"Posting Date")</t>
  </si>
  <si>
    <t>=NF(B730,"Posting Date")</t>
  </si>
  <si>
    <t>=NF(B731,"Posting Date")</t>
  </si>
  <si>
    <t>=NF(B732,"Posting Date")</t>
  </si>
  <si>
    <t>=NF(B733,"Posting Date")</t>
  </si>
  <si>
    <t>=NF(B734,"Posting Date")</t>
  </si>
  <si>
    <t>=NF(B735,"Posting Date")</t>
  </si>
  <si>
    <t>=NF(B736,"Posting Date")</t>
  </si>
  <si>
    <t>=NF(B737,"Posting Date")</t>
  </si>
  <si>
    <t>=NF(B738,"Posting Date")</t>
  </si>
  <si>
    <t>=NF(B739,"Posting Date")</t>
  </si>
  <si>
    <t>=NF(B740,"Posting Date")</t>
  </si>
  <si>
    <t>=NF(B741,"Posting Date")</t>
  </si>
  <si>
    <t>=NF(B742,"Posting Date")</t>
  </si>
  <si>
    <t>=NF(B743,"Posting Date")</t>
  </si>
  <si>
    <t>=NF(B744,"Posting Date")</t>
  </si>
  <si>
    <t>=NF(B745,"Posting Date")</t>
  </si>
  <si>
    <t>=NF(B746,"Posting Date")</t>
  </si>
  <si>
    <t>=NF(B747,"Posting Date")</t>
  </si>
  <si>
    <t>=NF(B748,"Posting Date")</t>
  </si>
  <si>
    <t>=NF(B749,"Posting Date")</t>
  </si>
  <si>
    <t>=NF(B750,"Posting Date")</t>
  </si>
  <si>
    <t>=NF(B751,"Posting Date")</t>
  </si>
  <si>
    <t>=NF(B752,"Posting Date")</t>
  </si>
  <si>
    <t>=NF(B753,"Posting Date")</t>
  </si>
  <si>
    <t>=NF(B754,"Posting Date")</t>
  </si>
  <si>
    <t>=NF(B755,"Posting Date")</t>
  </si>
  <si>
    <t>=NF(B756,"Posting Date")</t>
  </si>
  <si>
    <t>=NF(B757,"Posting Date")</t>
  </si>
  <si>
    <t>=NF(B758,"Posting Date")</t>
  </si>
  <si>
    <t>=NF(B759,"Posting Date")</t>
  </si>
  <si>
    <t>=NF(B760,"Posting Date")</t>
  </si>
  <si>
    <t>=NF(B761,"Posting Date")</t>
  </si>
  <si>
    <t>=NF(B762,"Posting Date")</t>
  </si>
  <si>
    <t>=NF(B763,"Posting Date")</t>
  </si>
  <si>
    <t>=NF(B764,"Posting Date")</t>
  </si>
  <si>
    <t>=NF(B765,"Posting Date")</t>
  </si>
  <si>
    <t>=NF(B766,"Posting Date")</t>
  </si>
  <si>
    <t>=NF(B767,"Posting Date")</t>
  </si>
  <si>
    <t>=NF(B768,"Posting Date")</t>
  </si>
  <si>
    <t>=NF(B769,"Posting Date")</t>
  </si>
  <si>
    <t>=NF(B770,"Posting Date")</t>
  </si>
  <si>
    <t>=NF(B771,"Posting Date")</t>
  </si>
  <si>
    <t>=NF(B772,"Posting Date")</t>
  </si>
  <si>
    <t>=NF(B773,"Posting Date")</t>
  </si>
  <si>
    <t>=NF(B774,"Posting Date")</t>
  </si>
  <si>
    <t>=NF(B775,"Posting Date")</t>
  </si>
  <si>
    <t>=NF(B776,"Posting Date")</t>
  </si>
  <si>
    <t>=NF(B777,"Posting Date")</t>
  </si>
  <si>
    <t>=NF(B778,"Posting Date")</t>
  </si>
  <si>
    <t>=NF(B779,"Posting Date")</t>
  </si>
  <si>
    <t>=NF(B780,"Posting Date")</t>
  </si>
  <si>
    <t>=NF(B781,"Posting Date")</t>
  </si>
  <si>
    <t>=NF(B782,"Posting Date")</t>
  </si>
  <si>
    <t>=NF(B783,"Posting Date")</t>
  </si>
  <si>
    <t>=NF(B784,"Posting Date")</t>
  </si>
  <si>
    <t>=NF(B785,"Posting Date")</t>
  </si>
  <si>
    <t>=NF(B786,"Posting Date")</t>
  </si>
  <si>
    <t>=NF(B787,"Posting Date")</t>
  </si>
  <si>
    <t>=NF(B788,"Posting Date")</t>
  </si>
  <si>
    <t>=NF(B789,"Posting Date")</t>
  </si>
  <si>
    <t>=NF(B790,"Posting Date")</t>
  </si>
  <si>
    <t>=NF(B791,"Posting Date")</t>
  </si>
  <si>
    <t>=NF(B792,"Posting Date")</t>
  </si>
  <si>
    <t>=NF(B793,"Posting Date")</t>
  </si>
  <si>
    <t>=NF(B794,"Posting Date")</t>
  </si>
  <si>
    <t>=NF(B795,"Posting Date")</t>
  </si>
  <si>
    <t>=NF(B796,"Posting Date")</t>
  </si>
  <si>
    <t>=NF(B797,"Posting Date")</t>
  </si>
  <si>
    <t>=NF(B798,"Posting Date")</t>
  </si>
  <si>
    <t>=NF(B799,"Posting Date")</t>
  </si>
  <si>
    <t>=NF(B800,"Posting Date")</t>
  </si>
  <si>
    <t>=NF(B801,"Posting Date")</t>
  </si>
  <si>
    <t>=NF(B802,"Posting Date")</t>
  </si>
  <si>
    <t>=NF(B803,"Posting Date")</t>
  </si>
  <si>
    <t>=NF(B804,"Posting Date")</t>
  </si>
  <si>
    <t>=NF(B805,"Posting Date")</t>
  </si>
  <si>
    <t>=NF(B806,"Posting Date")</t>
  </si>
  <si>
    <t>=NF(B807,"Posting Date")</t>
  </si>
  <si>
    <t>=NF(B808,"Posting Date")</t>
  </si>
  <si>
    <t>=NF(B809,"Posting Date")</t>
  </si>
  <si>
    <t>=NF(B810,"Posting Date")</t>
  </si>
  <si>
    <t>=NF(B811,"Posting Date")</t>
  </si>
  <si>
    <t>=NF(B812,"Posting Date")</t>
  </si>
  <si>
    <t>=NF(B813,"Posting Date")</t>
  </si>
  <si>
    <t>=NF(B814,"Posting Date")</t>
  </si>
  <si>
    <t>=NF(B815,"Posting Date")</t>
  </si>
  <si>
    <t>=NF(B816,"Posting Date")</t>
  </si>
  <si>
    <t>=NF(B817,"Posting Date")</t>
  </si>
  <si>
    <t>=NF(B818,"Posting Date")</t>
  </si>
  <si>
    <t>=NF(B819,"Posting Date")</t>
  </si>
  <si>
    <t>=NF(B820,"Posting Date")</t>
  </si>
  <si>
    <t>=NF(B821,"Posting Date")</t>
  </si>
  <si>
    <t>=NF(B822,"Posting Date")</t>
  </si>
  <si>
    <t>=NF(B823,"Posting Date")</t>
  </si>
  <si>
    <t>=NF(B824,"Posting Date")</t>
  </si>
  <si>
    <t>=NF(B825,"Posting Date")</t>
  </si>
  <si>
    <t>=NF(B826,"Posting Date")</t>
  </si>
  <si>
    <t>=NF(B827,"Posting Date")</t>
  </si>
  <si>
    <t>=NF(B828,"Posting Date")</t>
  </si>
  <si>
    <t>=NF(B829,"Posting Date")</t>
  </si>
  <si>
    <t>=NF(B830,"Posting Date")</t>
  </si>
  <si>
    <t>=NF(B831,"Posting Date")</t>
  </si>
  <si>
    <t>=NF(B832,"Posting Date")</t>
  </si>
  <si>
    <t>=NF(B833,"Posting Date")</t>
  </si>
  <si>
    <t>=NF(B834,"Posting Date")</t>
  </si>
  <si>
    <t>=NF(B835,"Posting Date")</t>
  </si>
  <si>
    <t>=NF(B836,"Posting Date")</t>
  </si>
  <si>
    <t>=NF(B837,"Posting Date")</t>
  </si>
  <si>
    <t>=NF(B838,"Posting Date")</t>
  </si>
  <si>
    <t>=NF(B839,"Posting Date")</t>
  </si>
  <si>
    <t>=NF(B840,"Posting Date")</t>
  </si>
  <si>
    <t>=NF(B841,"Posting Date")</t>
  </si>
  <si>
    <t>=NF(B842,"Posting Date")</t>
  </si>
  <si>
    <t>=NF(B843,"Posting Date")</t>
  </si>
  <si>
    <t>=NF(B844,"Posting Date")</t>
  </si>
  <si>
    <t>=NF(B845,"Posting Date")</t>
  </si>
  <si>
    <t>=NF(B846,"Posting Date")</t>
  </si>
  <si>
    <t>=NF(B847,"Posting Date")</t>
  </si>
  <si>
    <t>=NF(B848,"Posting Date")</t>
  </si>
  <si>
    <t>=NF(B849,"Posting Date")</t>
  </si>
  <si>
    <t>=NF(B850,"Posting Date")</t>
  </si>
  <si>
    <t>=NF(B851,"Posting Date")</t>
  </si>
  <si>
    <t>=NF(B852,"Posting Date")</t>
  </si>
  <si>
    <t>=NF(B853,"Posting Date")</t>
  </si>
  <si>
    <t>=NF(B854,"Posting Date")</t>
  </si>
  <si>
    <t>=NF(B855,"Posting Date")</t>
  </si>
  <si>
    <t>=NF(B856,"Posting Date")</t>
  </si>
  <si>
    <t>=NF(B857,"Posting Date")</t>
  </si>
  <si>
    <t>=NF(B858,"Posting Date")</t>
  </si>
  <si>
    <t>=NF(B859,"Posting Date")</t>
  </si>
  <si>
    <t>=NF(B860,"Posting Date")</t>
  </si>
  <si>
    <t>=NF(B861,"Posting Date")</t>
  </si>
  <si>
    <t>=NF(B862,"Posting Date")</t>
  </si>
  <si>
    <t>=NF(B863,"Posting Date")</t>
  </si>
  <si>
    <t>=NF(B864,"Posting Date")</t>
  </si>
  <si>
    <t>=NF(B865,"Posting Date")</t>
  </si>
  <si>
    <t>=NF(B866,"Posting Date")</t>
  </si>
  <si>
    <t>=NF(B867,"Posting Date")</t>
  </si>
  <si>
    <t>=NF(B868,"Posting Date")</t>
  </si>
  <si>
    <t>=NF(B869,"Posting Date")</t>
  </si>
  <si>
    <t>=NF(B870,"Posting Date")</t>
  </si>
  <si>
    <t>=NF(B871,"Posting Date")</t>
  </si>
  <si>
    <t>=NF(B872,"Posting Date")</t>
  </si>
  <si>
    <t>=NF(B873,"Posting Date")</t>
  </si>
  <si>
    <t>=NF(B874,"Posting Date")</t>
  </si>
  <si>
    <t>=NF(B875,"Posting Date")</t>
  </si>
  <si>
    <t>=NF(B876,"Posting Date")</t>
  </si>
  <si>
    <t>=NF(B877,"Posting Date")</t>
  </si>
  <si>
    <t>=NF(B878,"Posting Date")</t>
  </si>
  <si>
    <t>=NF(B879,"Posting Date")</t>
  </si>
  <si>
    <t>=NF(B880,"Posting Date")</t>
  </si>
  <si>
    <t>=NF(B881,"Posting Date")</t>
  </si>
  <si>
    <t>=NF(B882,"Posting Date")</t>
  </si>
  <si>
    <t>=NF(B883,"Posting Date")</t>
  </si>
  <si>
    <t>=NF(B884,"Posting Date")</t>
  </si>
  <si>
    <t>=NF(B885,"Posting Date")</t>
  </si>
  <si>
    <t>=NF(B886,"Posting Date")</t>
  </si>
  <si>
    <t>=NF(B887,"Posting Date")</t>
  </si>
  <si>
    <t>=NF(B888,"Posting Date")</t>
  </si>
  <si>
    <t>=NF(B889,"Posting Date")</t>
  </si>
  <si>
    <t>=NF(B890,"Posting Date")</t>
  </si>
  <si>
    <t>=NF(B891,"Posting Date")</t>
  </si>
  <si>
    <t>=NF(B892,"Posting Date")</t>
  </si>
  <si>
    <t>=NF(B893,"Posting Date")</t>
  </si>
  <si>
    <t>=NF(B894,"Posting Date")</t>
  </si>
  <si>
    <t>=NF(B895,"Posting Date")</t>
  </si>
  <si>
    <t>=NF(B896,"Posting Date")</t>
  </si>
  <si>
    <t>=NF(B897,"Posting Date")</t>
  </si>
  <si>
    <t>=NF(B898,"Posting Date")</t>
  </si>
  <si>
    <t>=NF(B899,"Posting Date")</t>
  </si>
  <si>
    <t>=NF(B900,"Posting Date")</t>
  </si>
  <si>
    <t>=NF(B901,"Posting Date")</t>
  </si>
  <si>
    <t>=NF(B902,"Posting Date")</t>
  </si>
  <si>
    <t>=NF(B903,"Posting Date")</t>
  </si>
  <si>
    <t>=NF(B904,"Posting Date")</t>
  </si>
  <si>
    <t>=NF(B905,"Posting Date")</t>
  </si>
  <si>
    <t>=NF(B906,"Posting Date")</t>
  </si>
  <si>
    <t>=NF(B907,"Posting Date")</t>
  </si>
  <si>
    <t>=NF(B908,"Posting Date")</t>
  </si>
  <si>
    <t>=NF(B909,"Posting Date")</t>
  </si>
  <si>
    <t>=NF(B910,"Posting Date")</t>
  </si>
  <si>
    <t>=NF(B911,"Posting Date")</t>
  </si>
  <si>
    <t>=NF(B912,"Posting Date")</t>
  </si>
  <si>
    <t>=NF(B913,"Posting Date")</t>
  </si>
  <si>
    <t>=NF(B914,"Posting Date")</t>
  </si>
  <si>
    <t>=NF(B915,"Posting Date")</t>
  </si>
  <si>
    <t>=NF(B916,"Posting Date")</t>
  </si>
  <si>
    <t>=NF(B917,"Posting Date")</t>
  </si>
  <si>
    <t>=NF(B918,"Posting Date")</t>
  </si>
  <si>
    <t>=NF(B919,"Posting Date")</t>
  </si>
  <si>
    <t>=NF(B920,"Posting Date")</t>
  </si>
  <si>
    <t>=NF(B921,"Posting Date")</t>
  </si>
  <si>
    <t>=NF(B922,"Posting Date")</t>
  </si>
  <si>
    <t>=NF(B923,"Posting Date")</t>
  </si>
  <si>
    <t>=NF(B924,"Posting Date")</t>
  </si>
  <si>
    <t>=NF(B925,"Posting Date")</t>
  </si>
  <si>
    <t>=NF(B926,"Posting Date")</t>
  </si>
  <si>
    <t>=NF(B927,"Posting Date")</t>
  </si>
  <si>
    <t>=NF(B928,"Posting Date")</t>
  </si>
  <si>
    <t>=NF(B929,"Posting Date")</t>
  </si>
  <si>
    <t>=NF(B930,"Posting Date")</t>
  </si>
  <si>
    <t>=NF(B931,"Posting Date")</t>
  </si>
  <si>
    <t>=NF(B932,"Posting Date")</t>
  </si>
  <si>
    <t>=NF(B933,"Posting Date")</t>
  </si>
  <si>
    <t>=NF(B934,"Posting Date")</t>
  </si>
  <si>
    <t>=NF(B935,"Posting Date")</t>
  </si>
  <si>
    <t>=NF(B936,"Posting Date")</t>
  </si>
  <si>
    <t>=NF(B937,"Posting Date")</t>
  </si>
  <si>
    <t>=NF(B938,"Posting Date")</t>
  </si>
  <si>
    <t>=NF(B939,"Posting Date")</t>
  </si>
  <si>
    <t>=NF(B940,"Posting Date")</t>
  </si>
  <si>
    <t>=NF(B941,"Posting Date")</t>
  </si>
  <si>
    <t>=NF(B942,"Posting Date")</t>
  </si>
  <si>
    <t>=NF(B943,"Posting Date")</t>
  </si>
  <si>
    <t>=NF(B944,"Posting Date")</t>
  </si>
  <si>
    <t>=NF(B945,"Posting Date")</t>
  </si>
  <si>
    <t>=NF(B946,"Posting Date")</t>
  </si>
  <si>
    <t>=NF(B947,"Posting Date")</t>
  </si>
  <si>
    <t>=NF(B948,"Posting Date")</t>
  </si>
  <si>
    <t>=NF(B949,"Posting Date")</t>
  </si>
  <si>
    <t>=NF(B950,"Posting Date")</t>
  </si>
  <si>
    <t>=NF(B951,"Posting Date")</t>
  </si>
  <si>
    <t>=NF(B952,"Posting Date")</t>
  </si>
  <si>
    <t>=NF(B953,"Posting Date")</t>
  </si>
  <si>
    <t>=NF(B954,"Posting Date")</t>
  </si>
  <si>
    <t>=NF(B955,"Posting Date")</t>
  </si>
  <si>
    <t>=NF(B956,"Posting Date")</t>
  </si>
  <si>
    <t>=NF(B957,"Posting Date")</t>
  </si>
  <si>
    <t>=NF(B958,"Posting Date")</t>
  </si>
  <si>
    <t>=NF(B959,"Posting Date")</t>
  </si>
  <si>
    <t>=NF(B960,"Posting Date")</t>
  </si>
  <si>
    <t>=NF(B961,"Posting Date")</t>
  </si>
  <si>
    <t>=NF(B962,"Posting Date")</t>
  </si>
  <si>
    <t>=NF(B963,"Posting Date")</t>
  </si>
  <si>
    <t>=NF(B964,"Posting Date")</t>
  </si>
  <si>
    <t>=NF(B965,"Posting Date")</t>
  </si>
  <si>
    <t>=NF(B966,"Posting Date")</t>
  </si>
  <si>
    <t>=NF(B967,"Posting Date")</t>
  </si>
  <si>
    <t>=NF(B968,"Posting Date")</t>
  </si>
  <si>
    <t>=NF(B969,"Posting Date")</t>
  </si>
  <si>
    <t>=NF(B970,"Posting Date")</t>
  </si>
  <si>
    <t>=NF(B971,"Posting Date")</t>
  </si>
  <si>
    <t>=NF(B972,"Posting Date")</t>
  </si>
  <si>
    <t>=NF(B973,"Posting Date")</t>
  </si>
  <si>
    <t>=NF(B974,"Posting Date")</t>
  </si>
  <si>
    <t>=NF(B975,"Posting Date")</t>
  </si>
  <si>
    <t>=NF(B976,"Posting Date")</t>
  </si>
  <si>
    <t>=NF(B977,"Posting Date")</t>
  </si>
  <si>
    <t>=NF(B978,"Posting Date")</t>
  </si>
  <si>
    <t>=NF(B979,"Posting Date")</t>
  </si>
  <si>
    <t>=NF(B980,"Posting Date")</t>
  </si>
  <si>
    <t>=NF(B981,"Posting Date")</t>
  </si>
  <si>
    <t>=NF(B982,"Posting Date")</t>
  </si>
  <si>
    <t>=NF(B983,"Posting Date")</t>
  </si>
  <si>
    <t>=NF(B984,"Posting Date")</t>
  </si>
  <si>
    <t>=NF(B985,"Posting Date")</t>
  </si>
  <si>
    <t>=NF(B986,"Posting Date")</t>
  </si>
  <si>
    <t>=NF(B987,"Posting Date")</t>
  </si>
  <si>
    <t>=NF(B988,"Posting Date")</t>
  </si>
  <si>
    <t>=NF(B989,"Posting Date")</t>
  </si>
  <si>
    <t>=NF(B990,"Posting Date")</t>
  </si>
  <si>
    <t>=NF(B991,"Posting Date")</t>
  </si>
  <si>
    <t>=NF(B992,"Posting Date")</t>
  </si>
  <si>
    <t>=NF(B993,"Posting Date")</t>
  </si>
  <si>
    <t>=NF(B994,"Posting Date")</t>
  </si>
  <si>
    <t>=NF(B995,"Posting Date")</t>
  </si>
  <si>
    <t>=NF(B996,"Posting Date")</t>
  </si>
  <si>
    <t>=NF(B997,"Posting Date")</t>
  </si>
  <si>
    <t>=NF(B998,"Posting Date")</t>
  </si>
  <si>
    <t>=NF(B999,"Posting Date")</t>
  </si>
  <si>
    <t>=NF(B1000,"Posting Date")</t>
  </si>
  <si>
    <t>=NF(B1001,"Posting Date")</t>
  </si>
  <si>
    <t>=NF(B1002,"Posting Date")</t>
  </si>
  <si>
    <t>=NF(B1003,"Posting Date")</t>
  </si>
  <si>
    <t>=NF(B1004,"Posting Date")</t>
  </si>
  <si>
    <t>=NF(B1005,"Posting Date")</t>
  </si>
  <si>
    <t>=NF(B1006,"Posting Date")</t>
  </si>
  <si>
    <t>=NF(B1007,"Posting Date")</t>
  </si>
  <si>
    <t>=NF(B1008,"Posting Date")</t>
  </si>
  <si>
    <t>=NF(B1009,"Posting Date")</t>
  </si>
  <si>
    <t>=NF(B1010,"Posting Date")</t>
  </si>
  <si>
    <t>=NF(B1011,"Posting Date")</t>
  </si>
  <si>
    <t>=NF(B1012,"Posting Date")</t>
  </si>
  <si>
    <t>=NF(B1013,"Posting Date")</t>
  </si>
  <si>
    <t>=NF(B1014,"Posting Date")</t>
  </si>
  <si>
    <t>=NF(B1015,"Posting Date")</t>
  </si>
  <si>
    <t>=NF(B1016,"Posting Date")</t>
  </si>
  <si>
    <t>=NF(B1017,"Posting Date")</t>
  </si>
  <si>
    <t>=NF(B1018,"Posting Date")</t>
  </si>
  <si>
    <t>=NF(B1019,"Posting Date")</t>
  </si>
  <si>
    <t>=NF(B1020,"Posting Date")</t>
  </si>
  <si>
    <t>=NF(B1021,"Posting Date")</t>
  </si>
  <si>
    <t>=NF(B1022,"Posting Date")</t>
  </si>
  <si>
    <t>=NF(B1023,"Posting Date")</t>
  </si>
  <si>
    <t>=NF(B1024,"Posting Date")</t>
  </si>
  <si>
    <t>=NF(B1025,"Posting Date")</t>
  </si>
  <si>
    <t>=NF(B1026,"Posting Date")</t>
  </si>
  <si>
    <t>=NF(B1027,"Posting Date")</t>
  </si>
  <si>
    <t>=NF(B1028,"Posting Date")</t>
  </si>
  <si>
    <t>=NF(B1029,"Posting Date")</t>
  </si>
  <si>
    <t>=NF(B1030,"Posting Date")</t>
  </si>
  <si>
    <t>=NF(B1031,"Posting Date")</t>
  </si>
  <si>
    <t>=NF(B1032,"Posting Date")</t>
  </si>
  <si>
    <t>=NF(B1033,"Posting Date")</t>
  </si>
  <si>
    <t>=NF(B1034,"Posting Date")</t>
  </si>
  <si>
    <t>=NF(B1035,"Posting Date")</t>
  </si>
  <si>
    <t>=NF(B1036,"Posting Date")</t>
  </si>
  <si>
    <t>=NF(B1037,"Posting Date")</t>
  </si>
  <si>
    <t>=NF(B1038,"Posting Date")</t>
  </si>
  <si>
    <t>=NF(B1039,"Posting Date")</t>
  </si>
  <si>
    <t>=NF(B1040,"Posting Date")</t>
  </si>
  <si>
    <t>=NF(B1041,"Posting Date")</t>
  </si>
  <si>
    <t>=NF(B1042,"Posting Date")</t>
  </si>
  <si>
    <t>=NF(B1043,"Posting Date")</t>
  </si>
  <si>
    <t>=NF(B1044,"Posting Date")</t>
  </si>
  <si>
    <t>=NF(B1045,"Posting Date")</t>
  </si>
  <si>
    <t>=NF(B1046,"Posting Date")</t>
  </si>
  <si>
    <t>=NF(B1047,"Posting Date")</t>
  </si>
  <si>
    <t>=NF(B1048,"Posting Date")</t>
  </si>
  <si>
    <t>=NF(B1049,"Posting Date")</t>
  </si>
  <si>
    <t>=NF(B1050,"Posting Date")</t>
  </si>
  <si>
    <t>=NF(B1051,"Posting Date")</t>
  </si>
  <si>
    <t>=NF(B1052,"Posting Date")</t>
  </si>
  <si>
    <t>=NF(B1053,"Posting Date")</t>
  </si>
  <si>
    <t>=NF(B1054,"Posting Date")</t>
  </si>
  <si>
    <t>=NF(B1055,"Posting Date")</t>
  </si>
  <si>
    <t>=NF(B1056,"Posting Date")</t>
  </si>
  <si>
    <t>=NF(B1057,"Posting Date")</t>
  </si>
  <si>
    <t>=NF(B1058,"Posting Date")</t>
  </si>
  <si>
    <t>=NF(B1059,"Posting Date")</t>
  </si>
  <si>
    <t>=NF(B1060,"Posting Date")</t>
  </si>
  <si>
    <t>=NF(B1061,"Posting Date")</t>
  </si>
  <si>
    <t>=NF(B1062,"Posting Date")</t>
  </si>
  <si>
    <t>=NF(B1063,"Posting Date")</t>
  </si>
  <si>
    <t>=NF(B1064,"Posting Date")</t>
  </si>
  <si>
    <t>=NF(B1065,"Posting Date")</t>
  </si>
  <si>
    <t>=NF(B1066,"Posting Date")</t>
  </si>
  <si>
    <t>=NF(B1067,"Posting Date")</t>
  </si>
  <si>
    <t>=NF(B1068,"Posting Date")</t>
  </si>
  <si>
    <t>=NF(B1069,"Posting Date")</t>
  </si>
  <si>
    <t>=NF(B1070,"Posting Date")</t>
  </si>
  <si>
    <t>=NF(B1071,"Posting Date")</t>
  </si>
  <si>
    <t>=NF(B1072,"Posting Date")</t>
  </si>
  <si>
    <t>=NF(B1073,"Posting Date")</t>
  </si>
  <si>
    <t>=NF(B1074,"Posting Date")</t>
  </si>
  <si>
    <t>=NF(B1075,"Posting Date")</t>
  </si>
  <si>
    <t>=NF(B1076,"Posting Date")</t>
  </si>
  <si>
    <t>=NF(B1077,"Posting Date")</t>
  </si>
  <si>
    <t>=NF(B1078,"Posting Date")</t>
  </si>
  <si>
    <t>=NF(B1079,"Posting Date")</t>
  </si>
  <si>
    <t>=NF(B1080,"Posting Date")</t>
  </si>
  <si>
    <t>=NF(B1081,"Posting Date")</t>
  </si>
  <si>
    <t>=NF(B1082,"Posting Date")</t>
  </si>
  <si>
    <t>=NF(B1083,"Posting Date")</t>
  </si>
  <si>
    <t>=NF(B1084,"Posting Date")</t>
  </si>
  <si>
    <t>=NF(B1085,"Posting Date")</t>
  </si>
  <si>
    <t>=NF(B1086,"Posting Date")</t>
  </si>
  <si>
    <t>=NF(B1087,"Posting Date")</t>
  </si>
  <si>
    <t>=NF(B1088,"Posting Date")</t>
  </si>
  <si>
    <t>=NF(B1089,"Posting Date")</t>
  </si>
  <si>
    <t>=NF(B1090,"Posting Date")</t>
  </si>
  <si>
    <t>=NF(B1091,"Posting Date")</t>
  </si>
  <si>
    <t>=NF(B1092,"Posting Date")</t>
  </si>
  <si>
    <t>=NF(B1093,"Posting Date")</t>
  </si>
  <si>
    <t>=NF(B1094,"Posting Date")</t>
  </si>
  <si>
    <t>=NF(B1095,"Posting Date")</t>
  </si>
  <si>
    <t>=NF(B1096,"Posting Date")</t>
  </si>
  <si>
    <t>=NF(B1097,"Posting Date")</t>
  </si>
  <si>
    <t>=NF(B1098,"Posting Date")</t>
  </si>
  <si>
    <t>=NF(B1099,"Posting Date")</t>
  </si>
  <si>
    <t>=NF(B1100,"Posting Date")</t>
  </si>
  <si>
    <t>=NF(B1101,"Posting Date")</t>
  </si>
  <si>
    <t>=NF(B1102,"Posting Date")</t>
  </si>
  <si>
    <t>=NF(B1103,"Posting Date")</t>
  </si>
  <si>
    <t>=NF(B1104,"Posting Date")</t>
  </si>
  <si>
    <t>=NF(B1105,"Posting Date")</t>
  </si>
  <si>
    <t>=NF(B1106,"Posting Date")</t>
  </si>
  <si>
    <t>=NF(B1107,"Posting Date")</t>
  </si>
  <si>
    <t>=NF(B1108,"Posting Date")</t>
  </si>
  <si>
    <t>=NF(B1109,"Posting Date")</t>
  </si>
  <si>
    <t>=NF(B1110,"Posting Date")</t>
  </si>
  <si>
    <t>=NF(B1111,"Posting Date")</t>
  </si>
  <si>
    <t>=NF(B1112,"Posting Date")</t>
  </si>
  <si>
    <t>=NF(B1113,"Posting Date")</t>
  </si>
  <si>
    <t>=NF(B1114,"Posting Date")</t>
  </si>
  <si>
    <t>=NF(B1115,"Posting Date")</t>
  </si>
  <si>
    <t>=NF(B1116,"Posting Date")</t>
  </si>
  <si>
    <t>=NF(B1117,"Posting Date")</t>
  </si>
  <si>
    <t>=NF(B1118,"Posting Date")</t>
  </si>
  <si>
    <t>=NF(B1119,"Posting Date")</t>
  </si>
  <si>
    <t>=NF(B1120,"Posting Date")</t>
  </si>
  <si>
    <t>=NF(B1121,"Posting Date")</t>
  </si>
  <si>
    <t>=NF(B1122,"Posting Date")</t>
  </si>
  <si>
    <t>=NF(B1123,"Posting Date")</t>
  </si>
  <si>
    <t>=NF(B1124,"Posting Date")</t>
  </si>
  <si>
    <t>=NF(B1125,"Posting Date")</t>
  </si>
  <si>
    <t>=NF(B1126,"Posting Date")</t>
  </si>
  <si>
    <t>=NF(B1127,"Posting Date")</t>
  </si>
  <si>
    <t>=NF(B1128,"Posting Date")</t>
  </si>
  <si>
    <t>=NF(B1129,"Posting Date")</t>
  </si>
  <si>
    <t>=NF(B1130,"Posting Date")</t>
  </si>
  <si>
    <t>=NF(B1131,"Posting Date")</t>
  </si>
  <si>
    <t>=NF(B1132,"Posting Date")</t>
  </si>
  <si>
    <t>=NF(B1133,"Posting Date")</t>
  </si>
  <si>
    <t>=NF(B1134,"Posting Date")</t>
  </si>
  <si>
    <t>=NF(B1135,"Posting Date")</t>
  </si>
  <si>
    <t>=NF(B1136,"Posting Date")</t>
  </si>
  <si>
    <t>=NF(B1137,"Posting Date")</t>
  </si>
  <si>
    <t>=NF(B1138,"Posting Date")</t>
  </si>
  <si>
    <t>=NF(B1139,"Posting Date")</t>
  </si>
  <si>
    <t>=NF(B1140,"Posting Date")</t>
  </si>
  <si>
    <t>=NF(B1141,"Posting Date")</t>
  </si>
  <si>
    <t>=NF(B1142,"Posting Date")</t>
  </si>
  <si>
    <t>=NF(B1143,"Posting Date")</t>
  </si>
  <si>
    <t>=NF(B1144,"Posting Date")</t>
  </si>
  <si>
    <t>=NF(B1145,"Posting Date")</t>
  </si>
  <si>
    <t>=NF(B1146,"Posting Date")</t>
  </si>
  <si>
    <t>=NF(B1147,"Posting Date")</t>
  </si>
  <si>
    <t>=NF(B1148,"Posting Date")</t>
  </si>
  <si>
    <t>=NF(B1149,"Posting Date")</t>
  </si>
  <si>
    <t>=NF(B1150,"Posting Date")</t>
  </si>
  <si>
    <t>=NF(B1151,"Posting Date")</t>
  </si>
  <si>
    <t>=NF(B1152,"Posting Date")</t>
  </si>
  <si>
    <t>=NF(B1153,"Posting Date")</t>
  </si>
  <si>
    <t>=NF(B1154,"Posting Date")</t>
  </si>
  <si>
    <t>=NF(B1155,"Posting Date")</t>
  </si>
  <si>
    <t>=NF(B1156,"Posting Date")</t>
  </si>
  <si>
    <t>=NF(B1157,"Posting Date")</t>
  </si>
  <si>
    <t>=NF(B1158,"Posting Date")</t>
  </si>
  <si>
    <t>=NF(B1159,"Posting Date")</t>
  </si>
  <si>
    <t>=NF(B1160,"Posting Date")</t>
  </si>
  <si>
    <t>=NF(B1161,"Posting Date")</t>
  </si>
  <si>
    <t>=NF(B1162,"Posting Date")</t>
  </si>
  <si>
    <t>=NF(B1163,"Posting Date")</t>
  </si>
  <si>
    <t>=NF(B1164,"Posting Date")</t>
  </si>
  <si>
    <t>=NF(B1165,"Posting Date")</t>
  </si>
  <si>
    <t>=NF(B1166,"Posting Date")</t>
  </si>
  <si>
    <t>=NF(B1167,"Posting Date")</t>
  </si>
  <si>
    <t>=NF(B1168,"Posting Date")</t>
  </si>
  <si>
    <t>=NF(B1169,"Posting Date")</t>
  </si>
  <si>
    <t>=NF(B1170,"Posting Date")</t>
  </si>
  <si>
    <t>=NF(B1171,"Posting Date")</t>
  </si>
  <si>
    <t>=NF(B1172,"Posting Date")</t>
  </si>
  <si>
    <t>=NF(B1173,"Posting Date")</t>
  </si>
  <si>
    <t>=NF(B1174,"Posting Date")</t>
  </si>
  <si>
    <t>=NF(B1175,"Posting Date")</t>
  </si>
  <si>
    <t>=NF(B1176,"Posting Date")</t>
  </si>
  <si>
    <t>=NF(B1177,"Posting Date")</t>
  </si>
  <si>
    <t>=NF(B1178,"Posting Date")</t>
  </si>
  <si>
    <t>=NF(B1179,"Posting Date")</t>
  </si>
  <si>
    <t>=NF(B1180,"Posting Date")</t>
  </si>
  <si>
    <t>=NF(B1181,"Posting Date")</t>
  </si>
  <si>
    <t>=NF(B1182,"Posting Date")</t>
  </si>
  <si>
    <t>=NF(B1183,"Posting Date")</t>
  </si>
  <si>
    <t>=NF(B1184,"Posting Date")</t>
  </si>
  <si>
    <t>=NF(B1185,"Posting Date")</t>
  </si>
  <si>
    <t>=NF(B1186,"Posting Date")</t>
  </si>
  <si>
    <t>=NF(B1187,"Posting Date")</t>
  </si>
  <si>
    <t>=NF(B1188,"Posting Date")</t>
  </si>
  <si>
    <t>=NF(B1189,"Posting Date")</t>
  </si>
  <si>
    <t>=NF(B1190,"Posting Date")</t>
  </si>
  <si>
    <t>=NF(B1191,"Posting Date")</t>
  </si>
  <si>
    <t>=NF(B1192,"Posting Date")</t>
  </si>
  <si>
    <t>=NF(B1193,"Posting Date")</t>
  </si>
  <si>
    <t>=NF(B1194,"Posting Date")</t>
  </si>
  <si>
    <t>=NF(B1195,"Posting Date")</t>
  </si>
  <si>
    <t>=NF(B1196,"Posting Date")</t>
  </si>
  <si>
    <t>=NF(B1197,"Posting Date")</t>
  </si>
  <si>
    <t>=NF(B1198,"Posting Date")</t>
  </si>
  <si>
    <t>=NF(B1199,"Posting Date")</t>
  </si>
  <si>
    <t>=NF(B1200,"Posting Date")</t>
  </si>
  <si>
    <t>=NF(B1201,"Posting Date")</t>
  </si>
  <si>
    <t>=NF(B1202,"Posting Date")</t>
  </si>
  <si>
    <t>=NF(B1203,"Posting Date")</t>
  </si>
  <si>
    <t>=NF(B1204,"Posting Date")</t>
  </si>
  <si>
    <t>=NF(B1205,"Posting Date")</t>
  </si>
  <si>
    <t>=NF(B1206,"Posting Date")</t>
  </si>
  <si>
    <t>=NF(B1207,"Posting Date")</t>
  </si>
  <si>
    <t>=NF(B1208,"Posting Date")</t>
  </si>
  <si>
    <t>=NF(B1209,"Posting Date")</t>
  </si>
  <si>
    <t>=NF(B1210,"Posting Date")</t>
  </si>
  <si>
    <t>=NF(B1211,"Posting Date")</t>
  </si>
  <si>
    <t>=NF(B1212,"Posting Date")</t>
  </si>
  <si>
    <t>=NF(B1213,"Posting Date")</t>
  </si>
  <si>
    <t>=NF(B1214,"Posting Date")</t>
  </si>
  <si>
    <t>=NF(B1215,"Posting Date")</t>
  </si>
  <si>
    <t>=NF(B1216,"Posting Date")</t>
  </si>
  <si>
    <t>=NF(B1217,"Posting Date")</t>
  </si>
  <si>
    <t>=NF(B1218,"Posting Date")</t>
  </si>
  <si>
    <t>=NF(B1219,"Posting Date")</t>
  </si>
  <si>
    <t>=NF(B1220,"Posting Date")</t>
  </si>
  <si>
    <t>=NF(B1221,"Posting Date")</t>
  </si>
  <si>
    <t>=NF(B1222,"Posting Date")</t>
  </si>
  <si>
    <t>=NF(B1223,"Posting Date")</t>
  </si>
  <si>
    <t>=NF(B1224,"Posting Date")</t>
  </si>
  <si>
    <t>=NF(B1225,"Posting Date")</t>
  </si>
  <si>
    <t>=NF(B1226,"Posting Date")</t>
  </si>
  <si>
    <t>=NF(B1227,"Posting Date")</t>
  </si>
  <si>
    <t>=NF(B1228,"Posting Date")</t>
  </si>
  <si>
    <t>=NF(B1229,"Posting Date")</t>
  </si>
  <si>
    <t>=NF(B1230,"Posting Date")</t>
  </si>
  <si>
    <t>=NF(B1231,"Posting Date")</t>
  </si>
  <si>
    <t>=NF(B1232,"Posting Date")</t>
  </si>
  <si>
    <t>=NF(B1233,"Posting Date")</t>
  </si>
  <si>
    <t>=NF(B1234,"Posting Date")</t>
  </si>
  <si>
    <t>=NF(B1235,"Posting Date")</t>
  </si>
  <si>
    <t>=NF(B1236,"Posting Date")</t>
  </si>
  <si>
    <t>=NF(B1237,"Posting Date")</t>
  </si>
  <si>
    <t>=NF(B1238,"Posting Date")</t>
  </si>
  <si>
    <t>=NF(B1239,"Posting Date")</t>
  </si>
  <si>
    <t>=NF(B1240,"Posting Date")</t>
  </si>
  <si>
    <t>=NF(B1241,"Posting Date")</t>
  </si>
  <si>
    <t>=NF(B1242,"Posting Date")</t>
  </si>
  <si>
    <t>=NF(B1243,"Posting Date")</t>
  </si>
  <si>
    <t>=NF(B1244,"Posting Date")</t>
  </si>
  <si>
    <t>=NF(B1245,"Posting Date")</t>
  </si>
  <si>
    <t>=NF(B1246,"Posting Date")</t>
  </si>
  <si>
    <t>=NF(B1247,"Posting Date")</t>
  </si>
  <si>
    <t>=NF(B1248,"Posting Date")</t>
  </si>
  <si>
    <t>=NF(B1249,"Posting Date")</t>
  </si>
  <si>
    <t>=NF(B1250,"Posting Date")</t>
  </si>
  <si>
    <t>=NF(B1251,"Posting Date")</t>
  </si>
  <si>
    <t>=NF(B1252,"Posting Date")</t>
  </si>
  <si>
    <t>=NF(B1253,"Posting Date")</t>
  </si>
  <si>
    <t>=NF(B1254,"Posting Date")</t>
  </si>
  <si>
    <t>=NF(B1255,"Posting Date")</t>
  </si>
  <si>
    <t>=NF(B1256,"Posting Date")</t>
  </si>
  <si>
    <t>=NF(B1257,"Posting Date")</t>
  </si>
  <si>
    <t>=NF(B1258,"Posting Date")</t>
  </si>
  <si>
    <t>=NF(B1259,"Posting Date")</t>
  </si>
  <si>
    <t>=NF(B1260,"Posting Date")</t>
  </si>
  <si>
    <t>=NF(B1261,"Posting Date")</t>
  </si>
  <si>
    <t>=NF(B1262,"Posting Date")</t>
  </si>
  <si>
    <t>=NF(B1263,"Posting Date")</t>
  </si>
  <si>
    <t>=NF(B1264,"Posting Date")</t>
  </si>
  <si>
    <t>=NF(B1265,"Posting Date")</t>
  </si>
  <si>
    <t>=NF(B1266,"Posting Date")</t>
  </si>
  <si>
    <t>=NF(B1267,"Posting Date")</t>
  </si>
  <si>
    <t>=NF(B1268,"Posting Date")</t>
  </si>
  <si>
    <t>=NF(B1269,"Posting Date")</t>
  </si>
  <si>
    <t>=NF(B1270,"Posting Date")</t>
  </si>
  <si>
    <t>=NF(B1271,"Posting Date")</t>
  </si>
  <si>
    <t>=NF(B1272,"Posting Date")</t>
  </si>
  <si>
    <t>=NF(B1273,"Posting Date")</t>
  </si>
  <si>
    <t>=NF(B1274,"Posting Date")</t>
  </si>
  <si>
    <t>=NF(B1275,"Posting Date")</t>
  </si>
  <si>
    <t>=NF(B1276,"Posting Date")</t>
  </si>
  <si>
    <t>=NF(B1277,"Posting Date")</t>
  </si>
  <si>
    <t>=NF(B1278,"Posting Date")</t>
  </si>
  <si>
    <t>=NF(B1279,"Posting Date")</t>
  </si>
  <si>
    <t>=NF(B1280,"Posting Date")</t>
  </si>
  <si>
    <t>=NF(B1281,"Posting Date")</t>
  </si>
  <si>
    <t>=NF(B1282,"Posting Date")</t>
  </si>
  <si>
    <t>=NF(B1283,"Posting Date")</t>
  </si>
  <si>
    <t>=NF(B1284,"Posting Date")</t>
  </si>
  <si>
    <t>=NF(B1285,"Posting Date")</t>
  </si>
  <si>
    <t>=NF(B1286,"Posting Date")</t>
  </si>
  <si>
    <t>=NF(B1287,"Posting Date")</t>
  </si>
  <si>
    <t>=NF(B1288,"Posting Date")</t>
  </si>
  <si>
    <t>=NF(B1289,"Posting Date")</t>
  </si>
  <si>
    <t>=NF(B1290,"Posting Date")</t>
  </si>
  <si>
    <t>=NF(B1291,"Posting Date")</t>
  </si>
  <si>
    <t>=NF(B1292,"Posting Date")</t>
  </si>
  <si>
    <t>=NF(B1293,"Posting Date")</t>
  </si>
  <si>
    <t>=NF(B1294,"Posting Date")</t>
  </si>
  <si>
    <t>=NF(B1295,"Posting Date")</t>
  </si>
  <si>
    <t>=NF(B1296,"Posting Date")</t>
  </si>
  <si>
    <t>=NF(B1297,"Posting Date")</t>
  </si>
  <si>
    <t>=NF(B1298,"Posting Date")</t>
  </si>
  <si>
    <t>=NF(B1299,"Posting Date")</t>
  </si>
  <si>
    <t>=NF(B1300,"Posting Date")</t>
  </si>
  <si>
    <t>=NF(B1301,"Posting Date")</t>
  </si>
  <si>
    <t>=NF(B1302,"Posting Date")</t>
  </si>
  <si>
    <t>=NF(B1303,"Posting Date")</t>
  </si>
  <si>
    <t>=NF(B1304,"Posting Date")</t>
  </si>
  <si>
    <t>=NF(B1305,"Posting Date")</t>
  </si>
  <si>
    <t>=NF(B1306,"Posting Date")</t>
  </si>
  <si>
    <t>=NF(B1307,"Posting Date")</t>
  </si>
  <si>
    <t>=NF(B1308,"Posting Date")</t>
  </si>
  <si>
    <t>=NF(B1309,"Posting Date")</t>
  </si>
  <si>
    <t>=NF(B1310,"Posting Date")</t>
  </si>
  <si>
    <t>=NF(B1311,"Posting Date")</t>
  </si>
  <si>
    <t>=NF(B1312,"Posting Date")</t>
  </si>
  <si>
    <t>=NF(B1313,"Posting Date")</t>
  </si>
  <si>
    <t>=NF(B1314,"Posting Date")</t>
  </si>
  <si>
    <t>=NF(B1315,"Posting Date")</t>
  </si>
  <si>
    <t>=NF(B1316,"Posting Date")</t>
  </si>
  <si>
    <t>=NF(B1317,"Posting Date")</t>
  </si>
  <si>
    <t>=NF(B1318,"Posting Date")</t>
  </si>
  <si>
    <t>=NF(B1319,"Posting Date")</t>
  </si>
  <si>
    <t>=NF(B1320,"Posting Date")</t>
  </si>
  <si>
    <t>=NF(B1321,"Posting Date")</t>
  </si>
  <si>
    <t>=NF(B1322,"Posting Date")</t>
  </si>
  <si>
    <t>=NF(B1323,"Posting Date")</t>
  </si>
  <si>
    <t>=NF(B1324,"Posting Date")</t>
  </si>
  <si>
    <t>=NF(B1325,"Posting Date")</t>
  </si>
  <si>
    <t>=NF(B1326,"Posting Date")</t>
  </si>
  <si>
    <t>=NF(B1327,"Posting Date")</t>
  </si>
  <si>
    <t>=NF(B1328,"Posting Date")</t>
  </si>
  <si>
    <t>=NF(B1329,"Posting Date")</t>
  </si>
  <si>
    <t>=NF(B1330,"Posting Date")</t>
  </si>
  <si>
    <t>=NF(B1331,"Posting Date")</t>
  </si>
  <si>
    <t>=NF(B1332,"Posting Date")</t>
  </si>
  <si>
    <t>=NF(B1333,"Posting Date")</t>
  </si>
  <si>
    <t>=NF(B1334,"Posting Date")</t>
  </si>
  <si>
    <t>=NF(B1335,"Posting Date")</t>
  </si>
  <si>
    <t>=NF(B1336,"Posting Date")</t>
  </si>
  <si>
    <t>=NF(B1337,"Posting Date")</t>
  </si>
  <si>
    <t>=NF(B1338,"Posting Date")</t>
  </si>
  <si>
    <t>=NF(B1339,"Posting Date")</t>
  </si>
  <si>
    <t>=NF(B1340,"Posting Date")</t>
  </si>
  <si>
    <t>=NF(B1341,"Posting Date")</t>
  </si>
  <si>
    <t>=NF(B1342,"Posting Date")</t>
  </si>
  <si>
    <t>=NF(B1343,"Posting Date")</t>
  </si>
  <si>
    <t>=NF(B1344,"Posting Date")</t>
  </si>
  <si>
    <t>=NF(B1345,"Posting Date")</t>
  </si>
  <si>
    <t>=NF(B1346,"Posting Date")</t>
  </si>
  <si>
    <t>=NF(B1347,"Posting Date")</t>
  </si>
  <si>
    <t>=NF(B1348,"Posting Date")</t>
  </si>
  <si>
    <t>=NF(B1349,"Posting Date")</t>
  </si>
  <si>
    <t>=NF(B1350,"Posting Date")</t>
  </si>
  <si>
    <t>=NF(B1351,"Posting Date")</t>
  </si>
  <si>
    <t>=NF(B1352,"Posting Date")</t>
  </si>
  <si>
    <t>=NF(B1353,"Posting Date")</t>
  </si>
  <si>
    <t>=NF(B1354,"Posting Date")</t>
  </si>
  <si>
    <t>=NF(B1355,"Posting Date")</t>
  </si>
  <si>
    <t>=NF(B1356,"Posting Date")</t>
  </si>
  <si>
    <t>=NF(B1357,"Posting Date")</t>
  </si>
  <si>
    <t>=NF(B1358,"Posting Date")</t>
  </si>
  <si>
    <t>=NF(B1359,"Posting Date")</t>
  </si>
  <si>
    <t>=NF(B1360,"Posting Date")</t>
  </si>
  <si>
    <t>=NF(B1361,"Posting Date")</t>
  </si>
  <si>
    <t>=NF(B1362,"Posting Date")</t>
  </si>
  <si>
    <t>=NF(B1363,"Posting Date")</t>
  </si>
  <si>
    <t>=NF(B1364,"Posting Date")</t>
  </si>
  <si>
    <t>=NF(B1365,"Posting Date")</t>
  </si>
  <si>
    <t>=NF(B1366,"Posting Date")</t>
  </si>
  <si>
    <t>=NF(B1367,"Posting Date")</t>
  </si>
  <si>
    <t>=NF(B1368,"Posting Date")</t>
  </si>
  <si>
    <t>=NF(B1369,"Posting Date")</t>
  </si>
  <si>
    <t>=NF(B1370,"Posting Date")</t>
  </si>
  <si>
    <t>=NF(B1371,"Posting Date")</t>
  </si>
  <si>
    <t>=NF(B1372,"Posting Date")</t>
  </si>
  <si>
    <t>=NF(B1373,"Posting Date")</t>
  </si>
  <si>
    <t>=NF(B1374,"Posting Date")</t>
  </si>
  <si>
    <t>=NF(B1375,"Posting Date")</t>
  </si>
  <si>
    <t>=NF(B1376,"Posting Date")</t>
  </si>
  <si>
    <t>=NF(B1377,"Posting Date")</t>
  </si>
  <si>
    <t>=NF(B1378,"Posting Date")</t>
  </si>
  <si>
    <t>=NF(B1379,"Posting Date")</t>
  </si>
  <si>
    <t>=NF(B1380,"Posting Date")</t>
  </si>
  <si>
    <t>=NF(B1381,"Posting Date")</t>
  </si>
  <si>
    <t>=NF(B1382,"Posting Date")</t>
  </si>
  <si>
    <t>=NF(B1383,"Posting Date")</t>
  </si>
  <si>
    <t>=NF(B1384,"Posting Date")</t>
  </si>
  <si>
    <t>=NF(B1385,"Posting Date")</t>
  </si>
  <si>
    <t>=NF(B1386,"Posting Date")</t>
  </si>
  <si>
    <t>=NF(B1387,"Posting Date")</t>
  </si>
  <si>
    <t>=NF(B1388,"Posting Date")</t>
  </si>
  <si>
    <t>=NF(B1389,"Posting Date")</t>
  </si>
  <si>
    <t>=NF(B1390,"Posting Date")</t>
  </si>
  <si>
    <t>=NF(B1391,"Posting Date")</t>
  </si>
  <si>
    <t>=NF(B1392,"Posting Date")</t>
  </si>
  <si>
    <t>=NF(B1393,"Posting Date")</t>
  </si>
  <si>
    <t>=NF(B1394,"Posting Date")</t>
  </si>
  <si>
    <t>=NF(B1395,"Posting Date")</t>
  </si>
  <si>
    <t>=NF(B1396,"Posting Date")</t>
  </si>
  <si>
    <t>=NF(B1397,"Posting Date")</t>
  </si>
  <si>
    <t>=NF(B1398,"Posting Date")</t>
  </si>
  <si>
    <t>=NF(B1399,"Posting Date")</t>
  </si>
  <si>
    <t>=NF(B1400,"Posting Date")</t>
  </si>
  <si>
    <t>=NF(B1401,"Posting Date")</t>
  </si>
  <si>
    <t>=NF(B1402,"Posting Date")</t>
  </si>
  <si>
    <t>=NF(B1403,"Posting Date")</t>
  </si>
  <si>
    <t>=NF(B1404,"Posting Date")</t>
  </si>
  <si>
    <t>=NF(B1405,"Posting Date")</t>
  </si>
  <si>
    <t>=NF(B1406,"Posting Date")</t>
  </si>
  <si>
    <t>=NF(B1407,"Posting Date")</t>
  </si>
  <si>
    <t>=NF(B1408,"Posting Date")</t>
  </si>
  <si>
    <t>=NF(B1409,"Posting Date")</t>
  </si>
  <si>
    <t>=NF(B1410,"Posting Date")</t>
  </si>
  <si>
    <t>=NF(B1411,"Posting Date")</t>
  </si>
  <si>
    <t>=NF(B1412,"Posting Date")</t>
  </si>
  <si>
    <t>=NF(B1413,"Posting Date")</t>
  </si>
  <si>
    <t>=NF(B1414,"Posting Date")</t>
  </si>
  <si>
    <t>=NF(B1415,"Posting Date")</t>
  </si>
  <si>
    <t>=NF(B1416,"Posting Date")</t>
  </si>
  <si>
    <t>=NF(B1417,"Posting Date")</t>
  </si>
  <si>
    <t>=NF(B1418,"Posting Date")</t>
  </si>
  <si>
    <t>=NF(B1419,"Posting Date")</t>
  </si>
  <si>
    <t>=NF(B1420,"Posting Date")</t>
  </si>
  <si>
    <t>=NF(B1421,"Posting Date")</t>
  </si>
  <si>
    <t>=NF(B1422,"Posting Date")</t>
  </si>
  <si>
    <t>=NF(B1423,"Posting Date")</t>
  </si>
  <si>
    <t>=NF(B1424,"Posting Date")</t>
  </si>
  <si>
    <t>=NF(B1425,"Posting Date")</t>
  </si>
  <si>
    <t>=NF(B1426,"Posting Date")</t>
  </si>
  <si>
    <t>=NF(B1427,"Posting Date")</t>
  </si>
  <si>
    <t>=NF(B1428,"Posting Date")</t>
  </si>
  <si>
    <t>=NF(B1429,"Posting Date")</t>
  </si>
  <si>
    <t>=NF(B1430,"Posting Date")</t>
  </si>
  <si>
    <t>=NF(B1431,"Posting Date")</t>
  </si>
  <si>
    <t>=NF(B1432,"Posting Date")</t>
  </si>
  <si>
    <t>=NF(B1433,"Posting Date")</t>
  </si>
  <si>
    <t>=NF(B1434,"Posting Date")</t>
  </si>
  <si>
    <t>=NF(B1435,"Posting Date")</t>
  </si>
  <si>
    <t>=NF(B1436,"Posting Date")</t>
  </si>
  <si>
    <t>=NF(B1437,"Posting Date")</t>
  </si>
  <si>
    <t>=NF(B1438,"Posting Date")</t>
  </si>
  <si>
    <t>=NF(B1439,"Posting Date")</t>
  </si>
  <si>
    <t>=NF(B1440,"Posting Date")</t>
  </si>
  <si>
    <t>=NF(B1441,"Posting Date")</t>
  </si>
  <si>
    <t>=NF(B1442,"Posting Date")</t>
  </si>
  <si>
    <t>=NF(B1443,"Posting Date")</t>
  </si>
  <si>
    <t>=NF(B1444,"Posting Date")</t>
  </si>
  <si>
    <t>=NF(B1445,"Posting Date")</t>
  </si>
  <si>
    <t>=NF(B1446,"Posting Date")</t>
  </si>
  <si>
    <t>=NF(B1447,"Posting Date")</t>
  </si>
  <si>
    <t>=NF(B1448,"Posting Date")</t>
  </si>
  <si>
    <t>=NF(B1449,"Posting Date")</t>
  </si>
  <si>
    <t>=NF(B1450,"Posting Date")</t>
  </si>
  <si>
    <t>=NF(B1451,"Posting Date")</t>
  </si>
  <si>
    <t>=NF(B1452,"Posting Date")</t>
  </si>
  <si>
    <t>=NF(B1453,"Posting Date")</t>
  </si>
  <si>
    <t>=NF(B1454,"Posting Date")</t>
  </si>
  <si>
    <t>=NF(B1455,"Posting Date")</t>
  </si>
  <si>
    <t>=NF(B1456,"Posting Date")</t>
  </si>
  <si>
    <t>=NF(B1457,"Posting Date")</t>
  </si>
  <si>
    <t>=NF(B1458,"Posting Date")</t>
  </si>
  <si>
    <t>=NF(B1459,"Posting Date")</t>
  </si>
  <si>
    <t>=NF(B1460,"Posting Date")</t>
  </si>
  <si>
    <t>=NF(B1461,"Posting Date")</t>
  </si>
  <si>
    <t>=NF(B1462,"Posting Date")</t>
  </si>
  <si>
    <t>=NF(B1463,"Posting Date")</t>
  </si>
  <si>
    <t>=NF(B1464,"Posting Date")</t>
  </si>
  <si>
    <t>=NF(B1465,"Posting Date")</t>
  </si>
  <si>
    <t>=NF(B1466,"Posting Date")</t>
  </si>
  <si>
    <t>=NF(B1467,"Posting Date")</t>
  </si>
  <si>
    <t>=NF(B1468,"Posting Date")</t>
  </si>
  <si>
    <t>=NF(B1469,"Posting Date")</t>
  </si>
  <si>
    <t>=NF(B1470,"Posting Date")</t>
  </si>
  <si>
    <t>=NF(B1471,"Posting Date")</t>
  </si>
  <si>
    <t>=NF(B1472,"Posting Date")</t>
  </si>
  <si>
    <t>=NF(B1473,"Posting Date")</t>
  </si>
  <si>
    <t>=NF(B1474,"Posting Date")</t>
  </si>
  <si>
    <t>=NF(B1475,"Posting Date")</t>
  </si>
  <si>
    <t>=NF(B1476,"Posting Date")</t>
  </si>
  <si>
    <t>=NF(B1477,"Posting Date")</t>
  </si>
  <si>
    <t>=NF(B1478,"Posting Date")</t>
  </si>
  <si>
    <t>=NF(B1479,"Posting Date")</t>
  </si>
  <si>
    <t>=NF(B1480,"Posting Date")</t>
  </si>
  <si>
    <t>=NF(B1481,"Posting Date")</t>
  </si>
  <si>
    <t>=NF(B1482,"Posting Date")</t>
  </si>
  <si>
    <t>=NF(B1483,"Posting Date")</t>
  </si>
  <si>
    <t>=NF(B1484,"Posting Date")</t>
  </si>
  <si>
    <t>=NF(B1485,"Posting Date")</t>
  </si>
  <si>
    <t>=NF(B1486,"Posting Date")</t>
  </si>
  <si>
    <t>=NF(B1487,"Posting Date")</t>
  </si>
  <si>
    <t>=NF(B1488,"Posting Date")</t>
  </si>
  <si>
    <t>=NF(B1489,"Posting Date")</t>
  </si>
  <si>
    <t>=NF(B1490,"Posting Date")</t>
  </si>
  <si>
    <t>=NF(B1491,"Posting Date")</t>
  </si>
  <si>
    <t>=NF(B1492,"Posting Date")</t>
  </si>
  <si>
    <t>=NF(B1493,"Posting Date")</t>
  </si>
  <si>
    <t>=NF(B1494,"Posting Date")</t>
  </si>
  <si>
    <t>=NF(B1495,"Posting Date")</t>
  </si>
  <si>
    <t>=NF(B1496,"Posting Date")</t>
  </si>
  <si>
    <t>=NF(B1497,"Posting Date")</t>
  </si>
  <si>
    <t>=NF(B1498,"Posting Date")</t>
  </si>
  <si>
    <t>=NF(B1499,"Posting Date")</t>
  </si>
  <si>
    <t>=NF(B1500,"Posting Date")</t>
  </si>
  <si>
    <t>=NF(B1501,"Posting Date")</t>
  </si>
  <si>
    <t>=NF(B1502,"Posting Date")</t>
  </si>
  <si>
    <t>=NF(B1503,"Posting Date")</t>
  </si>
  <si>
    <t>=NF(B1504,"Posting Date")</t>
  </si>
  <si>
    <t>=NF(B1505,"Posting Date")</t>
  </si>
  <si>
    <t>=NF(B1506,"Posting Date")</t>
  </si>
  <si>
    <t>=NF(B1507,"Posting Date")</t>
  </si>
  <si>
    <t>=NF(B1508,"Posting Date")</t>
  </si>
  <si>
    <t>=NF(B1509,"Posting Date")</t>
  </si>
  <si>
    <t>=NF(B1510,"Posting Date")</t>
  </si>
  <si>
    <t>=NF(B1511,"Posting Date")</t>
  </si>
  <si>
    <t>=NF(B1512,"Posting Date")</t>
  </si>
  <si>
    <t>=NF(B1513,"Posting Date")</t>
  </si>
  <si>
    <t>=NF(B1514,"Posting Date")</t>
  </si>
  <si>
    <t>=NF(B1515,"Posting Date")</t>
  </si>
  <si>
    <t>=NF(B1516,"Posting Date")</t>
  </si>
  <si>
    <t>=NF(B1517,"Posting Date")</t>
  </si>
  <si>
    <t>=NF(B1518,"Posting Date")</t>
  </si>
  <si>
    <t>=NF(B1519,"Posting Date")</t>
  </si>
  <si>
    <t>=NF(B1520,"Posting Date")</t>
  </si>
  <si>
    <t>=NF(B1521,"Posting Date")</t>
  </si>
  <si>
    <t>=NF(B1522,"Posting Date")</t>
  </si>
  <si>
    <t>=NF(B1523,"Posting Date")</t>
  </si>
  <si>
    <t>=NF(B1524,"Posting Date")</t>
  </si>
  <si>
    <t>=NF(B1525,"Posting Date")</t>
  </si>
  <si>
    <t>=NF(B1526,"Posting Date")</t>
  </si>
  <si>
    <t>=NF(B1527,"Posting Date")</t>
  </si>
  <si>
    <t>=NF(B1528,"Posting Date")</t>
  </si>
  <si>
    <t>=NF(B1529,"Posting Date")</t>
  </si>
  <si>
    <t>=NF(B1530,"Posting Date")</t>
  </si>
  <si>
    <t>=NF(B1531,"Posting Date")</t>
  </si>
  <si>
    <t>=NF(B1532,"Posting Date")</t>
  </si>
  <si>
    <t>=NF(B1533,"Posting Date")</t>
  </si>
  <si>
    <t>=NF(B1534,"Posting Date")</t>
  </si>
  <si>
    <t>=NF(B1535,"Posting Date")</t>
  </si>
  <si>
    <t>=NF(B1536,"Posting Date")</t>
  </si>
  <si>
    <t>=NF(B1537,"Posting Date")</t>
  </si>
  <si>
    <t>=NF(B1538,"Posting Date")</t>
  </si>
  <si>
    <t>=NF(B1539,"Posting Date")</t>
  </si>
  <si>
    <t>=NF(B1540,"Posting Date")</t>
  </si>
  <si>
    <t>=NF(B1541,"Posting Date")</t>
  </si>
  <si>
    <t>=NF(B1542,"Posting Date")</t>
  </si>
  <si>
    <t>=NF(B1543,"Posting Date")</t>
  </si>
  <si>
    <t>=NF(B1544,"Posting Date")</t>
  </si>
  <si>
    <t>=NF(B1545,"Posting Date")</t>
  </si>
  <si>
    <t>=NF(B1546,"Posting Date")</t>
  </si>
  <si>
    <t>=NF(B1547,"Posting Date")</t>
  </si>
  <si>
    <t>=NF(B1548,"Posting Date")</t>
  </si>
  <si>
    <t>=NF(B1549,"Posting Date")</t>
  </si>
  <si>
    <t>=NF(B1550,"Posting Date")</t>
  </si>
  <si>
    <t>=NF(B1551,"Posting Date")</t>
  </si>
  <si>
    <t>=NF(B1552,"Posting Date")</t>
  </si>
  <si>
    <t>=NF(B1553,"Posting Date")</t>
  </si>
  <si>
    <t>=NF(B1554,"Posting Date")</t>
  </si>
  <si>
    <t>=NF(B1555,"Posting Date")</t>
  </si>
  <si>
    <t>=NF(B1556,"Posting Date")</t>
  </si>
  <si>
    <t>=NF(B1557,"Posting Date")</t>
  </si>
  <si>
    <t>=NF(B1558,"Posting Date")</t>
  </si>
  <si>
    <t>=NF(B1559,"Posting Date")</t>
  </si>
  <si>
    <t>=NF(B1560,"Posting Date")</t>
  </si>
  <si>
    <t>=NF(B1561,"Posting Date")</t>
  </si>
  <si>
    <t>=NF(B1562,"Posting Date")</t>
  </si>
  <si>
    <t>=NF(B1563,"Posting Date")</t>
  </si>
  <si>
    <t>=NF(B1564,"Posting Date")</t>
  </si>
  <si>
    <t>=NF(B1565,"Posting Date")</t>
  </si>
  <si>
    <t>=NF(B1566,"Posting Date")</t>
  </si>
  <si>
    <t>=NF(B1567,"Posting Date")</t>
  </si>
  <si>
    <t>=NF(B1568,"Posting Date")</t>
  </si>
  <si>
    <t>=NF(B1569,"Posting Date")</t>
  </si>
  <si>
    <t>=NF(B1570,"Posting Date")</t>
  </si>
  <si>
    <t>=NF(B1571,"Posting Date")</t>
  </si>
  <si>
    <t>=NF(B1572,"Posting Date")</t>
  </si>
  <si>
    <t>=NF(B1573,"Posting Date")</t>
  </si>
  <si>
    <t>=NF(B1574,"Posting Date")</t>
  </si>
  <si>
    <t>=NF(B1575,"Posting Date")</t>
  </si>
  <si>
    <t>=NF(B1576,"Posting Date")</t>
  </si>
  <si>
    <t>=NF(B1577,"Posting Date")</t>
  </si>
  <si>
    <t>=NF(B1578,"Posting Date")</t>
  </si>
  <si>
    <t>=NF(B1579,"Posting Date")</t>
  </si>
  <si>
    <t>=NF(B1580,"Posting Date")</t>
  </si>
  <si>
    <t>=NF(B1581,"Posting Date")</t>
  </si>
  <si>
    <t>=NF(B1582,"Posting Date")</t>
  </si>
  <si>
    <t>=NF(B1583,"Posting Date")</t>
  </si>
  <si>
    <t>=NF(B1584,"Posting Date")</t>
  </si>
  <si>
    <t>=NF(B1585,"Posting Date")</t>
  </si>
  <si>
    <t>=NF(B1586,"Posting Date")</t>
  </si>
  <si>
    <t>=NF(B1587,"Posting Date")</t>
  </si>
  <si>
    <t>=NF(B1588,"Posting Date")</t>
  </si>
  <si>
    <t>=NF(B1589,"Posting Date")</t>
  </si>
  <si>
    <t>=NF(B1590,"Posting Date")</t>
  </si>
  <si>
    <t>=NF(B1591,"Posting Date")</t>
  </si>
  <si>
    <t>=NF(B1592,"Posting Date")</t>
  </si>
  <si>
    <t>=NF(B1593,"Posting Date")</t>
  </si>
  <si>
    <t>=NF(B1594,"Posting Date")</t>
  </si>
  <si>
    <t>=NF(B1595,"Posting Date")</t>
  </si>
  <si>
    <t>=NF(B1596,"Posting Date")</t>
  </si>
  <si>
    <t>=NF(B1597,"Posting Date")</t>
  </si>
  <si>
    <t>=NF(B1598,"Posting Date")</t>
  </si>
  <si>
    <t>=NF(B1599,"Posting Date")</t>
  </si>
  <si>
    <t>=NF(B1600,"Posting Date")</t>
  </si>
  <si>
    <t>=NF(B1601,"Posting Date")</t>
  </si>
  <si>
    <t>=NF(B1602,"Posting Date")</t>
  </si>
  <si>
    <t>=NF(B1603,"Posting Date")</t>
  </si>
  <si>
    <t>=NF(B1604,"Posting Date")</t>
  </si>
  <si>
    <t>=NF(B1605,"Posting Date")</t>
  </si>
  <si>
    <t>=NF(B1606,"Posting Date")</t>
  </si>
  <si>
    <t>=NF(B1607,"Posting Date")</t>
  </si>
  <si>
    <t>=NF(B1608,"Posting Date")</t>
  </si>
  <si>
    <t>=NF(B1609,"Posting Date")</t>
  </si>
  <si>
    <t>=NF(B1610,"Posting Date")</t>
  </si>
  <si>
    <t>=NF(B1611,"Posting Date")</t>
  </si>
  <si>
    <t>=NF(B1612,"Posting Date")</t>
  </si>
  <si>
    <t>=NF(B1613,"Posting Date")</t>
  </si>
  <si>
    <t>=NF(B1614,"Posting Date")</t>
  </si>
  <si>
    <t>=NF(B1615,"Posting Date")</t>
  </si>
  <si>
    <t>=NF(B1616,"Posting Date")</t>
  </si>
  <si>
    <t>=NF(B1617,"Posting Date")</t>
  </si>
  <si>
    <t>=NF(B1618,"Posting Date")</t>
  </si>
  <si>
    <t>=NF(B1619,"Posting Date")</t>
  </si>
  <si>
    <t>=NF(B1620,"Posting Date")</t>
  </si>
  <si>
    <t>=NF(B1621,"Posting Date")</t>
  </si>
  <si>
    <t>=NF(B1622,"Posting Date")</t>
  </si>
  <si>
    <t>=NF(B1623,"Posting Date")</t>
  </si>
  <si>
    <t>=NF(B1624,"Posting Date")</t>
  </si>
  <si>
    <t>=NF(B1625,"Posting Date")</t>
  </si>
  <si>
    <t>=NF(B1626,"Posting Date")</t>
  </si>
  <si>
    <t>=NF(B1627,"Posting Date")</t>
  </si>
  <si>
    <t>=NF(B1628,"Posting Date")</t>
  </si>
  <si>
    <t>=NF(B1629,"Posting Date")</t>
  </si>
  <si>
    <t>=NF(B1630,"Posting Date")</t>
  </si>
  <si>
    <t>=NF(B1631,"Posting Date")</t>
  </si>
  <si>
    <t>=NF(B1632,"Posting Date")</t>
  </si>
  <si>
    <t>=NF(B1633,"Posting Date")</t>
  </si>
  <si>
    <t>=NF(B1634,"Posting Date")</t>
  </si>
  <si>
    <t>=NF(B1635,"Posting Date")</t>
  </si>
  <si>
    <t>=NF(B1636,"Posting Date")</t>
  </si>
  <si>
    <t>=NF(B1637,"Posting Date")</t>
  </si>
  <si>
    <t>=NF(B1638,"Posting Date")</t>
  </si>
  <si>
    <t>=NF(B1639,"Posting Date")</t>
  </si>
  <si>
    <t>=NF(B1640,"Posting Date")</t>
  </si>
  <si>
    <t>=NF(B1641,"Posting Date")</t>
  </si>
  <si>
    <t>=NF(B1642,"Posting Date")</t>
  </si>
  <si>
    <t>=NF(B1643,"Posting Date")</t>
  </si>
  <si>
    <t>=NF(B1644,"Posting Date")</t>
  </si>
  <si>
    <t>=NF(B1645,"Posting Date")</t>
  </si>
  <si>
    <t>=NF(B1646,"Posting Date")</t>
  </si>
  <si>
    <t>=NF(B1647,"Posting Date")</t>
  </si>
  <si>
    <t>=NF(B1648,"Posting Date")</t>
  </si>
  <si>
    <t>=NF(B1649,"Posting Date")</t>
  </si>
  <si>
    <t>=NF(B1650,"Posting Date")</t>
  </si>
  <si>
    <t>=NF(B1651,"Posting Date")</t>
  </si>
  <si>
    <t>=NF(B1652,"Posting Date")</t>
  </si>
  <si>
    <t>=NF(B1653,"Posting Date")</t>
  </si>
  <si>
    <t>=NF(B1654,"Posting Date")</t>
  </si>
  <si>
    <t>=NF(B1655,"Posting Date")</t>
  </si>
  <si>
    <t>=NF(B1656,"Posting Date")</t>
  </si>
  <si>
    <t>=NF(B1657,"Posting Date")</t>
  </si>
  <si>
    <t>=NF(B1658,"Posting Date")</t>
  </si>
  <si>
    <t>=NF(B1659,"Posting Date")</t>
  </si>
  <si>
    <t>=NF(B1660,"Posting Date")</t>
  </si>
  <si>
    <t>=NF(B1661,"Posting Date")</t>
  </si>
  <si>
    <t>=NF(B1662,"Posting Date")</t>
  </si>
  <si>
    <t>=NF(B1663,"Posting Date")</t>
  </si>
  <si>
    <t>=NF(B1664,"Posting Date")</t>
  </si>
  <si>
    <t>=NF(B1665,"Posting Date")</t>
  </si>
  <si>
    <t>=NF(B1666,"Posting Date")</t>
  </si>
  <si>
    <t>=NF(B1667,"Posting Date")</t>
  </si>
  <si>
    <t>=NF(B1668,"Posting Date")</t>
  </si>
  <si>
    <t>=NF(B1669,"Posting Date")</t>
  </si>
  <si>
    <t>=NF(B1670,"Posting Date")</t>
  </si>
  <si>
    <t>=NF(B1671,"Posting Date")</t>
  </si>
  <si>
    <t>=NF(B1672,"Posting Date")</t>
  </si>
  <si>
    <t>=NF(B1673,"Posting Date")</t>
  </si>
  <si>
    <t>=NF(B1674,"Posting Date")</t>
  </si>
  <si>
    <t>=NF(B1675,"Posting Date")</t>
  </si>
  <si>
    <t>=NF(B1676,"Posting Date")</t>
  </si>
  <si>
    <t>=NF(B1677,"Posting Date")</t>
  </si>
  <si>
    <t>=NF(B1678,"Posting Date")</t>
  </si>
  <si>
    <t>=NF(B1679,"Posting Date")</t>
  </si>
  <si>
    <t>=NF(B1680,"Posting Date")</t>
  </si>
  <si>
    <t>=NF(B1681,"Posting Date")</t>
  </si>
  <si>
    <t>=NF(B1682,"Posting Date")</t>
  </si>
  <si>
    <t>=NF(B1683,"Posting Date")</t>
  </si>
  <si>
    <t>=NF(B1684,"Posting Date")</t>
  </si>
  <si>
    <t>=NF(B1685,"Posting Date")</t>
  </si>
  <si>
    <t>=NF(B1686,"Posting Date")</t>
  </si>
  <si>
    <t>=NF(B1687,"Posting Date")</t>
  </si>
  <si>
    <t>=NF(B1688,"Posting Date")</t>
  </si>
  <si>
    <t>=NF(B1689,"Posting Date")</t>
  </si>
  <si>
    <t>=NF(B1690,"Posting Date")</t>
  </si>
  <si>
    <t>=NF(B1691,"Posting Date")</t>
  </si>
  <si>
    <t>=NF(B1692,"Posting Date")</t>
  </si>
  <si>
    <t>=NF(B1693,"Posting Date")</t>
  </si>
  <si>
    <t>=NF(B1694,"Posting Date")</t>
  </si>
  <si>
    <t>=NF(B1695,"Posting Date")</t>
  </si>
  <si>
    <t>=NF(B1696,"Posting Date")</t>
  </si>
  <si>
    <t>=NF(B1697,"Posting Date")</t>
  </si>
  <si>
    <t>=NF(B1698,"Posting Date")</t>
  </si>
  <si>
    <t>=NF(B1699,"Posting Date")</t>
  </si>
  <si>
    <t>=NF(B1700,"Posting Date")</t>
  </si>
  <si>
    <t>=NF(B1701,"Posting Date")</t>
  </si>
  <si>
    <t>=NF(B1702,"Posting Date")</t>
  </si>
  <si>
    <t>=NF(B1703,"Posting Date")</t>
  </si>
  <si>
    <t>=NF(B1704,"Posting Date")</t>
  </si>
  <si>
    <t>=NF(B1705,"Posting Date")</t>
  </si>
  <si>
    <t>=NF(B1706,"Posting Date")</t>
  </si>
  <si>
    <t>=NF(B1707,"Posting Date")</t>
  </si>
  <si>
    <t>=NF(B1708,"Posting Date")</t>
  </si>
  <si>
    <t>=NF(B1709,"Posting Date")</t>
  </si>
  <si>
    <t>=NF(B1710,"Posting Date")</t>
  </si>
  <si>
    <t>=NF(B1711,"Posting Date")</t>
  </si>
  <si>
    <t>=NF(B1712,"Posting Date")</t>
  </si>
  <si>
    <t>=NF(B1713,"Posting Date")</t>
  </si>
  <si>
    <t>=NF(B1714,"Posting Date")</t>
  </si>
  <si>
    <t>=NF(B1715,"Posting Date")</t>
  </si>
  <si>
    <t>=NF(B1716,"Posting Date")</t>
  </si>
  <si>
    <t>=NF(B1717,"Posting Date")</t>
  </si>
  <si>
    <t>=NF(B1718,"Posting Date")</t>
  </si>
  <si>
    <t>=NF(B1719,"Posting Date")</t>
  </si>
  <si>
    <t>=NF(B1720,"Posting Date")</t>
  </si>
  <si>
    <t>=NF(B1721,"Posting Date")</t>
  </si>
  <si>
    <t>=NF(B1722,"Posting Date")</t>
  </si>
  <si>
    <t>=NF(B1723,"Posting Date")</t>
  </si>
  <si>
    <t>=NF(B1724,"Posting Date")</t>
  </si>
  <si>
    <t>=NF(B1725,"Posting Date")</t>
  </si>
  <si>
    <t>=NF(B1726,"Posting Date")</t>
  </si>
  <si>
    <t>=NF(B1727,"Posting Date")</t>
  </si>
  <si>
    <t>=NF(B1728,"Posting Date")</t>
  </si>
  <si>
    <t>=NF(B1729,"Posting Date")</t>
  </si>
  <si>
    <t>=NF(B1730,"Posting Date")</t>
  </si>
  <si>
    <t>=NF(B1731,"Posting Date")</t>
  </si>
  <si>
    <t>=NF(B1732,"Posting Date")</t>
  </si>
  <si>
    <t>=NF(B1733,"Posting Date")</t>
  </si>
  <si>
    <t>=NF(B1734,"Posting Date")</t>
  </si>
  <si>
    <t>=NF(B1735,"Posting Date")</t>
  </si>
  <si>
    <t>=NF(B1736,"Posting Date")</t>
  </si>
  <si>
    <t>=NF(B1737,"Posting Date")</t>
  </si>
  <si>
    <t>=NF(B1738,"Posting Date")</t>
  </si>
  <si>
    <t>=NF(B1739,"Posting Date")</t>
  </si>
  <si>
    <t>=NF(B1740,"Posting Date")</t>
  </si>
  <si>
    <t>=NF(B1741,"Posting Date")</t>
  </si>
  <si>
    <t>=NF(B1742,"Posting Date")</t>
  </si>
  <si>
    <t>=NF(B1743,"Posting Date")</t>
  </si>
  <si>
    <t>=NF(B1744,"Posting Date")</t>
  </si>
  <si>
    <t>=NF(B1745,"Posting Date")</t>
  </si>
  <si>
    <t>=NF(B1746,"Posting Date")</t>
  </si>
  <si>
    <t>=NF(B1747,"Posting Date")</t>
  </si>
  <si>
    <t>=NF(B1748,"Posting Date")</t>
  </si>
  <si>
    <t>=NF(B1749,"Posting Date")</t>
  </si>
  <si>
    <t>=NF(B1750,"Posting Date")</t>
  </si>
  <si>
    <t>=NF(B1751,"Posting Date")</t>
  </si>
  <si>
    <t>=NF(B1752,"Posting Date")</t>
  </si>
  <si>
    <t>=NF(B1753,"Posting Date")</t>
  </si>
  <si>
    <t>=NF(B1754,"Posting Date")</t>
  </si>
  <si>
    <t>=NF(B1755,"Posting Date")</t>
  </si>
  <si>
    <t>=NF(B1756,"Posting Date")</t>
  </si>
  <si>
    <t>=NF(B1757,"Posting Date")</t>
  </si>
  <si>
    <t>=NF(B1758,"Posting Date")</t>
  </si>
  <si>
    <t>=NF(B1759,"Posting Date")</t>
  </si>
  <si>
    <t>=NF(B1760,"Posting Date")</t>
  </si>
  <si>
    <t>=NF(B1761,"Posting Date")</t>
  </si>
  <si>
    <t>=NF(B1762,"Posting Date")</t>
  </si>
  <si>
    <t>=NF(B1763,"Posting Date")</t>
  </si>
  <si>
    <t>=NF(B1764,"Posting Date")</t>
  </si>
  <si>
    <t>=NF(B1765,"Posting Date")</t>
  </si>
  <si>
    <t>=NF(B1766,"Posting Date")</t>
  </si>
  <si>
    <t>=NF(B1767,"Posting Date")</t>
  </si>
  <si>
    <t>=NF(B1768,"Posting Date")</t>
  </si>
  <si>
    <t>=NF(B1769,"Posting Date")</t>
  </si>
  <si>
    <t>=NF(B1770,"Posting Date")</t>
  </si>
  <si>
    <t>=NF(B1771,"Posting Date")</t>
  </si>
  <si>
    <t>=NF(B1772,"Posting Date")</t>
  </si>
  <si>
    <t>=NF(B1773,"Posting Date")</t>
  </si>
  <si>
    <t>=NF(B1774,"Posting Date")</t>
  </si>
  <si>
    <t>=NF(B1775,"Posting Date")</t>
  </si>
  <si>
    <t>=NF(B1776,"Posting Date")</t>
  </si>
  <si>
    <t>=NF(B1777,"Posting Date")</t>
  </si>
  <si>
    <t>=NF(B1778,"Posting Date")</t>
  </si>
  <si>
    <t>=NF(B1779,"Posting Date")</t>
  </si>
  <si>
    <t>=NF(B1780,"Posting Date")</t>
  </si>
  <si>
    <t>=NF(B1781,"Posting Date")</t>
  </si>
  <si>
    <t>=NF(B1782,"Posting Date")</t>
  </si>
  <si>
    <t>=NF(B1783,"Posting Date")</t>
  </si>
  <si>
    <t>=NF(B1784,"Posting Date")</t>
  </si>
  <si>
    <t>=NF(B1785,"Posting Date")</t>
  </si>
  <si>
    <t>=NF(B1786,"Posting Date")</t>
  </si>
  <si>
    <t>=NF(B1787,"Posting Date")</t>
  </si>
  <si>
    <t>=NF(B1788,"Posting Date")</t>
  </si>
  <si>
    <t>=NF(B1789,"Posting Date")</t>
  </si>
  <si>
    <t>=NF(B1790,"Posting Date")</t>
  </si>
  <si>
    <t>=NF(B1791,"Posting Date")</t>
  </si>
  <si>
    <t>=NF(B1792,"Posting Date")</t>
  </si>
  <si>
    <t>=NF(B1793,"Posting Date")</t>
  </si>
  <si>
    <t>=NF(B1794,"Posting Date")</t>
  </si>
  <si>
    <t>=NF(B1795,"Posting Date")</t>
  </si>
  <si>
    <t>=NF(B1796,"Posting Date")</t>
  </si>
  <si>
    <t>=NF(B1797,"Posting Date")</t>
  </si>
  <si>
    <t>=NF(B1798,"Posting Date")</t>
  </si>
  <si>
    <t>=NF(B1799,"Posting Date")</t>
  </si>
  <si>
    <t>=NF(B1800,"Posting Date")</t>
  </si>
  <si>
    <t>=NF(B1801,"Posting Date")</t>
  </si>
  <si>
    <t>=NF(B1802,"Posting Date")</t>
  </si>
  <si>
    <t>=NF(B1803,"Posting Date")</t>
  </si>
  <si>
    <t>=NF(B1804,"Posting Date")</t>
  </si>
  <si>
    <t>=NF(B1805,"Posting Date")</t>
  </si>
  <si>
    <t>=NF(B1806,"Posting Date")</t>
  </si>
  <si>
    <t>=NF(B1807,"Posting Date")</t>
  </si>
  <si>
    <t>=NF(B1808,"Posting Date")</t>
  </si>
  <si>
    <t>=NF(B1809,"Posting Date")</t>
  </si>
  <si>
    <t>=NF(B1810,"Posting Date")</t>
  </si>
  <si>
    <t>=NF(B1811,"Posting Date")</t>
  </si>
  <si>
    <t>=NF(B1812,"Posting Date")</t>
  </si>
  <si>
    <t>=NF(B1813,"Posting Date")</t>
  </si>
  <si>
    <t>=NF(B1814,"Posting Date")</t>
  </si>
  <si>
    <t>=NF(B1815,"Posting Date")</t>
  </si>
  <si>
    <t>=NF(B1816,"Posting Date")</t>
  </si>
  <si>
    <t>=NF(B1817,"Posting Date")</t>
  </si>
  <si>
    <t>=NF(B1818,"Posting Date")</t>
  </si>
  <si>
    <t>=NF(B1819,"Posting Date")</t>
  </si>
  <si>
    <t>=NF(B1820,"Posting Date")</t>
  </si>
  <si>
    <t>=NF(B1821,"Posting Date")</t>
  </si>
  <si>
    <t>=NF(B1822,"Posting Date")</t>
  </si>
  <si>
    <t>=NF(B1823,"Posting Date")</t>
  </si>
  <si>
    <t>=NF(B1824,"Posting Date")</t>
  </si>
  <si>
    <t>=NF(B1825,"Posting Date")</t>
  </si>
  <si>
    <t>=NF(B1826,"Posting Date")</t>
  </si>
  <si>
    <t>=NF(B1827,"Posting Date")</t>
  </si>
  <si>
    <t>=NF(B1828,"Posting Date")</t>
  </si>
  <si>
    <t>=NF(B1829,"Posting Date")</t>
  </si>
  <si>
    <t>=NF(B1830,"Posting Date")</t>
  </si>
  <si>
    <t>=NF(B1831,"Posting Date")</t>
  </si>
  <si>
    <t>=NF(B1832,"Posting Date")</t>
  </si>
  <si>
    <t>=NF(B1833,"Posting Date")</t>
  </si>
  <si>
    <t>=NF(B1834,"Posting Date")</t>
  </si>
  <si>
    <t>=NF(B1835,"Posting Date")</t>
  </si>
  <si>
    <t>=NF(B1836,"Posting Date")</t>
  </si>
  <si>
    <t>=NF(B1837,"Posting Date")</t>
  </si>
  <si>
    <t>=NF(B1838,"Posting Date")</t>
  </si>
  <si>
    <t>=NF(B1839,"Posting Date")</t>
  </si>
  <si>
    <t>=NF(B1840,"Posting Date")</t>
  </si>
  <si>
    <t>=NF(B1841,"Posting Date")</t>
  </si>
  <si>
    <t>=NF(B1842,"Posting Date")</t>
  </si>
  <si>
    <t>=NF(B1843,"Posting Date")</t>
  </si>
  <si>
    <t>=NF(B1844,"Posting Date")</t>
  </si>
  <si>
    <t>=NF(B1845,"Posting Date")</t>
  </si>
  <si>
    <t>=NF(B1846,"Posting Date")</t>
  </si>
  <si>
    <t>=NF(B1847,"Posting Date")</t>
  </si>
  <si>
    <t>=NF(B1848,"Posting Date")</t>
  </si>
  <si>
    <t>=NF(B1849,"Posting Date")</t>
  </si>
  <si>
    <t>=NF(B1850,"Posting Date")</t>
  </si>
  <si>
    <t>=NF(B1851,"Posting Date")</t>
  </si>
  <si>
    <t>=NF(B1852,"Posting Date")</t>
  </si>
  <si>
    <t>=NF(B1853,"Posting Date")</t>
  </si>
  <si>
    <t>=NF(B1854,"Posting Date")</t>
  </si>
  <si>
    <t>=NF(B1855,"Posting Date")</t>
  </si>
  <si>
    <t>=NF(B1856,"Posting Date")</t>
  </si>
  <si>
    <t>=NF(B1857,"Posting Date")</t>
  </si>
  <si>
    <t>=NF(B1858,"Posting Date")</t>
  </si>
  <si>
    <t>=NF(B1859,"Posting Date")</t>
  </si>
  <si>
    <t>=NF(B1860,"Posting Date")</t>
  </si>
  <si>
    <t>=NF(B1861,"Posting Date")</t>
  </si>
  <si>
    <t>=NF(B1862,"Posting Date")</t>
  </si>
  <si>
    <t>=NF(B1863,"Posting Date")</t>
  </si>
  <si>
    <t>=NF(B1864,"Posting Date")</t>
  </si>
  <si>
    <t>=NF(B1865,"Posting Date")</t>
  </si>
  <si>
    <t>=NF(B1866,"Posting Date")</t>
  </si>
  <si>
    <t>=NF(B1867,"Posting Date")</t>
  </si>
  <si>
    <t>=NF(B1868,"Posting Date")</t>
  </si>
  <si>
    <t>=NF(B1869,"Posting Date")</t>
  </si>
  <si>
    <t>=NF(B1870,"Posting Date")</t>
  </si>
  <si>
    <t>=NF(B1871,"Posting Date")</t>
  </si>
  <si>
    <t>=NF(B1872,"Posting Date")</t>
  </si>
  <si>
    <t>=NF(B1873,"Posting Date")</t>
  </si>
  <si>
    <t>=NF(B1874,"Posting Date")</t>
  </si>
  <si>
    <t>=NF(B1875,"Posting Date")</t>
  </si>
  <si>
    <t>=NF(B1876,"Posting Date")</t>
  </si>
  <si>
    <t>=NF(B1877,"Posting Date")</t>
  </si>
  <si>
    <t>=NF(B1878,"Posting Date")</t>
  </si>
  <si>
    <t>=NF(B1879,"Posting Date")</t>
  </si>
  <si>
    <t>=NF(B1880,"Posting Date")</t>
  </si>
  <si>
    <t>=NF(B1881,"Posting Date")</t>
  </si>
  <si>
    <t>=NF(B1882,"Posting Date")</t>
  </si>
  <si>
    <t>=NF(B1883,"Posting Date")</t>
  </si>
  <si>
    <t>=NF(B1884,"Posting Date")</t>
  </si>
  <si>
    <t>=NF(B1885,"Posting Date")</t>
  </si>
  <si>
    <t>=NF(B1886,"Posting Date")</t>
  </si>
  <si>
    <t>=NF(B1887,"Posting Date")</t>
  </si>
  <si>
    <t>=NF(B1888,"Posting Date")</t>
  </si>
  <si>
    <t>=NF(B1889,"Posting Date")</t>
  </si>
  <si>
    <t>=NF(B1890,"Posting Date")</t>
  </si>
  <si>
    <t>=NF(B1891,"Posting Date")</t>
  </si>
  <si>
    <t>=NF(B1892,"Posting Date")</t>
  </si>
  <si>
    <t>=NF(B1893,"Posting Date")</t>
  </si>
  <si>
    <t>=NF(B1894,"Posting Date")</t>
  </si>
  <si>
    <t>=NF(B1895,"Posting Date")</t>
  </si>
  <si>
    <t>=NF(B1896,"Posting Date")</t>
  </si>
  <si>
    <t>=NF(B1897,"Posting Date")</t>
  </si>
  <si>
    <t>=NF(B1898,"Posting Date")</t>
  </si>
  <si>
    <t>=NF(B1899,"Posting Date")</t>
  </si>
  <si>
    <t>=NF(B1900,"Posting Date")</t>
  </si>
  <si>
    <t>=NF(B1901,"Posting Date")</t>
  </si>
  <si>
    <t>=NF(B1902,"Posting Date")</t>
  </si>
  <si>
    <t>=NF(B1903,"Posting Date")</t>
  </si>
  <si>
    <t>=NF(B1904,"Posting Date")</t>
  </si>
  <si>
    <t>=NF(B1905,"Posting Date")</t>
  </si>
  <si>
    <t>=NF(B1906,"Posting Date")</t>
  </si>
  <si>
    <t>=NF(B1907,"Posting Date")</t>
  </si>
  <si>
    <t>=NF(B1908,"Posting Date")</t>
  </si>
  <si>
    <t>=NF(B1909,"Posting Date")</t>
  </si>
  <si>
    <t>=NF(B1910,"Posting Date")</t>
  </si>
  <si>
    <t>=NF(B1911,"Posting Date")</t>
  </si>
  <si>
    <t>=NF(B1912,"Posting Date")</t>
  </si>
  <si>
    <t>=NF(B1913,"Posting Date")</t>
  </si>
  <si>
    <t>=NF(B1914,"Posting Date")</t>
  </si>
  <si>
    <t>=NF(B1915,"Posting Date")</t>
  </si>
  <si>
    <t>=NF(B1916,"Posting Date")</t>
  </si>
  <si>
    <t>=NF(B1917,"Posting Date")</t>
  </si>
  <si>
    <t>=NF(B1918,"Posting Date")</t>
  </si>
  <si>
    <t>=NF(B1919,"Posting Date")</t>
  </si>
  <si>
    <t>=NF(B1920,"Posting Date")</t>
  </si>
  <si>
    <t>=NF(B1921,"Posting Date")</t>
  </si>
  <si>
    <t>=NF(B1922,"Posting Date")</t>
  </si>
  <si>
    <t>=NF(B1923,"Posting Date")</t>
  </si>
  <si>
    <t>=NF(B1924,"Posting Date")</t>
  </si>
  <si>
    <t>=NF(B1925,"Posting Date")</t>
  </si>
  <si>
    <t>=NF(B1926,"Posting Date")</t>
  </si>
  <si>
    <t>=NF(B1927,"Posting Date")</t>
  </si>
  <si>
    <t>=NF(B1928,"Posting Date")</t>
  </si>
  <si>
    <t>=NF(B1929,"Posting Date")</t>
  </si>
  <si>
    <t>=NF(B1930,"Posting Date")</t>
  </si>
  <si>
    <t>=NF(B1931,"Posting Date")</t>
  </si>
  <si>
    <t>=NF(B1932,"Posting Date")</t>
  </si>
  <si>
    <t>=NF(B1933,"Posting Date")</t>
  </si>
  <si>
    <t>=NF(B1934,"Posting Date")</t>
  </si>
  <si>
    <t>=NF(B1935,"Posting Date")</t>
  </si>
  <si>
    <t>=NF(B1936,"Posting Date")</t>
  </si>
  <si>
    <t>=NF(B1937,"Posting Date")</t>
  </si>
  <si>
    <t>=NF(B1938,"Posting Date")</t>
  </si>
  <si>
    <t>=NF(B1939,"Posting Date")</t>
  </si>
  <si>
    <t>=NF(B1940,"Posting Date")</t>
  </si>
  <si>
    <t>=NF(B1941,"Posting Date")</t>
  </si>
  <si>
    <t>=NF(B1942,"Posting Date")</t>
  </si>
  <si>
    <t>=NF(B1943,"Posting Date")</t>
  </si>
  <si>
    <t>=NF(B1944,"Posting Date")</t>
  </si>
  <si>
    <t>=NF(B1945,"Posting Date")</t>
  </si>
  <si>
    <t>=NF(B1946,"Posting Date")</t>
  </si>
  <si>
    <t>=NF(B1947,"Posting Date")</t>
  </si>
  <si>
    <t>=NF(B1948,"Posting Date")</t>
  </si>
  <si>
    <t>=NF(B1949,"Posting Date")</t>
  </si>
  <si>
    <t>=NF(B1950,"Posting Date")</t>
  </si>
  <si>
    <t>=NF(B1951,"Posting Date")</t>
  </si>
  <si>
    <t>=NF(B1952,"Posting Date")</t>
  </si>
  <si>
    <t>=NF(B1953,"Posting Date")</t>
  </si>
  <si>
    <t>=NF(B1954,"Posting Date")</t>
  </si>
  <si>
    <t>=NF(B1955,"Posting Date")</t>
  </si>
  <si>
    <t>=NF(B1956,"Posting Date")</t>
  </si>
  <si>
    <t>=NF(B1957,"Posting Date")</t>
  </si>
  <si>
    <t>=NF(B1958,"Posting Date")</t>
  </si>
  <si>
    <t>=NF(B1959,"Posting Date")</t>
  </si>
  <si>
    <t>=NF(B1960,"Posting Date")</t>
  </si>
  <si>
    <t>=NF(B1961,"Posting Date")</t>
  </si>
  <si>
    <t>=NF(B1962,"Posting Date")</t>
  </si>
  <si>
    <t>=NF(B1963,"Posting Date")</t>
  </si>
  <si>
    <t>=NF(B1964,"Posting Date")</t>
  </si>
  <si>
    <t>=NF(B1965,"Posting Date")</t>
  </si>
  <si>
    <t>=NF(B1966,"Posting Date")</t>
  </si>
  <si>
    <t>=NF(B1967,"Posting Date")</t>
  </si>
  <si>
    <t>=NF(B1968,"Posting Date")</t>
  </si>
  <si>
    <t>=NF(B1969,"Posting Date")</t>
  </si>
  <si>
    <t>=NF(B1970,"Posting Date")</t>
  </si>
  <si>
    <t>=NF(B1971,"Posting Date")</t>
  </si>
  <si>
    <t>=NF(B1972,"Posting Date")</t>
  </si>
  <si>
    <t>=NF(B1973,"Posting Date")</t>
  </si>
  <si>
    <t>=NF(B1974,"Posting Date")</t>
  </si>
  <si>
    <t>=NF(B1975,"Posting Date")</t>
  </si>
  <si>
    <t>=NF(B1976,"Posting Date")</t>
  </si>
  <si>
    <t>=NF(B1977,"Posting Date")</t>
  </si>
  <si>
    <t>=NF(B1978,"Posting Date")</t>
  </si>
  <si>
    <t>=NF(B1979,"Posting Date")</t>
  </si>
  <si>
    <t>=NF(B1980,"Posting Date")</t>
  </si>
  <si>
    <t>=NF(B1981,"Posting Date")</t>
  </si>
  <si>
    <t>=NF(B1982,"Posting Date")</t>
  </si>
  <si>
    <t>=NF(B1983,"Posting Date")</t>
  </si>
  <si>
    <t>=NF(B1984,"Posting Date")</t>
  </si>
  <si>
    <t>=NF(B1985,"Posting Date")</t>
  </si>
  <si>
    <t>=NF(B1986,"Posting Date")</t>
  </si>
  <si>
    <t>=NF(B1987,"Posting Date")</t>
  </si>
  <si>
    <t>=NF(B1988,"Posting Date")</t>
  </si>
  <si>
    <t>=NF(B1989,"Posting Date")</t>
  </si>
  <si>
    <t>=NF(B1990,"Posting Date")</t>
  </si>
  <si>
    <t>=NF(B1991,"Posting Date")</t>
  </si>
  <si>
    <t>=NF(B1992,"Posting Date")</t>
  </si>
  <si>
    <t>=NF(B1993,"Posting Date")</t>
  </si>
  <si>
    <t>=NF(B1994,"Posting Date")</t>
  </si>
  <si>
    <t>=NF(B1995,"Posting Date")</t>
  </si>
  <si>
    <t>=NF(B1996,"Posting Date")</t>
  </si>
  <si>
    <t>=NF(B1997,"Posting Date")</t>
  </si>
  <si>
    <t>=NF(B1998,"Posting Date")</t>
  </si>
  <si>
    <t>=NF(B1999,"Posting Date")</t>
  </si>
  <si>
    <t>=NF(B2000,"Posting Date")</t>
  </si>
  <si>
    <t>=NF(B2001,"Posting Date")</t>
  </si>
  <si>
    <t>=NF(B2002,"Posting Date")</t>
  </si>
  <si>
    <t>=NF(B2003,"Posting Date")</t>
  </si>
  <si>
    <t>=NF(B2004,"Posting Date")</t>
  </si>
  <si>
    <t>=NF(B2005,"Posting Date")</t>
  </si>
  <si>
    <t>=NF(B2006,"Posting Date")</t>
  </si>
  <si>
    <t>=NF(B2007,"Posting Date")</t>
  </si>
  <si>
    <t>=NF(B2008,"Posting Date")</t>
  </si>
  <si>
    <t>=NF(B2009,"Posting Date")</t>
  </si>
  <si>
    <t>=NF(B2010,"Posting Date")</t>
  </si>
  <si>
    <t>=NF(B2011,"Posting Date")</t>
  </si>
  <si>
    <t>=NF(B2012,"Posting Date")</t>
  </si>
  <si>
    <t>=NF(B2013,"Posting Date")</t>
  </si>
  <si>
    <t>=NF(B2014,"Posting Date")</t>
  </si>
  <si>
    <t>=NF(B2015,"Posting Date")</t>
  </si>
  <si>
    <t>=NF(B2016,"Posting Date")</t>
  </si>
  <si>
    <t>=NF(B2017,"Posting Date")</t>
  </si>
  <si>
    <t>=NF(B2018,"Posting Date")</t>
  </si>
  <si>
    <t>=NF(B2019,"Posting Date")</t>
  </si>
  <si>
    <t>=NF(B2020,"Posting Date")</t>
  </si>
  <si>
    <t>=NF(B2021,"Posting Date")</t>
  </si>
  <si>
    <t>=NF(B2022,"Posting Date")</t>
  </si>
  <si>
    <t>=NF(B2023,"Posting Date")</t>
  </si>
  <si>
    <t>=NF(B2024,"Posting Date")</t>
  </si>
  <si>
    <t>=NF(B2025,"Posting Date")</t>
  </si>
  <si>
    <t>=NF(B2026,"Posting Date")</t>
  </si>
  <si>
    <t>=NF(B2027,"Posting Date")</t>
  </si>
  <si>
    <t>=NF(B2028,"Posting Date")</t>
  </si>
  <si>
    <t>=NF(B2029,"Posting Date")</t>
  </si>
  <si>
    <t>=NF(B2030,"Posting Date")</t>
  </si>
  <si>
    <t>=NF(B2031,"Posting Date")</t>
  </si>
  <si>
    <t>=NF(B2032,"Posting Date")</t>
  </si>
  <si>
    <t>=NF(B2033,"Posting Date")</t>
  </si>
  <si>
    <t>=NF(B2034,"Posting Date")</t>
  </si>
  <si>
    <t>=NF(B2035,"Posting Date")</t>
  </si>
  <si>
    <t>=NF(B2036,"Posting Date")</t>
  </si>
  <si>
    <t>=NF(B2037,"Posting Date")</t>
  </si>
  <si>
    <t>=NF(B2038,"Posting Date")</t>
  </si>
  <si>
    <t>=NF(B2039,"Posting Date")</t>
  </si>
  <si>
    <t>=NF(B2040,"Posting Date")</t>
  </si>
  <si>
    <t>=NF(B2041,"Posting Date")</t>
  </si>
  <si>
    <t>=NF(B2042,"Posting Date")</t>
  </si>
  <si>
    <t>=NF(B2043,"Posting Date")</t>
  </si>
  <si>
    <t>=NF(B2044,"Posting Date")</t>
  </si>
  <si>
    <t>=NF(B2045,"Posting Date")</t>
  </si>
  <si>
    <t>=NF(B2046,"Posting Date")</t>
  </si>
  <si>
    <t>=NF(B2047,"Posting Date")</t>
  </si>
  <si>
    <t>=NF(B2048,"Posting Date")</t>
  </si>
  <si>
    <t>=NF(B2049,"Posting Date")</t>
  </si>
  <si>
    <t>=NF(B2050,"Posting Date")</t>
  </si>
  <si>
    <t>=NF(B2051,"Posting Date")</t>
  </si>
  <si>
    <t>=NF(B2052,"Posting Date")</t>
  </si>
  <si>
    <t>=NF(B2053,"Posting Date")</t>
  </si>
  <si>
    <t>=NF(B2054,"Posting Date")</t>
  </si>
  <si>
    <t>=NF(B2055,"Posting Date")</t>
  </si>
  <si>
    <t>=NF(B2056,"Posting Date")</t>
  </si>
  <si>
    <t>=NF(B2057,"Posting Date")</t>
  </si>
  <si>
    <t>=NF(B2058,"Posting Date")</t>
  </si>
  <si>
    <t>=NF(B2059,"Posting Date")</t>
  </si>
  <si>
    <t>=NF(B2060,"Posting Date")</t>
  </si>
  <si>
    <t>=NF(B2061,"Posting Date")</t>
  </si>
  <si>
    <t>=NF(B2062,"Posting Date")</t>
  </si>
  <si>
    <t>=NF(B2063,"Posting Date")</t>
  </si>
  <si>
    <t>=NF(B2064,"Posting Date")</t>
  </si>
  <si>
    <t>=NF(B2065,"Posting Date")</t>
  </si>
  <si>
    <t>=NF(B2066,"Posting Date")</t>
  </si>
  <si>
    <t>=NF(B2067,"Posting Date")</t>
  </si>
  <si>
    <t>=NF(B2068,"Posting Date")</t>
  </si>
  <si>
    <t>=NF(B2069,"Posting Date")</t>
  </si>
  <si>
    <t>=NF(B2070,"Posting Date")</t>
  </si>
  <si>
    <t>=NF(B2071,"Posting Date")</t>
  </si>
  <si>
    <t>=NF(B2072,"Posting Date")</t>
  </si>
  <si>
    <t>=NF(B2073,"Posting Date")</t>
  </si>
  <si>
    <t>=NF(B2074,"Posting Date")</t>
  </si>
  <si>
    <t>=NF(B2075,"Posting Date")</t>
  </si>
  <si>
    <t>=NF(B2076,"Posting Date")</t>
  </si>
  <si>
    <t>=NF(B2077,"Posting Date")</t>
  </si>
  <si>
    <t>=NF(B2078,"Posting Date")</t>
  </si>
  <si>
    <t>=NF(B2079,"Posting Date")</t>
  </si>
  <si>
    <t>=NF(B2080,"Posting Date")</t>
  </si>
  <si>
    <t>=NF(B2081,"Posting Date")</t>
  </si>
  <si>
    <t>=NF(B2082,"Posting Date")</t>
  </si>
  <si>
    <t>=NF(B2083,"Posting Date")</t>
  </si>
  <si>
    <t>=NF(B2084,"Posting Date")</t>
  </si>
  <si>
    <t>=NF(B2085,"Posting Date")</t>
  </si>
  <si>
    <t>=NF(B2086,"Posting Date")</t>
  </si>
  <si>
    <t>=NF(B2087,"Posting Date")</t>
  </si>
  <si>
    <t>=NF(B2088,"Posting Date")</t>
  </si>
  <si>
    <t>=NF(B2089,"Posting Date")</t>
  </si>
  <si>
    <t>=NF(B2090,"Posting Date")</t>
  </si>
  <si>
    <t>=NF(B2091,"Posting Date")</t>
  </si>
  <si>
    <t>=NF(B2092,"Posting Date")</t>
  </si>
  <si>
    <t>=NF(B2093,"Posting Date")</t>
  </si>
  <si>
    <t>=NF(B2094,"Posting Date")</t>
  </si>
  <si>
    <t>=NF(B2095,"Posting Date")</t>
  </si>
  <si>
    <t>=NF(B2096,"Posting Date")</t>
  </si>
  <si>
    <t>=NF(B2097,"Posting Date")</t>
  </si>
  <si>
    <t>=NF(B2098,"Posting Date")</t>
  </si>
  <si>
    <t>=NF(B2099,"Posting Date")</t>
  </si>
  <si>
    <t>=NF(B2100,"Posting Date")</t>
  </si>
  <si>
    <t>=NF(B2101,"Posting Date")</t>
  </si>
  <si>
    <t>=NF(B2102,"Posting Date")</t>
  </si>
  <si>
    <t>=NF(B2103,"Posting Date")</t>
  </si>
  <si>
    <t>=NF(B2104,"Posting Date")</t>
  </si>
  <si>
    <t>=NF(B2105,"Posting Date")</t>
  </si>
  <si>
    <t>=NF(B2106,"Posting Date")</t>
  </si>
  <si>
    <t>=NF(B2107,"Posting Date")</t>
  </si>
  <si>
    <t>=NF(B2108,"Posting Date")</t>
  </si>
  <si>
    <t>=NF(B2109,"Posting Date")</t>
  </si>
  <si>
    <t>=NF(B2110,"Posting Date")</t>
  </si>
  <si>
    <t>=NF(B2111,"Posting Date")</t>
  </si>
  <si>
    <t>=NF(B2112,"Posting Date")</t>
  </si>
  <si>
    <t>=NF(B2113,"Posting Date")</t>
  </si>
  <si>
    <t>=NF(B2114,"Posting Date")</t>
  </si>
  <si>
    <t>=NF(B2115,"Posting Date")</t>
  </si>
  <si>
    <t>=NF(B2116,"Posting Date")</t>
  </si>
  <si>
    <t>=NF(B2117,"Posting Date")</t>
  </si>
  <si>
    <t>=NF(B2118,"Posting Date")</t>
  </si>
  <si>
    <t>=NF(B2119,"Posting Date")</t>
  </si>
  <si>
    <t>=NF(B2120,"Posting Date")</t>
  </si>
  <si>
    <t>=NF(B2121,"Posting Date")</t>
  </si>
  <si>
    <t>=NF(B2122,"Posting Date")</t>
  </si>
  <si>
    <t>=NF(B2123,"Posting Date")</t>
  </si>
  <si>
    <t>=NF(B2124,"Posting Date")</t>
  </si>
  <si>
    <t>=NF(B2125,"Posting Date")</t>
  </si>
  <si>
    <t>=NF(B2126,"Posting Date")</t>
  </si>
  <si>
    <t>=NF(B2127,"Posting Date")</t>
  </si>
  <si>
    <t>=NF(B2128,"Posting Date")</t>
  </si>
  <si>
    <t>=NF(B2129,"Posting Date")</t>
  </si>
  <si>
    <t>=NF(B2130,"Posting Date")</t>
  </si>
  <si>
    <t>=NF(B2131,"Posting Date")</t>
  </si>
  <si>
    <t>=NF(B2132,"Posting Date")</t>
  </si>
  <si>
    <t>=NF(B2133,"Posting Date")</t>
  </si>
  <si>
    <t>=NF(B2134,"Posting Date")</t>
  </si>
  <si>
    <t>=NF(B2135,"Posting Date")</t>
  </si>
  <si>
    <t>=NF(B2136,"Posting Date")</t>
  </si>
  <si>
    <t>=NF(B2137,"Posting Date")</t>
  </si>
  <si>
    <t>=NF(B2138,"Posting Date")</t>
  </si>
  <si>
    <t>=NF(B2139,"Posting Date")</t>
  </si>
  <si>
    <t>=NF(B2140,"Posting Date")</t>
  </si>
  <si>
    <t>=NF(B2141,"Posting Date")</t>
  </si>
  <si>
    <t>=NF(B2142,"Posting Date")</t>
  </si>
  <si>
    <t>=NF(B2143,"Posting Date")</t>
  </si>
  <si>
    <t>=NF(B2144,"Posting Date")</t>
  </si>
  <si>
    <t>=NF(B2145,"Posting Date")</t>
  </si>
  <si>
    <t>=NF(B2146,"Posting Date")</t>
  </si>
  <si>
    <t>=NF(B2147,"Posting Date")</t>
  </si>
  <si>
    <t>=NF(B2148,"Posting Date")</t>
  </si>
  <si>
    <t>=NF(B2149,"Posting Date")</t>
  </si>
  <si>
    <t>=NF(B2150,"Posting Date")</t>
  </si>
  <si>
    <t>=NF(B2151,"Posting Date")</t>
  </si>
  <si>
    <t>=NF(B2152,"Posting Date")</t>
  </si>
  <si>
    <t>=NF(B2153,"Posting Date")</t>
  </si>
  <si>
    <t>=NF(B2154,"Posting Date")</t>
  </si>
  <si>
    <t>=NF(B2155,"Posting Date")</t>
  </si>
  <si>
    <t>=NF(B2156,"Posting Date")</t>
  </si>
  <si>
    <t>=NF(B2157,"Posting Date")</t>
  </si>
  <si>
    <t>=NF(B2158,"Posting Date")</t>
  </si>
  <si>
    <t>=NF(B2159,"Posting Date")</t>
  </si>
  <si>
    <t>=NF(B2160,"Posting Date")</t>
  </si>
  <si>
    <t>=NF(B2161,"Posting Date")</t>
  </si>
  <si>
    <t>=NF(B2162,"Posting Date")</t>
  </si>
  <si>
    <t>=NF(B2163,"Posting Date")</t>
  </si>
  <si>
    <t>=NF(B2164,"Posting Date")</t>
  </si>
  <si>
    <t>=NF(B2165,"Posting Date")</t>
  </si>
  <si>
    <t>=NF(B2166,"Posting Date")</t>
  </si>
  <si>
    <t>=NF(B2167,"Posting Date")</t>
  </si>
  <si>
    <t>=NF(B2168,"Posting Date")</t>
  </si>
  <si>
    <t>=NF(B2169,"Posting Date")</t>
  </si>
  <si>
    <t>=NF(B2170,"Posting Date")</t>
  </si>
  <si>
    <t>=NF(B2171,"Posting Date")</t>
  </si>
  <si>
    <t>=NF(B2172,"Posting Date")</t>
  </si>
  <si>
    <t>=NF(B2173,"Posting Date")</t>
  </si>
  <si>
    <t>=NF(B2174,"Posting Date")</t>
  </si>
  <si>
    <t>=NF(B2175,"Posting Date")</t>
  </si>
  <si>
    <t>=NF(B2176,"Posting Date")</t>
  </si>
  <si>
    <t>=NF(B2177,"Posting Date")</t>
  </si>
  <si>
    <t>=NF(B2178,"Posting Date")</t>
  </si>
  <si>
    <t>=NF(B2179,"Posting Date")</t>
  </si>
  <si>
    <t>=NF(B2180,"Posting Date")</t>
  </si>
  <si>
    <t>=NF(B2181,"Posting Date")</t>
  </si>
  <si>
    <t>=NF(B2182,"Posting Date")</t>
  </si>
  <si>
    <t>=NF(B2183,"Posting Date")</t>
  </si>
  <si>
    <t>=NF(B2184,"Posting Date")</t>
  </si>
  <si>
    <t>=NF(B2185,"Posting Date")</t>
  </si>
  <si>
    <t>=NF(B2186,"Posting Date")</t>
  </si>
  <si>
    <t>=NF(B2187,"Posting Date")</t>
  </si>
  <si>
    <t>=NF(B2188,"Posting Date")</t>
  </si>
  <si>
    <t>=NF(B2189,"Posting Date")</t>
  </si>
  <si>
    <t>=NF(B2190,"Posting Date")</t>
  </si>
  <si>
    <t>=NF(B2191,"Posting Date")</t>
  </si>
  <si>
    <t>=NF(B2192,"Posting Date")</t>
  </si>
  <si>
    <t>=NF(B2193,"Posting Date")</t>
  </si>
  <si>
    <t>=NF(B2194,"Posting Date")</t>
  </si>
  <si>
    <t>=NF(B2195,"Posting Date")</t>
  </si>
  <si>
    <t>=NF(B2196,"Posting Date")</t>
  </si>
  <si>
    <t>=NF(B2197,"Posting Date")</t>
  </si>
  <si>
    <t>=NF(B2198,"Posting Date")</t>
  </si>
  <si>
    <t>=NF(B2199,"Posting Date")</t>
  </si>
  <si>
    <t>=NF(B2200,"Posting Date")</t>
  </si>
  <si>
    <t>=NF(B2201,"Posting Date")</t>
  </si>
  <si>
    <t>=NF(B2202,"Posting Date")</t>
  </si>
  <si>
    <t>=NF(B2203,"Posting Date")</t>
  </si>
  <si>
    <t>=NF(B2204,"Posting Date")</t>
  </si>
  <si>
    <t>=NF(B2205,"Posting Date")</t>
  </si>
  <si>
    <t>=NF(B2206,"Posting Date")</t>
  </si>
  <si>
    <t>=NF(B2207,"Posting Date")</t>
  </si>
  <si>
    <t>=NF(B2208,"Posting Date")</t>
  </si>
  <si>
    <t>=NF(B2209,"Posting Date")</t>
  </si>
  <si>
    <t>=NF(B2210,"Posting Date")</t>
  </si>
  <si>
    <t>=NF(B2211,"Posting Date")</t>
  </si>
  <si>
    <t>=NF(B2212,"Posting Date")</t>
  </si>
  <si>
    <t>=NF(B2213,"Posting Date")</t>
  </si>
  <si>
    <t>=NF(B2214,"Posting Date")</t>
  </si>
  <si>
    <t>=NF(B2215,"Posting Date")</t>
  </si>
  <si>
    <t>=NF(B2216,"Posting Date")</t>
  </si>
  <si>
    <t>=NF(B2217,"Posting Date")</t>
  </si>
  <si>
    <t>=NF(B2218,"Posting Date")</t>
  </si>
  <si>
    <t>=NF(B2219,"Posting Date")</t>
  </si>
  <si>
    <t>=NF(B2220,"Posting Date")</t>
  </si>
  <si>
    <t>=NF(B2221,"Posting Date")</t>
  </si>
  <si>
    <t>=NF(B2222,"Posting Date")</t>
  </si>
  <si>
    <t>=NF(B2223,"Posting Date")</t>
  </si>
  <si>
    <t>=NF(B2224,"Posting Date")</t>
  </si>
  <si>
    <t>=NF(B2225,"Posting Date")</t>
  </si>
  <si>
    <t>=NF(B2226,"Posting Date")</t>
  </si>
  <si>
    <t>=NF(B2227,"Posting Date")</t>
  </si>
  <si>
    <t>=NF(B2228,"Posting Date")</t>
  </si>
  <si>
    <t>=NF(B2229,"Posting Date")</t>
  </si>
  <si>
    <t>=NF(B2230,"Posting Date")</t>
  </si>
  <si>
    <t>=NF(B2231,"Posting Date")</t>
  </si>
  <si>
    <t>=NF(B2232,"Posting Date")</t>
  </si>
  <si>
    <t>=NF(B2233,"Posting Date")</t>
  </si>
  <si>
    <t>=NF(B2234,"Posting Date")</t>
  </si>
  <si>
    <t>=NF(B2235,"Posting Date")</t>
  </si>
  <si>
    <t>=NF(B2236,"Posting Date")</t>
  </si>
  <si>
    <t>=NF(B2237,"Posting Date")</t>
  </si>
  <si>
    <t>=NF(B2238,"Posting Date")</t>
  </si>
  <si>
    <t>=NF(B2239,"Posting Date")</t>
  </si>
  <si>
    <t>=NF(B2240,"Posting Date")</t>
  </si>
  <si>
    <t>=NF(B2241,"Posting Date")</t>
  </si>
  <si>
    <t>=NF(B2242,"Posting Date")</t>
  </si>
  <si>
    <t>=NF(B2243,"Posting Date")</t>
  </si>
  <si>
    <t>=NF(B2244,"Posting Date")</t>
  </si>
  <si>
    <t>=NF(B2245,"Posting Date")</t>
  </si>
  <si>
    <t>=NF(B2246,"Posting Date")</t>
  </si>
  <si>
    <t>=NF(B2247,"Posting Date")</t>
  </si>
  <si>
    <t>=NF(B2248,"Posting Date")</t>
  </si>
  <si>
    <t>=NF(B2249,"Posting Date")</t>
  </si>
  <si>
    <t>=NF(B2250,"Posting Date")</t>
  </si>
  <si>
    <t>=NF(B2251,"Posting Date")</t>
  </si>
  <si>
    <t>=NF(B2252,"Posting Date")</t>
  </si>
  <si>
    <t>=NF(B2253,"Posting Date")</t>
  </si>
  <si>
    <t>=NF(B2254,"Posting Date")</t>
  </si>
  <si>
    <t>=NF(B2255,"Posting Date")</t>
  </si>
  <si>
    <t>=NF(B2256,"Posting Date")</t>
  </si>
  <si>
    <t>=NF(B2257,"Posting Date")</t>
  </si>
  <si>
    <t>=NF(B2258,"Posting Date")</t>
  </si>
  <si>
    <t>=NF(B2259,"Posting Date")</t>
  </si>
  <si>
    <t>=NF(B2260,"Posting Date")</t>
  </si>
  <si>
    <t>=NF(B2261,"Posting Date")</t>
  </si>
  <si>
    <t>=NF(B2262,"Posting Date")</t>
  </si>
  <si>
    <t>=NF(B2263,"Posting Date")</t>
  </si>
  <si>
    <t>=NF(B2264,"Posting Date")</t>
  </si>
  <si>
    <t>=NF(B2265,"Posting Date")</t>
  </si>
  <si>
    <t>=NF(B2266,"Posting Date")</t>
  </si>
  <si>
    <t>=NF(B2267,"Posting Date")</t>
  </si>
  <si>
    <t>=NF(B2268,"Posting Date")</t>
  </si>
  <si>
    <t>=NF(B2269,"Posting Date")</t>
  </si>
  <si>
    <t>=NF(B2270,"Posting Date")</t>
  </si>
  <si>
    <t>=NF(B2271,"Posting Date")</t>
  </si>
  <si>
    <t>=NF(B2272,"Posting Date")</t>
  </si>
  <si>
    <t>=NF(B2273,"Posting Date")</t>
  </si>
  <si>
    <t>=NF(B2274,"Posting Date")</t>
  </si>
  <si>
    <t>=NF(B2275,"Posting Date")</t>
  </si>
  <si>
    <t>=NF(B2276,"Posting Date")</t>
  </si>
  <si>
    <t>=NF(B2277,"Posting Date")</t>
  </si>
  <si>
    <t>=NF(B2278,"Posting Date")</t>
  </si>
  <si>
    <t>=NF(B2279,"Posting Date")</t>
  </si>
  <si>
    <t>=NF(B2280,"Posting Date")</t>
  </si>
  <si>
    <t>=NF(B2281,"Posting Date")</t>
  </si>
  <si>
    <t>=NF(B2282,"Posting Date")</t>
  </si>
  <si>
    <t>=NF(B2283,"Posting Date")</t>
  </si>
  <si>
    <t>=NF(B2284,"Posting Date")</t>
  </si>
  <si>
    <t>=NF(B2285,"Posting Date")</t>
  </si>
  <si>
    <t>=NF(B2286,"Posting Date")</t>
  </si>
  <si>
    <t>=NF(B2287,"Posting Date")</t>
  </si>
  <si>
    <t>=NF(B2288,"Posting Date")</t>
  </si>
  <si>
    <t>=NF(B2289,"Posting Date")</t>
  </si>
  <si>
    <t>=NF(B2290,"Posting Date")</t>
  </si>
  <si>
    <t>=NF(B2291,"Posting Date")</t>
  </si>
  <si>
    <t>=NF(B2292,"Posting Date")</t>
  </si>
  <si>
    <t>=NF(B2293,"Posting Date")</t>
  </si>
  <si>
    <t>=NF(B2294,"Posting Date")</t>
  </si>
  <si>
    <t>=NF(B2295,"Posting Date")</t>
  </si>
  <si>
    <t>=NF(B2296,"Posting Date")</t>
  </si>
  <si>
    <t>=NF(B2297,"Posting Date")</t>
  </si>
  <si>
    <t>=NF(B2298,"Posting Date")</t>
  </si>
  <si>
    <t>=NF(B2299,"Posting Date")</t>
  </si>
  <si>
    <t>=NF(B2300,"Posting Date")</t>
  </si>
  <si>
    <t>=NF(B2301,"Posting Date")</t>
  </si>
  <si>
    <t>=NF(B2302,"Posting Date")</t>
  </si>
  <si>
    <t>=NF(B2303,"Posting Date")</t>
  </si>
  <si>
    <t>=NF(B2304,"Posting Date")</t>
  </si>
  <si>
    <t>=NF(B2305,"Posting Date")</t>
  </si>
  <si>
    <t>=NF(B2306,"Posting Date")</t>
  </si>
  <si>
    <t>=NF(B2307,"Posting Date")</t>
  </si>
  <si>
    <t>=NF(B2308,"Posting Date")</t>
  </si>
  <si>
    <t>=NF(B2309,"Posting Date")</t>
  </si>
  <si>
    <t>=NF(B2310,"Posting Date")</t>
  </si>
  <si>
    <t>=NF(B2311,"Posting Date")</t>
  </si>
  <si>
    <t>=NF(B2312,"Posting Date")</t>
  </si>
  <si>
    <t>=NF(B2313,"Posting Date")</t>
  </si>
  <si>
    <t>=NF(B2314,"Posting Date")</t>
  </si>
  <si>
    <t>=NF(B2315,"Posting Date")</t>
  </si>
  <si>
    <t>=NF(B2316,"Posting Date")</t>
  </si>
  <si>
    <t>=NF(B2317,"Posting Date")</t>
  </si>
  <si>
    <t>=NF(B2318,"Posting Date")</t>
  </si>
  <si>
    <t>=NF(B2319,"Posting Date")</t>
  </si>
  <si>
    <t>=NF(B2320,"Posting Date")</t>
  </si>
  <si>
    <t>=NF(B2321,"Posting Date")</t>
  </si>
  <si>
    <t>=NF(B2322,"Posting Date")</t>
  </si>
  <si>
    <t>=NF(B2323,"Posting Date")</t>
  </si>
  <si>
    <t>=NF(B2324,"Posting Date")</t>
  </si>
  <si>
    <t>=NF(B2325,"Posting Date")</t>
  </si>
  <si>
    <t>=NF(B2326,"Posting Date")</t>
  </si>
  <si>
    <t>=NF(B2327,"Posting Date")</t>
  </si>
  <si>
    <t>=NF(B2328,"Posting Date")</t>
  </si>
  <si>
    <t>=NF(B2329,"Posting Date")</t>
  </si>
  <si>
    <t>=NF(B2330,"Posting Date")</t>
  </si>
  <si>
    <t>=NF(B2331,"Posting Date")</t>
  </si>
  <si>
    <t>=NF(B2332,"Posting Date")</t>
  </si>
  <si>
    <t>=NF(B2333,"Posting Date")</t>
  </si>
  <si>
    <t>=NF(B2334,"Posting Date")</t>
  </si>
  <si>
    <t>=NF(B2335,"Posting Date")</t>
  </si>
  <si>
    <t>=NF(B2336,"Posting Date")</t>
  </si>
  <si>
    <t>=NF(B2337,"Posting Date")</t>
  </si>
  <si>
    <t>=NF(B2338,"Posting Date")</t>
  </si>
  <si>
    <t>=NF(B2339,"Posting Date")</t>
  </si>
  <si>
    <t>=NF(B2340,"Posting Date")</t>
  </si>
  <si>
    <t>=NF(B2341,"Posting Date")</t>
  </si>
  <si>
    <t>=NF(B2342,"Posting Date")</t>
  </si>
  <si>
    <t>=NF(B2343,"Posting Date")</t>
  </si>
  <si>
    <t>=NF(B2344,"Posting Date")</t>
  </si>
  <si>
    <t>=NF(B2345,"Posting Date")</t>
  </si>
  <si>
    <t>=NF(B2346,"Posting Date")</t>
  </si>
  <si>
    <t>=NF(B2347,"Posting Date")</t>
  </si>
  <si>
    <t>=NF(B2348,"Posting Date")</t>
  </si>
  <si>
    <t>=NF(B2349,"Posting Date")</t>
  </si>
  <si>
    <t>=NF(B2350,"Posting Date")</t>
  </si>
  <si>
    <t>=NF(B2351,"Posting Date")</t>
  </si>
  <si>
    <t>=NF(B2352,"Posting Date")</t>
  </si>
  <si>
    <t>=NF(B2353,"Posting Date")</t>
  </si>
  <si>
    <t>=NF(B2354,"Posting Date")</t>
  </si>
  <si>
    <t>=NF(B2355,"Posting Date")</t>
  </si>
  <si>
    <t>=NF(B2356,"Posting Date")</t>
  </si>
  <si>
    <t>=NF(B2357,"Posting Date")</t>
  </si>
  <si>
    <t>=NF(B2358,"Posting Date")</t>
  </si>
  <si>
    <t>=NF(B2359,"Posting Date")</t>
  </si>
  <si>
    <t>=NF(B2360,"Posting Date")</t>
  </si>
  <si>
    <t>=NF(B2361,"Posting Date")</t>
  </si>
  <si>
    <t>=NF(B2362,"Posting Date")</t>
  </si>
  <si>
    <t>=NF(B2363,"Posting Date")</t>
  </si>
  <si>
    <t>=NF(B2364,"Posting Date")</t>
  </si>
  <si>
    <t>=NF(B2365,"Posting Date")</t>
  </si>
  <si>
    <t>=NF(B2366,"Posting Date")</t>
  </si>
  <si>
    <t>=NF(B2367,"Posting Date")</t>
  </si>
  <si>
    <t>=NF(B2368,"Posting Date")</t>
  </si>
  <si>
    <t>=NF(B2369,"Posting Date")</t>
  </si>
  <si>
    <t>=NF(B2370,"Posting Date")</t>
  </si>
  <si>
    <t>=NF(B2371,"Posting Date")</t>
  </si>
  <si>
    <t>=NF(B2372,"Posting Date")</t>
  </si>
  <si>
    <t>=NF(B2373,"Posting Date")</t>
  </si>
  <si>
    <t>=NF(B2374,"Posting Date")</t>
  </si>
  <si>
    <t>=NF(B2375,"Posting Date")</t>
  </si>
  <si>
    <t>=NF(B2376,"Posting Date")</t>
  </si>
  <si>
    <t>=NF(B2377,"Posting Date")</t>
  </si>
  <si>
    <t>=NF(B2378,"Posting Date")</t>
  </si>
  <si>
    <t>=NF(B2379,"Posting Date")</t>
  </si>
  <si>
    <t>=NF(B2380,"Posting Date")</t>
  </si>
  <si>
    <t>=NF(B2381,"Posting Date")</t>
  </si>
  <si>
    <t>=NF(B2382,"Posting Date")</t>
  </si>
  <si>
    <t>=NF(B2383,"Posting Date")</t>
  </si>
  <si>
    <t>=NF(B2384,"Posting Date")</t>
  </si>
  <si>
    <t>=NF(B2385,"Posting Date")</t>
  </si>
  <si>
    <t>=NF(B2386,"Posting Date")</t>
  </si>
  <si>
    <t>=NF(B2387,"Posting Date")</t>
  </si>
  <si>
    <t>=NF(B2388,"Posting Date")</t>
  </si>
  <si>
    <t>=NF(B2389,"Posting Date")</t>
  </si>
  <si>
    <t>=NF(B2390,"Posting Date")</t>
  </si>
  <si>
    <t>=NF(B2391,"Posting Date")</t>
  </si>
  <si>
    <t>=NF(B2392,"Posting Date")</t>
  </si>
  <si>
    <t>=NF(B2393,"Posting Date")</t>
  </si>
  <si>
    <t>=NF(B2394,"Posting Date")</t>
  </si>
  <si>
    <t>=NF(B2395,"Posting Date")</t>
  </si>
  <si>
    <t>=NF(B2396,"Posting Date")</t>
  </si>
  <si>
    <t>=NF(B2397,"Posting Date")</t>
  </si>
  <si>
    <t>=NF(B2398,"Posting Date")</t>
  </si>
  <si>
    <t>=NF(B2399,"Posting Date")</t>
  </si>
  <si>
    <t>=NF(B2400,"Posting Date")</t>
  </si>
  <si>
    <t>=NF(B2401,"Posting Date")</t>
  </si>
  <si>
    <t>=NF(B2402,"Posting Date")</t>
  </si>
  <si>
    <t>=NF(B2403,"Posting Date")</t>
  </si>
  <si>
    <t>=NF(B2404,"Posting Date")</t>
  </si>
  <si>
    <t>=NF(B2405,"Posting Date")</t>
  </si>
  <si>
    <t>=NF(B2406,"Posting Date")</t>
  </si>
  <si>
    <t>=NF(B2407,"Posting Date")</t>
  </si>
  <si>
    <t>=NF(B2408,"Posting Date")</t>
  </si>
  <si>
    <t>=NF(B2409,"Posting Date")</t>
  </si>
  <si>
    <t>=NF(B2410,"Posting Date")</t>
  </si>
  <si>
    <t>=NF(B2411,"Posting Date")</t>
  </si>
  <si>
    <t>=NF(B2412,"Posting Date")</t>
  </si>
  <si>
    <t>=NF(B2413,"Posting Date")</t>
  </si>
  <si>
    <t>=NF(B2414,"Posting Date")</t>
  </si>
  <si>
    <t>=NF(B2415,"Posting Date")</t>
  </si>
  <si>
    <t>=NF(B2416,"Posting Date")</t>
  </si>
  <si>
    <t>=NF(B2417,"Posting Date")</t>
  </si>
  <si>
    <t>=NF(B2418,"Posting Date")</t>
  </si>
  <si>
    <t>=NF(B2419,"Posting Date")</t>
  </si>
  <si>
    <t>=NF(B2420,"Posting Date")</t>
  </si>
  <si>
    <t>=NF(B2421,"Posting Date")</t>
  </si>
  <si>
    <t>=NF(B2422,"Posting Date")</t>
  </si>
  <si>
    <t>=NF(B2423,"Posting Date")</t>
  </si>
  <si>
    <t>=NF(B2424,"Posting Date")</t>
  </si>
  <si>
    <t>=NF(B2425,"Posting Date")</t>
  </si>
  <si>
    <t>=NF(B2426,"Posting Date")</t>
  </si>
  <si>
    <t>=NF(B2427,"Posting Date")</t>
  </si>
  <si>
    <t>=NF(B2428,"Posting Date")</t>
  </si>
  <si>
    <t>=NF(B2429,"Posting Date")</t>
  </si>
  <si>
    <t>=NF(B2430,"Posting Date")</t>
  </si>
  <si>
    <t>=NF(B2431,"Posting Date")</t>
  </si>
  <si>
    <t>=NF(B2432,"Posting Date")</t>
  </si>
  <si>
    <t>=NF(B2433,"Posting Date")</t>
  </si>
  <si>
    <t>=NF(B2434,"Posting Date")</t>
  </si>
  <si>
    <t>=NF(B2435,"Posting Date")</t>
  </si>
  <si>
    <t>=NF(B2436,"Posting Date")</t>
  </si>
  <si>
    <t>=NF(B2437,"Posting Date")</t>
  </si>
  <si>
    <t>=NF(B2438,"Posting Date")</t>
  </si>
  <si>
    <t>=NF(B2439,"Posting Date")</t>
  </si>
  <si>
    <t>=NF(B2440,"Posting Date")</t>
  </si>
  <si>
    <t>=NF(B2441,"Posting Date")</t>
  </si>
  <si>
    <t>=NF(B2442,"Posting Date")</t>
  </si>
  <si>
    <t>=NF(B2443,"Posting Date")</t>
  </si>
  <si>
    <t>=NF(B2444,"Posting Date")</t>
  </si>
  <si>
    <t>=NF(B2445,"Posting Date")</t>
  </si>
  <si>
    <t>=NF(B2446,"Posting Date")</t>
  </si>
  <si>
    <t>=NF(B2447,"Posting Date")</t>
  </si>
  <si>
    <t>=NF(B2448,"Posting Date")</t>
  </si>
  <si>
    <t>=NF(B2449,"Posting Date")</t>
  </si>
  <si>
    <t>=NF(B2450,"Posting Date")</t>
  </si>
  <si>
    <t>=NF(B2451,"Posting Date")</t>
  </si>
  <si>
    <t>=NF(B2452,"Posting Date")</t>
  </si>
  <si>
    <t>=NF(B2453,"Posting Date")</t>
  </si>
  <si>
    <t>=NF(B2454,"Posting Date")</t>
  </si>
  <si>
    <t>=NF(B2455,"Posting Date")</t>
  </si>
  <si>
    <t>=NF(B2456,"Posting Date")</t>
  </si>
  <si>
    <t>=NF(B2457,"Posting Date")</t>
  </si>
  <si>
    <t>=NF(B2458,"Posting Date")</t>
  </si>
  <si>
    <t>=NF(B2459,"Posting Date")</t>
  </si>
  <si>
    <t>=NF(B2460,"Posting Date")</t>
  </si>
  <si>
    <t>=NF(B2461,"Posting Date")</t>
  </si>
  <si>
    <t>=NF(B2462,"Posting Date")</t>
  </si>
  <si>
    <t>=NF(B2463,"Posting Date")</t>
  </si>
  <si>
    <t>=NF(B2464,"Posting Date")</t>
  </si>
  <si>
    <t>=NF(B2465,"Posting Date")</t>
  </si>
  <si>
    <t>=NF(B2466,"Posting Date")</t>
  </si>
  <si>
    <t>=NF(B2467,"Posting Date")</t>
  </si>
  <si>
    <t>=NF(B2468,"Posting Date")</t>
  </si>
  <si>
    <t>=NF(B2469,"Posting Date")</t>
  </si>
  <si>
    <t>=NF(B2470,"Posting Date")</t>
  </si>
  <si>
    <t>=NF(B2471,"Posting Date")</t>
  </si>
  <si>
    <t>=NF(B2472,"Posting Date")</t>
  </si>
  <si>
    <t>=NF(B2473,"Posting Date")</t>
  </si>
  <si>
    <t>=NF(B2474,"Posting Date")</t>
  </si>
  <si>
    <t>=NF(B2475,"Posting Date")</t>
  </si>
  <si>
    <t>=NF(B2476,"Posting Date")</t>
  </si>
  <si>
    <t>=NF(B2477,"Posting Date")</t>
  </si>
  <si>
    <t>=NF(B2478,"Posting Date")</t>
  </si>
  <si>
    <t>=NF(B2479,"Posting Date")</t>
  </si>
  <si>
    <t>=NF(B2480,"Posting Date")</t>
  </si>
  <si>
    <t>=NF(B2481,"Posting Date")</t>
  </si>
  <si>
    <t>=NF(B2482,"Posting Date")</t>
  </si>
  <si>
    <t>=NF(B2483,"Posting Date")</t>
  </si>
  <si>
    <t>=NF(B2484,"Posting Date")</t>
  </si>
  <si>
    <t>=NF(B2485,"Posting Date")</t>
  </si>
  <si>
    <t>=NF(B2486,"Posting Date")</t>
  </si>
  <si>
    <t>=NF(B2487,"Posting Date")</t>
  </si>
  <si>
    <t>=NF(B2488,"Posting Date")</t>
  </si>
  <si>
    <t>=NF(B2489,"Posting Date")</t>
  </si>
  <si>
    <t>=NF(B2490,"Posting Date")</t>
  </si>
  <si>
    <t>=NF(B2491,"Posting Date")</t>
  </si>
  <si>
    <t>=NF(B2492,"Posting Date")</t>
  </si>
  <si>
    <t>=NF(B2493,"Posting Date")</t>
  </si>
  <si>
    <t>=NF(B2494,"Posting Date")</t>
  </si>
  <si>
    <t>=NF(B2495,"Posting Date")</t>
  </si>
  <si>
    <t>=NF(B2496,"Posting Date")</t>
  </si>
  <si>
    <t>=NF(B2497,"Posting Date")</t>
  </si>
  <si>
    <t>=NF(B2498,"Posting Date")</t>
  </si>
  <si>
    <t>=NF(B2499,"Posting Date")</t>
  </si>
  <si>
    <t>=NF(B2500,"Posting Date")</t>
  </si>
  <si>
    <t>=NF(B2501,"Posting Date")</t>
  </si>
  <si>
    <t>=NF(B2502,"Posting Date")</t>
  </si>
  <si>
    <t>=NF(B2503,"Posting Date")</t>
  </si>
  <si>
    <t>=NF(B2504,"Posting Date")</t>
  </si>
  <si>
    <t>=NF(B2505,"Posting Date")</t>
  </si>
  <si>
    <t>=NF(B2506,"Posting Date")</t>
  </si>
  <si>
    <t>=NF(B2507,"Posting Date")</t>
  </si>
  <si>
    <t>=NF(B2508,"Posting Date")</t>
  </si>
  <si>
    <t>=NF(B2509,"Posting Date")</t>
  </si>
  <si>
    <t>=NF(B2510,"Posting Date")</t>
  </si>
  <si>
    <t>=NF(B2511,"Posting Date")</t>
  </si>
  <si>
    <t>=NF(B2512,"Posting Date")</t>
  </si>
  <si>
    <t>=NF(B2513,"Posting Date")</t>
  </si>
  <si>
    <t>=NF(B2514,"Posting Date")</t>
  </si>
  <si>
    <t>=NF(B2515,"Posting Date")</t>
  </si>
  <si>
    <t>=NF(B2516,"Posting Date")</t>
  </si>
  <si>
    <t>=NF(B2517,"Posting Date")</t>
  </si>
  <si>
    <t>=NF(B2518,"Posting Date")</t>
  </si>
  <si>
    <t>=NF(B2519,"Posting Date")</t>
  </si>
  <si>
    <t>=NF(B2520,"Posting Date")</t>
  </si>
  <si>
    <t>=NF(B2521,"Posting Date")</t>
  </si>
  <si>
    <t>=NF(B2522,"Posting Date")</t>
  </si>
  <si>
    <t>=NF(B2523,"Posting Date")</t>
  </si>
  <si>
    <t>=NF(B2524,"Posting Date")</t>
  </si>
  <si>
    <t>=NF(B2525,"Posting Date")</t>
  </si>
  <si>
    <t>=NF(B2526,"Posting Date")</t>
  </si>
  <si>
    <t>=NF(B2527,"Posting Date")</t>
  </si>
  <si>
    <t>=NF(B2528,"Posting Date")</t>
  </si>
  <si>
    <t>=NF(B2529,"Posting Date")</t>
  </si>
  <si>
    <t>=NF(B2530,"Posting Date")</t>
  </si>
  <si>
    <t>=NF(B2531,"Posting Date")</t>
  </si>
  <si>
    <t>=NF(B2532,"Posting Date")</t>
  </si>
  <si>
    <t>=NF(B2533,"Posting Date")</t>
  </si>
  <si>
    <t>=NF(B2534,"Posting Date")</t>
  </si>
  <si>
    <t>=NF(B2535,"Posting Date")</t>
  </si>
  <si>
    <t>=NF(B2536,"Posting Date")</t>
  </si>
  <si>
    <t>=NF(B2537,"Posting Date")</t>
  </si>
  <si>
    <t>=NF(B2538,"Posting Date")</t>
  </si>
  <si>
    <t>=NF(B2539,"Posting Date")</t>
  </si>
  <si>
    <t>=NF(B2540,"Posting Date")</t>
  </si>
  <si>
    <t>=NF(B2541,"Posting Date")</t>
  </si>
  <si>
    <t>=NF(B2542,"Posting Date")</t>
  </si>
  <si>
    <t>=NF(B2543,"Posting Date")</t>
  </si>
  <si>
    <t>=NF(B2544,"Posting Date")</t>
  </si>
  <si>
    <t>=NF(B2545,"Posting Date")</t>
  </si>
  <si>
    <t>=NF(B2546,"Posting Date")</t>
  </si>
  <si>
    <t>=NF(B2547,"Posting Date")</t>
  </si>
  <si>
    <t>=NF(B2548,"Posting Date")</t>
  </si>
  <si>
    <t>=NF(B2549,"Posting Date")</t>
  </si>
  <si>
    <t>=NF(B2550,"Posting Date")</t>
  </si>
  <si>
    <t>=NF(B2551,"Posting Date")</t>
  </si>
  <si>
    <t>=NF(B2552,"Posting Date")</t>
  </si>
  <si>
    <t>=NF(B2553,"Posting Date")</t>
  </si>
  <si>
    <t>=NF(B2554,"Posting Date")</t>
  </si>
  <si>
    <t>=NF(B2555,"Posting Date")</t>
  </si>
  <si>
    <t>=NF(B2556,"Posting Date")</t>
  </si>
  <si>
    <t>=NF(B2557,"Posting Date")</t>
  </si>
  <si>
    <t>=NF(B2558,"Posting Date")</t>
  </si>
  <si>
    <t>=NF(B2559,"Posting Date")</t>
  </si>
  <si>
    <t>=NF(B2560,"Posting Date")</t>
  </si>
  <si>
    <t>=NF(B2561,"Posting Date")</t>
  </si>
  <si>
    <t>=NF(B2562,"Posting Date")</t>
  </si>
  <si>
    <t>=NF(B2563,"Posting Date")</t>
  </si>
  <si>
    <t>=NF(B2564,"Posting Date")</t>
  </si>
  <si>
    <t>=NF(B2565,"Posting Date")</t>
  </si>
  <si>
    <t>=NF(B2566,"Posting Date")</t>
  </si>
  <si>
    <t>=NF(B2567,"Posting Date")</t>
  </si>
  <si>
    <t>=NF(B2568,"Posting Date")</t>
  </si>
  <si>
    <t>=NF(B2569,"Posting Date")</t>
  </si>
  <si>
    <t>=NF(B2570,"Posting Date")</t>
  </si>
  <si>
    <t>=NF(B2571,"Posting Date")</t>
  </si>
  <si>
    <t>=NF(B2572,"Posting Date")</t>
  </si>
  <si>
    <t>=NF(B2573,"Posting Date")</t>
  </si>
  <si>
    <t>=NF(B2574,"Posting Date")</t>
  </si>
  <si>
    <t>=NF(B2575,"Posting Date")</t>
  </si>
  <si>
    <t>=NF(B2576,"Posting Date")</t>
  </si>
  <si>
    <t>=NF(B2577,"Posting Date")</t>
  </si>
  <si>
    <t>=NF(B2578,"Posting Date")</t>
  </si>
  <si>
    <t>=NF(B2579,"Posting Date")</t>
  </si>
  <si>
    <t>=NF(B2580,"Posting Date")</t>
  </si>
  <si>
    <t>=NF(B2581,"Posting Date")</t>
  </si>
  <si>
    <t>=NF(B2582,"Posting Date")</t>
  </si>
  <si>
    <t>=NF(B2583,"Posting Date")</t>
  </si>
  <si>
    <t>=NF(B2584,"Posting Date")</t>
  </si>
  <si>
    <t>=NF(B2585,"Posting Date")</t>
  </si>
  <si>
    <t>=NF(B2586,"Posting Date")</t>
  </si>
  <si>
    <t>=NF(B2587,"Posting Date")</t>
  </si>
  <si>
    <t>=NF(B2588,"Posting Date")</t>
  </si>
  <si>
    <t>=NF(B2589,"Posting Date")</t>
  </si>
  <si>
    <t>=NF(B2590,"Posting Date")</t>
  </si>
  <si>
    <t>=NF(B2591,"Posting Date")</t>
  </si>
  <si>
    <t>=NF(B2592,"Posting Date")</t>
  </si>
  <si>
    <t>=NF(B2593,"Posting Date")</t>
  </si>
  <si>
    <t>=NF(B2594,"Posting Date")</t>
  </si>
  <si>
    <t>=NF(B2595,"Posting Date")</t>
  </si>
  <si>
    <t>=NF(B2596,"Posting Date")</t>
  </si>
  <si>
    <t>=NF(B2597,"Posting Date")</t>
  </si>
  <si>
    <t>=NF(B2598,"Posting Date")</t>
  </si>
  <si>
    <t>=NF(B2599,"Posting Date")</t>
  </si>
  <si>
    <t>=NF(B2600,"Posting Date")</t>
  </si>
  <si>
    <t>=NF(B2601,"Posting Date")</t>
  </si>
  <si>
    <t>=NF(B2602,"Posting Date")</t>
  </si>
  <si>
    <t>=NF(B2603,"Posting Date")</t>
  </si>
  <si>
    <t>=NF(B2604,"Posting Date")</t>
  </si>
  <si>
    <t>=NF(B2605,"Posting Date")</t>
  </si>
  <si>
    <t>=NF(B2606,"Posting Date")</t>
  </si>
  <si>
    <t>=NF(B2607,"Posting Date")</t>
  </si>
  <si>
    <t>=NF(B2608,"Posting Date")</t>
  </si>
  <si>
    <t>=NF(B2609,"Posting Date")</t>
  </si>
  <si>
    <t>=NF(B2610,"Posting Date")</t>
  </si>
  <si>
    <t>=NF(B2611,"Posting Date")</t>
  </si>
  <si>
    <t>=NF(B2612,"Posting Date")</t>
  </si>
  <si>
    <t>=NF(B2613,"Posting Date")</t>
  </si>
  <si>
    <t>=NF(B2614,"Posting Date")</t>
  </si>
  <si>
    <t>=NF(B2615,"Posting Date")</t>
  </si>
  <si>
    <t>=NF(B2616,"Posting Date")</t>
  </si>
  <si>
    <t>=NF(B2617,"Posting Date")</t>
  </si>
  <si>
    <t>=NF(B2618,"Posting Date")</t>
  </si>
  <si>
    <t>=NF(B2619,"Posting Date")</t>
  </si>
  <si>
    <t>=NF(B2620,"Posting Date")</t>
  </si>
  <si>
    <t>=NF(B2621,"Posting Date")</t>
  </si>
  <si>
    <t>=NF(B2622,"Posting Date")</t>
  </si>
  <si>
    <t>=NF(B2623,"Posting Date")</t>
  </si>
  <si>
    <t>=NF(B2624,"Posting Date")</t>
  </si>
  <si>
    <t>=NF(B2625,"Posting Date")</t>
  </si>
  <si>
    <t>=NF(B2626,"Posting Date")</t>
  </si>
  <si>
    <t>=NF(B2627,"Posting Date")</t>
  </si>
  <si>
    <t>=NF(B2628,"Posting Date")</t>
  </si>
  <si>
    <t>=NF(B2629,"Posting Date")</t>
  </si>
  <si>
    <t>=NF(B2630,"Posting Date")</t>
  </si>
  <si>
    <t>=NF(B2631,"Posting Date")</t>
  </si>
  <si>
    <t>=NF(B2632,"Posting Date")</t>
  </si>
  <si>
    <t>=NF(B2633,"Posting Date")</t>
  </si>
  <si>
    <t>=NF(B2634,"Posting Date")</t>
  </si>
  <si>
    <t>=NF(B2635,"Posting Date")</t>
  </si>
  <si>
    <t>=NF(B2636,"Posting Date")</t>
  </si>
  <si>
    <t>=NF(B2637,"Posting Date")</t>
  </si>
  <si>
    <t>=NF(B2638,"Posting Date")</t>
  </si>
  <si>
    <t>=NF(B2639,"Posting Date")</t>
  </si>
  <si>
    <t>=NF(B2640,"Posting Date")</t>
  </si>
  <si>
    <t>=NF(B2641,"Posting Date")</t>
  </si>
  <si>
    <t>=NF(B2642,"Posting Date")</t>
  </si>
  <si>
    <t>=NF(B2643,"Posting Date")</t>
  </si>
  <si>
    <t>=NF(B2644,"Posting Date")</t>
  </si>
  <si>
    <t>=NF(B2645,"Posting Date")</t>
  </si>
  <si>
    <t>=NF(B2646,"Posting Date")</t>
  </si>
  <si>
    <t>=NF(B2647,"Posting Date")</t>
  </si>
  <si>
    <t>=NF(B2648,"Posting Date")</t>
  </si>
  <si>
    <t>=NF(B2649,"Posting Date")</t>
  </si>
  <si>
    <t>=NF(B2650,"Posting Date")</t>
  </si>
  <si>
    <t>=NF(B2651,"Posting Date")</t>
  </si>
  <si>
    <t>=NF(B2652,"Posting Date")</t>
  </si>
  <si>
    <t>=NF(B2653,"Posting Date")</t>
  </si>
  <si>
    <t>=NF(B2654,"Posting Date")</t>
  </si>
  <si>
    <t>=NF(B2655,"Posting Date")</t>
  </si>
  <si>
    <t>=NF(B2656,"Posting Date")</t>
  </si>
  <si>
    <t>=NF(B2657,"Posting Date")</t>
  </si>
  <si>
    <t>=NF(B2658,"Posting Date")</t>
  </si>
  <si>
    <t>=NF(B2659,"Posting Date")</t>
  </si>
  <si>
    <t>=NF(B2660,"Posting Date")</t>
  </si>
  <si>
    <t>=NF(B2661,"Posting Date")</t>
  </si>
  <si>
    <t>=NF(B2662,"Posting Date")</t>
  </si>
  <si>
    <t>=NF(B2663,"Posting Date")</t>
  </si>
  <si>
    <t>=NF(B2664,"Posting Date")</t>
  </si>
  <si>
    <t>=NF(B2665,"Posting Date")</t>
  </si>
  <si>
    <t>=NF(B2666,"Posting Date")</t>
  </si>
  <si>
    <t>=NF(B2667,"Posting Date")</t>
  </si>
  <si>
    <t>=NF(B2668,"Posting Date")</t>
  </si>
  <si>
    <t>=NF(B2669,"Posting Date")</t>
  </si>
  <si>
    <t>=NF(B2670,"Posting Date")</t>
  </si>
  <si>
    <t>=NF(B2671,"Posting Date")</t>
  </si>
  <si>
    <t>=NF(B2672,"Posting Date")</t>
  </si>
  <si>
    <t>=NF(B2673,"Posting Date")</t>
  </si>
  <si>
    <t>=NF(B2674,"Posting Date")</t>
  </si>
  <si>
    <t>=NF(B2675,"Posting Date")</t>
  </si>
  <si>
    <t>=NF(B2676,"Posting Date")</t>
  </si>
  <si>
    <t>=NF(B2677,"Posting Date")</t>
  </si>
  <si>
    <t>=NF(B2678,"Posting Date")</t>
  </si>
  <si>
    <t>=NF(B2679,"Posting Date")</t>
  </si>
  <si>
    <t>=NF(B2680,"Posting Date")</t>
  </si>
  <si>
    <t>=NF(B2681,"Posting Date")</t>
  </si>
  <si>
    <t>=NF(B2682,"Posting Date")</t>
  </si>
  <si>
    <t>=NF(B2683,"Posting Date")</t>
  </si>
  <si>
    <t>=NF(B2684,"Posting Date")</t>
  </si>
  <si>
    <t>=NF(B2685,"Posting Date")</t>
  </si>
  <si>
    <t>=NF(B2686,"Posting Date")</t>
  </si>
  <si>
    <t>=NF(B2687,"Posting Date")</t>
  </si>
  <si>
    <t>=NF(B2688,"Posting Date")</t>
  </si>
  <si>
    <t>=NF(B2689,"Posting Date")</t>
  </si>
  <si>
    <t>=NF(B2690,"Posting Date")</t>
  </si>
  <si>
    <t>=NF(B2691,"Posting Date")</t>
  </si>
  <si>
    <t>=NF(B2692,"Posting Date")</t>
  </si>
  <si>
    <t>=NF(B2693,"Posting Date")</t>
  </si>
  <si>
    <t>=NF(B2694,"Posting Date")</t>
  </si>
  <si>
    <t>=NF(B2695,"Posting Date")</t>
  </si>
  <si>
    <t>=NF(B2696,"Posting Date")</t>
  </si>
  <si>
    <t>=NF(B2697,"Posting Date")</t>
  </si>
  <si>
    <t>=NF(B2698,"Posting Date")</t>
  </si>
  <si>
    <t>=NF(B2699,"Posting Date")</t>
  </si>
  <si>
    <t>=NF(B2700,"Posting Date")</t>
  </si>
  <si>
    <t>=NF(B2701,"Posting Date")</t>
  </si>
  <si>
    <t>=NF(B2702,"Posting Date")</t>
  </si>
  <si>
    <t>=NF(B2703,"Posting Date")</t>
  </si>
  <si>
    <t>=NF(B2704,"Posting Date")</t>
  </si>
  <si>
    <t>=NF(B2705,"Posting Date")</t>
  </si>
  <si>
    <t>=NF(B2706,"Posting Date")</t>
  </si>
  <si>
    <t>=NF(B2707,"Posting Date")</t>
  </si>
  <si>
    <t>=NF(B2708,"Posting Date")</t>
  </si>
  <si>
    <t>=NF(B2709,"Posting Date")</t>
  </si>
  <si>
    <t>=NF(B2710,"Posting Date")</t>
  </si>
  <si>
    <t>=NF(B2711,"Posting Date")</t>
  </si>
  <si>
    <t>=NF(B2712,"Posting Date")</t>
  </si>
  <si>
    <t>=NF(B2713,"Posting Date")</t>
  </si>
  <si>
    <t>=NF(B2714,"Posting Date")</t>
  </si>
  <si>
    <t>=NF(B2715,"Posting Date")</t>
  </si>
  <si>
    <t>=NF(B2716,"Posting Date")</t>
  </si>
  <si>
    <t>=NF(B2717,"Posting Date")</t>
  </si>
  <si>
    <t>=NF(B2718,"Posting Date")</t>
  </si>
  <si>
    <t>=NF(B2719,"Posting Date")</t>
  </si>
  <si>
    <t>=NF(B2720,"Posting Date")</t>
  </si>
  <si>
    <t>=NF(B2721,"Posting Date")</t>
  </si>
  <si>
    <t>=NF(B2722,"Posting Date")</t>
  </si>
  <si>
    <t>=NF(B2723,"Posting Date")</t>
  </si>
  <si>
    <t>=NF(B2724,"Posting Date")</t>
  </si>
  <si>
    <t>=NF(B2725,"Posting Date")</t>
  </si>
  <si>
    <t>=NF(B2726,"Posting Date")</t>
  </si>
  <si>
    <t>=NF(B2727,"Posting Date")</t>
  </si>
  <si>
    <t>=NF(B2728,"Posting Date")</t>
  </si>
  <si>
    <t>=NF(B2729,"Posting Date")</t>
  </si>
  <si>
    <t>=NF(B2730,"Posting Date")</t>
  </si>
  <si>
    <t>=NF(B2731,"Posting Date")</t>
  </si>
  <si>
    <t>=NF(B2732,"Posting Date")</t>
  </si>
  <si>
    <t>=NF(B2733,"Posting Date")</t>
  </si>
  <si>
    <t>=NF(B2734,"Posting Date")</t>
  </si>
  <si>
    <t>=NF(B2735,"Posting Date")</t>
  </si>
  <si>
    <t>=NF(B2736,"Posting Date")</t>
  </si>
  <si>
    <t>=NF(B2737,"Posting Date")</t>
  </si>
  <si>
    <t>=NF(B2738,"Posting Date")</t>
  </si>
  <si>
    <t>=NF(B2739,"Posting Date")</t>
  </si>
  <si>
    <t>=NF(B2740,"Posting Date")</t>
  </si>
  <si>
    <t>=NF(B2741,"Posting Date")</t>
  </si>
  <si>
    <t>=NF(B2742,"Posting Date")</t>
  </si>
  <si>
    <t>=NF(B2743,"Posting Date")</t>
  </si>
  <si>
    <t>=NF(B2744,"Posting Date")</t>
  </si>
  <si>
    <t>=NF(B2745,"Posting Date")</t>
  </si>
  <si>
    <t>=NF(B2746,"Posting Date")</t>
  </si>
  <si>
    <t>=NF(B2747,"Posting Date")</t>
  </si>
  <si>
    <t>=NF(B2748,"Posting Date")</t>
  </si>
  <si>
    <t>=NF(B2749,"Posting Date")</t>
  </si>
  <si>
    <t>=NF(B2750,"Posting Date")</t>
  </si>
  <si>
    <t>=NF(B2751,"Posting Date")</t>
  </si>
  <si>
    <t>=NF(B2752,"Posting Date")</t>
  </si>
  <si>
    <t>=NF(B2753,"Posting Date")</t>
  </si>
  <si>
    <t>=NF(B2754,"Posting Date")</t>
  </si>
  <si>
    <t>=NF(B2755,"Posting Date")</t>
  </si>
  <si>
    <t>=NF(B2756,"Posting Date")</t>
  </si>
  <si>
    <t>=NF(B2757,"Posting Date")</t>
  </si>
  <si>
    <t>=NF(B2758,"Posting Date")</t>
  </si>
  <si>
    <t>=NF(B2759,"Posting Date")</t>
  </si>
  <si>
    <t>=NF(B2760,"Posting Date")</t>
  </si>
  <si>
    <t>=NF(B2761,"Posting Date")</t>
  </si>
  <si>
    <t>=NF(B2762,"Posting Date")</t>
  </si>
  <si>
    <t>=NF(B2763,"Posting Date")</t>
  </si>
  <si>
    <t>=NF(B2764,"Posting Date")</t>
  </si>
  <si>
    <t>=NF(B2765,"Posting Date")</t>
  </si>
  <si>
    <t>=NF(B2766,"Posting Date")</t>
  </si>
  <si>
    <t>=NF(B2767,"Posting Date")</t>
  </si>
  <si>
    <t>=NF(B2768,"Posting Date")</t>
  </si>
  <si>
    <t>=NF(B2769,"Posting Date")</t>
  </si>
  <si>
    <t>=NF(B2770,"Posting Date")</t>
  </si>
  <si>
    <t>=NF(B2771,"Posting Date")</t>
  </si>
  <si>
    <t>=NF(B2772,"Posting Date")</t>
  </si>
  <si>
    <t>=NF(B2773,"Posting Date")</t>
  </si>
  <si>
    <t>=NF(B2774,"Posting Date")</t>
  </si>
  <si>
    <t>=NF(B2775,"Posting Date")</t>
  </si>
  <si>
    <t>=NF(B2776,"Posting Date")</t>
  </si>
  <si>
    <t>=NF(B2777,"Posting Date")</t>
  </si>
  <si>
    <t>=NF(B2778,"Posting Date")</t>
  </si>
  <si>
    <t>=NF(B2779,"Posting Date")</t>
  </si>
  <si>
    <t>=NF(B2780,"Posting Date")</t>
  </si>
  <si>
    <t>=NF(B2781,"Posting Date")</t>
  </si>
  <si>
    <t>=NF(B2782,"Posting Date")</t>
  </si>
  <si>
    <t>=NF(B2783,"Posting Date")</t>
  </si>
  <si>
    <t>=NF(B2784,"Posting Date")</t>
  </si>
  <si>
    <t>=NF(B2785,"Posting Date")</t>
  </si>
  <si>
    <t>=NF(B2786,"Posting Date")</t>
  </si>
  <si>
    <t>=NF(B2787,"Posting Date")</t>
  </si>
  <si>
    <t>=NF(B2788,"Posting Date")</t>
  </si>
  <si>
    <t>=NF(B2789,"Posting Date")</t>
  </si>
  <si>
    <t>=NF(B2790,"Posting Date")</t>
  </si>
  <si>
    <t>=NF(B2791,"Posting Date")</t>
  </si>
  <si>
    <t>=NF(B2792,"Posting Date")</t>
  </si>
  <si>
    <t>=NF(B2793,"Posting Date")</t>
  </si>
  <si>
    <t>=NF(B2794,"Posting Date")</t>
  </si>
  <si>
    <t>=NF(B2795,"Posting Date")</t>
  </si>
  <si>
    <t>=NF(B2796,"Posting Date")</t>
  </si>
  <si>
    <t>=NF(B2797,"Posting Date")</t>
  </si>
  <si>
    <t>=NF(B2798,"Posting Date")</t>
  </si>
  <si>
    <t>=NF(B2799,"Posting Date")</t>
  </si>
  <si>
    <t>=NF(B2800,"Posting Date")</t>
  </si>
  <si>
    <t>=NF(B2801,"Posting Date")</t>
  </si>
  <si>
    <t>=NF(B2802,"Posting Date")</t>
  </si>
  <si>
    <t>=NF(B2803,"Posting Date")</t>
  </si>
  <si>
    <t>=NF(B2804,"Posting Date")</t>
  </si>
  <si>
    <t>=NF(B2805,"Posting Date")</t>
  </si>
  <si>
    <t>=NF(B2806,"Posting Date")</t>
  </si>
  <si>
    <t>=NF(B2807,"Posting Date")</t>
  </si>
  <si>
    <t>=NF(B2808,"Posting Date")</t>
  </si>
  <si>
    <t>=NF(B2809,"Posting Date")</t>
  </si>
  <si>
    <t>=NF(B2810,"Posting Date")</t>
  </si>
  <si>
    <t>=NF(B2811,"Posting Date")</t>
  </si>
  <si>
    <t>=NF(B2812,"Posting Date")</t>
  </si>
  <si>
    <t>=NF(B2813,"Posting Date")</t>
  </si>
  <si>
    <t>=NF(B2814,"Posting Date")</t>
  </si>
  <si>
    <t>=NF(B2815,"Posting Date")</t>
  </si>
  <si>
    <t>=NF(B2816,"Posting Date")</t>
  </si>
  <si>
    <t>=NF(B2817,"Posting Date")</t>
  </si>
  <si>
    <t>=NF(B2818,"Posting Date")</t>
  </si>
  <si>
    <t>=NF(B2819,"Posting Date")</t>
  </si>
  <si>
    <t>=NF(B2820,"Posting Date")</t>
  </si>
  <si>
    <t>=NF(B4,"Document No.")</t>
  </si>
  <si>
    <t>=NF(B5,"Document No.")</t>
  </si>
  <si>
    <t>=NF(B6,"Document No.")</t>
  </si>
  <si>
    <t>=NF(B7,"Document No.")</t>
  </si>
  <si>
    <t>=NF(B8,"Document No.")</t>
  </si>
  <si>
    <t>=NF(B9,"Document No.")</t>
  </si>
  <si>
    <t>=NF(B10,"Document No.")</t>
  </si>
  <si>
    <t>=NF(B11,"Document No.")</t>
  </si>
  <si>
    <t>=NF(B12,"Document No.")</t>
  </si>
  <si>
    <t>=NF(B13,"Document No.")</t>
  </si>
  <si>
    <t>=NF(B14,"Document No.")</t>
  </si>
  <si>
    <t>=NF(B15,"Document No.")</t>
  </si>
  <si>
    <t>=NF(B16,"Document No.")</t>
  </si>
  <si>
    <t>=NF(B17,"Document No.")</t>
  </si>
  <si>
    <t>=NF(B18,"Document No.")</t>
  </si>
  <si>
    <t>=NF(B19,"Document No.")</t>
  </si>
  <si>
    <t>=NF(B20,"Document No.")</t>
  </si>
  <si>
    <t>=NF(B21,"Document No.")</t>
  </si>
  <si>
    <t>=NF(B22,"Document No.")</t>
  </si>
  <si>
    <t>=NF(B23,"Document No.")</t>
  </si>
  <si>
    <t>=NF(B24,"Document No.")</t>
  </si>
  <si>
    <t>=NF(B25,"Document No.")</t>
  </si>
  <si>
    <t>=NF(B26,"Document No.")</t>
  </si>
  <si>
    <t>=NF(B27,"Document No.")</t>
  </si>
  <si>
    <t>=NF(B28,"Document No.")</t>
  </si>
  <si>
    <t>=NF(B29,"Document No.")</t>
  </si>
  <si>
    <t>=NF(B30,"Document No.")</t>
  </si>
  <si>
    <t>=NF(B31,"Document No.")</t>
  </si>
  <si>
    <t>=NF(B32,"Document No.")</t>
  </si>
  <si>
    <t>=NF(B33,"Document No.")</t>
  </si>
  <si>
    <t>=NF(B34,"Document No.")</t>
  </si>
  <si>
    <t>=NF(B35,"Document No.")</t>
  </si>
  <si>
    <t>=NF(B36,"Document No.")</t>
  </si>
  <si>
    <t>=NF(B37,"Document No.")</t>
  </si>
  <si>
    <t>=NF(B38,"Document No.")</t>
  </si>
  <si>
    <t>=NF(B39,"Document No.")</t>
  </si>
  <si>
    <t>=NF(B40,"Document No.")</t>
  </si>
  <si>
    <t>=NF(B41,"Document No.")</t>
  </si>
  <si>
    <t>=NF(B42,"Document No.")</t>
  </si>
  <si>
    <t>=NF(B43,"Document No.")</t>
  </si>
  <si>
    <t>=NF(B44,"Document No.")</t>
  </si>
  <si>
    <t>=NF(B45,"Document No.")</t>
  </si>
  <si>
    <t>=NF(B46,"Document No.")</t>
  </si>
  <si>
    <t>=NF(B47,"Document No.")</t>
  </si>
  <si>
    <t>=NF(B48,"Document No.")</t>
  </si>
  <si>
    <t>=NF(B49,"Document No.")</t>
  </si>
  <si>
    <t>=NF(B50,"Document No.")</t>
  </si>
  <si>
    <t>=NF(B51,"Document No.")</t>
  </si>
  <si>
    <t>=NF(B52,"Document No.")</t>
  </si>
  <si>
    <t>=NF(B53,"Document No.")</t>
  </si>
  <si>
    <t>=NF(B54,"Document No.")</t>
  </si>
  <si>
    <t>=NF(B55,"Document No.")</t>
  </si>
  <si>
    <t>=NF(B56,"Document No.")</t>
  </si>
  <si>
    <t>=NF(B57,"Document No.")</t>
  </si>
  <si>
    <t>=NF(B58,"Document No.")</t>
  </si>
  <si>
    <t>=NF(B59,"Document No.")</t>
  </si>
  <si>
    <t>=NF(B60,"Document No.")</t>
  </si>
  <si>
    <t>=NF(B61,"Document No.")</t>
  </si>
  <si>
    <t>=NF(B62,"Document No.")</t>
  </si>
  <si>
    <t>=NF(B63,"Document No.")</t>
  </si>
  <si>
    <t>=NF(B64,"Document No.")</t>
  </si>
  <si>
    <t>=NF(B65,"Document No.")</t>
  </si>
  <si>
    <t>=NF(B66,"Document No.")</t>
  </si>
  <si>
    <t>=NF(B67,"Document No.")</t>
  </si>
  <si>
    <t>=NF(B68,"Document No.")</t>
  </si>
  <si>
    <t>=NF(B69,"Document No.")</t>
  </si>
  <si>
    <t>=NF(B70,"Document No.")</t>
  </si>
  <si>
    <t>=NF(B71,"Document No.")</t>
  </si>
  <si>
    <t>=NF(B72,"Document No.")</t>
  </si>
  <si>
    <t>=NF(B73,"Document No.")</t>
  </si>
  <si>
    <t>=NF(B74,"Document No.")</t>
  </si>
  <si>
    <t>=NF(B75,"Document No.")</t>
  </si>
  <si>
    <t>=NF(B76,"Document No.")</t>
  </si>
  <si>
    <t>=NF(B77,"Document No.")</t>
  </si>
  <si>
    <t>=NF(B78,"Document No.")</t>
  </si>
  <si>
    <t>=NF(B79,"Document No.")</t>
  </si>
  <si>
    <t>=NF(B80,"Document No.")</t>
  </si>
  <si>
    <t>=NF(B81,"Document No.")</t>
  </si>
  <si>
    <t>=NF(B82,"Document No.")</t>
  </si>
  <si>
    <t>=NF(B83,"Document No.")</t>
  </si>
  <si>
    <t>=NF(B84,"Document No.")</t>
  </si>
  <si>
    <t>=NF(B85,"Document No.")</t>
  </si>
  <si>
    <t>=NF(B86,"Document No.")</t>
  </si>
  <si>
    <t>=NF(B87,"Document No.")</t>
  </si>
  <si>
    <t>=NF(B88,"Document No.")</t>
  </si>
  <si>
    <t>=NF(B89,"Document No.")</t>
  </si>
  <si>
    <t>=NF(B90,"Document No.")</t>
  </si>
  <si>
    <t>=NF(B91,"Document No.")</t>
  </si>
  <si>
    <t>=NF(B92,"Document No.")</t>
  </si>
  <si>
    <t>=NF(B93,"Document No.")</t>
  </si>
  <si>
    <t>=NF(B94,"Document No.")</t>
  </si>
  <si>
    <t>=NF(B95,"Document No.")</t>
  </si>
  <si>
    <t>=NF(B96,"Document No.")</t>
  </si>
  <si>
    <t>=NF(B97,"Document No.")</t>
  </si>
  <si>
    <t>=NF(B98,"Document No.")</t>
  </si>
  <si>
    <t>=NF(B99,"Document No.")</t>
  </si>
  <si>
    <t>=NF(B100,"Document No.")</t>
  </si>
  <si>
    <t>=NF(B101,"Document No.")</t>
  </si>
  <si>
    <t>=NF(B102,"Document No.")</t>
  </si>
  <si>
    <t>=NF(B103,"Document No.")</t>
  </si>
  <si>
    <t>=NF(B104,"Document No.")</t>
  </si>
  <si>
    <t>=NF(B105,"Document No.")</t>
  </si>
  <si>
    <t>=NF(B106,"Document No.")</t>
  </si>
  <si>
    <t>=NF(B107,"Document No.")</t>
  </si>
  <si>
    <t>=NF(B108,"Document No.")</t>
  </si>
  <si>
    <t>=NF(B109,"Document No.")</t>
  </si>
  <si>
    <t>=NF(B110,"Document No.")</t>
  </si>
  <si>
    <t>=NF(B111,"Document No.")</t>
  </si>
  <si>
    <t>=NF(B112,"Document No.")</t>
  </si>
  <si>
    <t>=NF(B113,"Document No.")</t>
  </si>
  <si>
    <t>=NF(B114,"Document No.")</t>
  </si>
  <si>
    <t>=NF(B115,"Document No.")</t>
  </si>
  <si>
    <t>=NF(B116,"Document No.")</t>
  </si>
  <si>
    <t>=NF(B117,"Document No.")</t>
  </si>
  <si>
    <t>=NF(B118,"Document No.")</t>
  </si>
  <si>
    <t>=NF(B119,"Document No.")</t>
  </si>
  <si>
    <t>=NF(B120,"Document No.")</t>
  </si>
  <si>
    <t>=NF(B121,"Document No.")</t>
  </si>
  <si>
    <t>=NF(B122,"Document No.")</t>
  </si>
  <si>
    <t>=NF(B123,"Document No.")</t>
  </si>
  <si>
    <t>=NF(B124,"Document No.")</t>
  </si>
  <si>
    <t>=NF(B125,"Document No.")</t>
  </si>
  <si>
    <t>=NF(B126,"Document No.")</t>
  </si>
  <si>
    <t>=NF(B127,"Document No.")</t>
  </si>
  <si>
    <t>=NF(B128,"Document No.")</t>
  </si>
  <si>
    <t>=NF(B129,"Document No.")</t>
  </si>
  <si>
    <t>=NF(B130,"Document No.")</t>
  </si>
  <si>
    <t>=NF(B131,"Document No.")</t>
  </si>
  <si>
    <t>=NF(B132,"Document No.")</t>
  </si>
  <si>
    <t>=NF(B133,"Document No.")</t>
  </si>
  <si>
    <t>=NF(B134,"Document No.")</t>
  </si>
  <si>
    <t>=NF(B135,"Document No.")</t>
  </si>
  <si>
    <t>=NF(B136,"Document No.")</t>
  </si>
  <si>
    <t>=NF(B137,"Document No.")</t>
  </si>
  <si>
    <t>=NF(B138,"Document No.")</t>
  </si>
  <si>
    <t>=NF(B139,"Document No.")</t>
  </si>
  <si>
    <t>=NF(B140,"Document No.")</t>
  </si>
  <si>
    <t>=NF(B141,"Document No.")</t>
  </si>
  <si>
    <t>=NF(B142,"Document No.")</t>
  </si>
  <si>
    <t>=NF(B143,"Document No.")</t>
  </si>
  <si>
    <t>=NF(B144,"Document No.")</t>
  </si>
  <si>
    <t>=NF(B145,"Document No.")</t>
  </si>
  <si>
    <t>=NF(B146,"Document No.")</t>
  </si>
  <si>
    <t>=NF(B147,"Document No.")</t>
  </si>
  <si>
    <t>=NF(B148,"Document No.")</t>
  </si>
  <si>
    <t>=NF(B149,"Document No.")</t>
  </si>
  <si>
    <t>=NF(B150,"Document No.")</t>
  </si>
  <si>
    <t>=NF(B151,"Document No.")</t>
  </si>
  <si>
    <t>=NF(B152,"Document No.")</t>
  </si>
  <si>
    <t>=NF(B153,"Document No.")</t>
  </si>
  <si>
    <t>=NF(B154,"Document No.")</t>
  </si>
  <si>
    <t>=NF(B155,"Document No.")</t>
  </si>
  <si>
    <t>=NF(B156,"Document No.")</t>
  </si>
  <si>
    <t>=NF(B157,"Document No.")</t>
  </si>
  <si>
    <t>=NF(B158,"Document No.")</t>
  </si>
  <si>
    <t>=NF(B159,"Document No.")</t>
  </si>
  <si>
    <t>=NF(B160,"Document No.")</t>
  </si>
  <si>
    <t>=NF(B161,"Document No.")</t>
  </si>
  <si>
    <t>=NF(B162,"Document No.")</t>
  </si>
  <si>
    <t>=NF(B163,"Document No.")</t>
  </si>
  <si>
    <t>=NF(B164,"Document No.")</t>
  </si>
  <si>
    <t>=NF(B165,"Document No.")</t>
  </si>
  <si>
    <t>=NF(B166,"Document No.")</t>
  </si>
  <si>
    <t>=NF(B167,"Document No.")</t>
  </si>
  <si>
    <t>=NF(B168,"Document No.")</t>
  </si>
  <si>
    <t>=NF(B169,"Document No.")</t>
  </si>
  <si>
    <t>=NF(B170,"Document No.")</t>
  </si>
  <si>
    <t>=NF(B171,"Document No.")</t>
  </si>
  <si>
    <t>=NF(B172,"Document No.")</t>
  </si>
  <si>
    <t>=NF(B173,"Document No.")</t>
  </si>
  <si>
    <t>=NF(B174,"Document No.")</t>
  </si>
  <si>
    <t>=NF(B175,"Document No.")</t>
  </si>
  <si>
    <t>=NF(B176,"Document No.")</t>
  </si>
  <si>
    <t>=NF(B177,"Document No.")</t>
  </si>
  <si>
    <t>=NF(B178,"Document No.")</t>
  </si>
  <si>
    <t>=NF(B179,"Document No.")</t>
  </si>
  <si>
    <t>=NF(B180,"Document No.")</t>
  </si>
  <si>
    <t>=NF(B181,"Document No.")</t>
  </si>
  <si>
    <t>=NF(B182,"Document No.")</t>
  </si>
  <si>
    <t>=NF(B183,"Document No.")</t>
  </si>
  <si>
    <t>=NF(B184,"Document No.")</t>
  </si>
  <si>
    <t>=NF(B185,"Document No.")</t>
  </si>
  <si>
    <t>=NF(B186,"Document No.")</t>
  </si>
  <si>
    <t>=NF(B187,"Document No.")</t>
  </si>
  <si>
    <t>=NF(B188,"Document No.")</t>
  </si>
  <si>
    <t>=NF(B189,"Document No.")</t>
  </si>
  <si>
    <t>=NF(B190,"Document No.")</t>
  </si>
  <si>
    <t>=NF(B191,"Document No.")</t>
  </si>
  <si>
    <t>=NF(B192,"Document No.")</t>
  </si>
  <si>
    <t>=NF(B193,"Document No.")</t>
  </si>
  <si>
    <t>=NF(B194,"Document No.")</t>
  </si>
  <si>
    <t>=NF(B195,"Document No.")</t>
  </si>
  <si>
    <t>=NF(B196,"Document No.")</t>
  </si>
  <si>
    <t>=NF(B197,"Document No.")</t>
  </si>
  <si>
    <t>=NF(B198,"Document No.")</t>
  </si>
  <si>
    <t>=NF(B199,"Document No.")</t>
  </si>
  <si>
    <t>=NF(B200,"Document No.")</t>
  </si>
  <si>
    <t>=NF(B201,"Document No.")</t>
  </si>
  <si>
    <t>=NF(B202,"Document No.")</t>
  </si>
  <si>
    <t>=NF(B203,"Document No.")</t>
  </si>
  <si>
    <t>=NF(B204,"Document No.")</t>
  </si>
  <si>
    <t>=NF(B205,"Document No.")</t>
  </si>
  <si>
    <t>=NF(B206,"Document No.")</t>
  </si>
  <si>
    <t>=NF(B207,"Document No.")</t>
  </si>
  <si>
    <t>=NF(B208,"Document No.")</t>
  </si>
  <si>
    <t>=NF(B209,"Document No.")</t>
  </si>
  <si>
    <t>=NF(B210,"Document No.")</t>
  </si>
  <si>
    <t>=NF(B211,"Document No.")</t>
  </si>
  <si>
    <t>=NF(B212,"Document No.")</t>
  </si>
  <si>
    <t>=NF(B213,"Document No.")</t>
  </si>
  <si>
    <t>=NF(B214,"Document No.")</t>
  </si>
  <si>
    <t>=NF(B215,"Document No.")</t>
  </si>
  <si>
    <t>=NF(B216,"Document No.")</t>
  </si>
  <si>
    <t>=NF(B217,"Document No.")</t>
  </si>
  <si>
    <t>=NF(B218,"Document No.")</t>
  </si>
  <si>
    <t>=NF(B219,"Document No.")</t>
  </si>
  <si>
    <t>=NF(B220,"Document No.")</t>
  </si>
  <si>
    <t>=NF(B221,"Document No.")</t>
  </si>
  <si>
    <t>=NF(B222,"Document No.")</t>
  </si>
  <si>
    <t>=NF(B223,"Document No.")</t>
  </si>
  <si>
    <t>=NF(B224,"Document No.")</t>
  </si>
  <si>
    <t>=NF(B225,"Document No.")</t>
  </si>
  <si>
    <t>=NF(B226,"Document No.")</t>
  </si>
  <si>
    <t>=NF(B227,"Document No.")</t>
  </si>
  <si>
    <t>=NF(B228,"Document No.")</t>
  </si>
  <si>
    <t>=NF(B229,"Document No.")</t>
  </si>
  <si>
    <t>=NF(B230,"Document No.")</t>
  </si>
  <si>
    <t>=NF(B231,"Document No.")</t>
  </si>
  <si>
    <t>=NF(B232,"Document No.")</t>
  </si>
  <si>
    <t>=NF(B233,"Document No.")</t>
  </si>
  <si>
    <t>=NF(B234,"Document No.")</t>
  </si>
  <si>
    <t>=NF(B235,"Document No.")</t>
  </si>
  <si>
    <t>=NF(B236,"Document No.")</t>
  </si>
  <si>
    <t>=NF(B237,"Document No.")</t>
  </si>
  <si>
    <t>=NF(B238,"Document No.")</t>
  </si>
  <si>
    <t>=NF(B239,"Document No.")</t>
  </si>
  <si>
    <t>=NF(B240,"Document No.")</t>
  </si>
  <si>
    <t>=NF(B241,"Document No.")</t>
  </si>
  <si>
    <t>=NF(B242,"Document No.")</t>
  </si>
  <si>
    <t>=NF(B243,"Document No.")</t>
  </si>
  <si>
    <t>=NF(B244,"Document No.")</t>
  </si>
  <si>
    <t>=NF(B245,"Document No.")</t>
  </si>
  <si>
    <t>=NF(B246,"Document No.")</t>
  </si>
  <si>
    <t>=NF(B247,"Document No.")</t>
  </si>
  <si>
    <t>=NF(B248,"Document No.")</t>
  </si>
  <si>
    <t>=NF(B249,"Document No.")</t>
  </si>
  <si>
    <t>=NF(B250,"Document No.")</t>
  </si>
  <si>
    <t>=NF(B251,"Document No.")</t>
  </si>
  <si>
    <t>=NF(B252,"Document No.")</t>
  </si>
  <si>
    <t>=NF(B253,"Document No.")</t>
  </si>
  <si>
    <t>=NF(B254,"Document No.")</t>
  </si>
  <si>
    <t>=NF(B255,"Document No.")</t>
  </si>
  <si>
    <t>=NF(B256,"Document No.")</t>
  </si>
  <si>
    <t>=NF(B257,"Document No.")</t>
  </si>
  <si>
    <t>=NF(B258,"Document No.")</t>
  </si>
  <si>
    <t>=NF(B259,"Document No.")</t>
  </si>
  <si>
    <t>=NF(B260,"Document No.")</t>
  </si>
  <si>
    <t>=NF(B261,"Document No.")</t>
  </si>
  <si>
    <t>=NF(B262,"Document No.")</t>
  </si>
  <si>
    <t>=NF(B263,"Document No.")</t>
  </si>
  <si>
    <t>=NF(B264,"Document No.")</t>
  </si>
  <si>
    <t>=NF(B265,"Document No.")</t>
  </si>
  <si>
    <t>=NF(B266,"Document No.")</t>
  </si>
  <si>
    <t>=NF(B267,"Document No.")</t>
  </si>
  <si>
    <t>=NF(B268,"Document No.")</t>
  </si>
  <si>
    <t>=NF(B269,"Document No.")</t>
  </si>
  <si>
    <t>=NF(B270,"Document No.")</t>
  </si>
  <si>
    <t>=NF(B271,"Document No.")</t>
  </si>
  <si>
    <t>=NF(B272,"Document No.")</t>
  </si>
  <si>
    <t>=NF(B273,"Document No.")</t>
  </si>
  <si>
    <t>=NF(B274,"Document No.")</t>
  </si>
  <si>
    <t>=NF(B275,"Document No.")</t>
  </si>
  <si>
    <t>=NF(B276,"Document No.")</t>
  </si>
  <si>
    <t>=NF(B277,"Document No.")</t>
  </si>
  <si>
    <t>=NF(B278,"Document No.")</t>
  </si>
  <si>
    <t>=NF(B279,"Document No.")</t>
  </si>
  <si>
    <t>=NF(B280,"Document No.")</t>
  </si>
  <si>
    <t>=NF(B281,"Document No.")</t>
  </si>
  <si>
    <t>=NF(B282,"Document No.")</t>
  </si>
  <si>
    <t>=NF(B283,"Document No.")</t>
  </si>
  <si>
    <t>=NF(B284,"Document No.")</t>
  </si>
  <si>
    <t>=NF(B285,"Document No.")</t>
  </si>
  <si>
    <t>=NF(B286,"Document No.")</t>
  </si>
  <si>
    <t>=NF(B287,"Document No.")</t>
  </si>
  <si>
    <t>=NF(B288,"Document No.")</t>
  </si>
  <si>
    <t>=NF(B289,"Document No.")</t>
  </si>
  <si>
    <t>=NF(B290,"Document No.")</t>
  </si>
  <si>
    <t>=NF(B291,"Document No.")</t>
  </si>
  <si>
    <t>=NF(B292,"Document No.")</t>
  </si>
  <si>
    <t>=NF(B293,"Document No.")</t>
  </si>
  <si>
    <t>=NF(B294,"Document No.")</t>
  </si>
  <si>
    <t>=NF(B295,"Document No.")</t>
  </si>
  <si>
    <t>=NF(B296,"Document No.")</t>
  </si>
  <si>
    <t>=NF(B297,"Document No.")</t>
  </si>
  <si>
    <t>=NF(B298,"Document No.")</t>
  </si>
  <si>
    <t>=NF(B299,"Document No.")</t>
  </si>
  <si>
    <t>=NF(B300,"Document No.")</t>
  </si>
  <si>
    <t>=NF(B301,"Document No.")</t>
  </si>
  <si>
    <t>=NF(B302,"Document No.")</t>
  </si>
  <si>
    <t>=NF(B303,"Document No.")</t>
  </si>
  <si>
    <t>=NF(B304,"Document No.")</t>
  </si>
  <si>
    <t>=NF(B305,"Document No.")</t>
  </si>
  <si>
    <t>=NF(B306,"Document No.")</t>
  </si>
  <si>
    <t>=NF(B307,"Document No.")</t>
  </si>
  <si>
    <t>=NF(B308,"Document No.")</t>
  </si>
  <si>
    <t>=NF(B309,"Document No.")</t>
  </si>
  <si>
    <t>=NF(B310,"Document No.")</t>
  </si>
  <si>
    <t>=NF(B311,"Document No.")</t>
  </si>
  <si>
    <t>=NF(B312,"Document No.")</t>
  </si>
  <si>
    <t>=NF(B313,"Document No.")</t>
  </si>
  <si>
    <t>=NF(B314,"Document No.")</t>
  </si>
  <si>
    <t>=NF(B315,"Document No.")</t>
  </si>
  <si>
    <t>=NF(B316,"Document No.")</t>
  </si>
  <si>
    <t>=NF(B317,"Document No.")</t>
  </si>
  <si>
    <t>=NF(B318,"Document No.")</t>
  </si>
  <si>
    <t>=NF(B319,"Document No.")</t>
  </si>
  <si>
    <t>=NF(B320,"Document No.")</t>
  </si>
  <si>
    <t>=NF(B321,"Document No.")</t>
  </si>
  <si>
    <t>=NF(B322,"Document No.")</t>
  </si>
  <si>
    <t>=NF(B323,"Document No.")</t>
  </si>
  <si>
    <t>=NF(B324,"Document No.")</t>
  </si>
  <si>
    <t>=NF(B325,"Document No.")</t>
  </si>
  <si>
    <t>=NF(B326,"Document No.")</t>
  </si>
  <si>
    <t>=NF(B327,"Document No.")</t>
  </si>
  <si>
    <t>=NF(B328,"Document No.")</t>
  </si>
  <si>
    <t>=NF(B329,"Document No.")</t>
  </si>
  <si>
    <t>=NF(B330,"Document No.")</t>
  </si>
  <si>
    <t>=NF(B331,"Document No.")</t>
  </si>
  <si>
    <t>=NF(B332,"Document No.")</t>
  </si>
  <si>
    <t>=NF(B333,"Document No.")</t>
  </si>
  <si>
    <t>=NF(B334,"Document No.")</t>
  </si>
  <si>
    <t>=NF(B335,"Document No.")</t>
  </si>
  <si>
    <t>=NF(B336,"Document No.")</t>
  </si>
  <si>
    <t>=NF(B337,"Document No.")</t>
  </si>
  <si>
    <t>=NF(B338,"Document No.")</t>
  </si>
  <si>
    <t>=NF(B339,"Document No.")</t>
  </si>
  <si>
    <t>=NF(B340,"Document No.")</t>
  </si>
  <si>
    <t>=NF(B341,"Document No.")</t>
  </si>
  <si>
    <t>=NF(B342,"Document No.")</t>
  </si>
  <si>
    <t>=NF(B343,"Document No.")</t>
  </si>
  <si>
    <t>=NF(B344,"Document No.")</t>
  </si>
  <si>
    <t>=NF(B345,"Document No.")</t>
  </si>
  <si>
    <t>=NF(B346,"Document No.")</t>
  </si>
  <si>
    <t>=NF(B347,"Document No.")</t>
  </si>
  <si>
    <t>=NF(B348,"Document No.")</t>
  </si>
  <si>
    <t>=NF(B349,"Document No.")</t>
  </si>
  <si>
    <t>=NF(B350,"Document No.")</t>
  </si>
  <si>
    <t>=NF(B351,"Document No.")</t>
  </si>
  <si>
    <t>=NF(B352,"Document No.")</t>
  </si>
  <si>
    <t>=NF(B353,"Document No.")</t>
  </si>
  <si>
    <t>=NF(B354,"Document No.")</t>
  </si>
  <si>
    <t>=NF(B355,"Document No.")</t>
  </si>
  <si>
    <t>=NF(B356,"Document No.")</t>
  </si>
  <si>
    <t>=NF(B357,"Document No.")</t>
  </si>
  <si>
    <t>=NF(B358,"Document No.")</t>
  </si>
  <si>
    <t>=NF(B359,"Document No.")</t>
  </si>
  <si>
    <t>=NF(B360,"Document No.")</t>
  </si>
  <si>
    <t>=NF(B361,"Document No.")</t>
  </si>
  <si>
    <t>=NF(B362,"Document No.")</t>
  </si>
  <si>
    <t>=NF(B363,"Document No.")</t>
  </si>
  <si>
    <t>=NF(B364,"Document No.")</t>
  </si>
  <si>
    <t>=NF(B365,"Document No.")</t>
  </si>
  <si>
    <t>=NF(B366,"Document No.")</t>
  </si>
  <si>
    <t>=NF(B367,"Document No.")</t>
  </si>
  <si>
    <t>=NF(B368,"Document No.")</t>
  </si>
  <si>
    <t>=NF(B369,"Document No.")</t>
  </si>
  <si>
    <t>=NF(B370,"Document No.")</t>
  </si>
  <si>
    <t>=NF(B371,"Document No.")</t>
  </si>
  <si>
    <t>=NF(B372,"Document No.")</t>
  </si>
  <si>
    <t>=NF(B373,"Document No.")</t>
  </si>
  <si>
    <t>=NF(B374,"Document No.")</t>
  </si>
  <si>
    <t>=NF(B375,"Document No.")</t>
  </si>
  <si>
    <t>=NF(B376,"Document No.")</t>
  </si>
  <si>
    <t>=NF(B377,"Document No.")</t>
  </si>
  <si>
    <t>=NF(B378,"Document No.")</t>
  </si>
  <si>
    <t>=NF(B379,"Document No.")</t>
  </si>
  <si>
    <t>=NF(B380,"Document No.")</t>
  </si>
  <si>
    <t>=NF(B381,"Document No.")</t>
  </si>
  <si>
    <t>=NF(B382,"Document No.")</t>
  </si>
  <si>
    <t>=NF(B383,"Document No.")</t>
  </si>
  <si>
    <t>=NF(B384,"Document No.")</t>
  </si>
  <si>
    <t>=NF(B385,"Document No.")</t>
  </si>
  <si>
    <t>=NF(B386,"Document No.")</t>
  </si>
  <si>
    <t>=NF(B387,"Document No.")</t>
  </si>
  <si>
    <t>=NF(B388,"Document No.")</t>
  </si>
  <si>
    <t>=NF(B389,"Document No.")</t>
  </si>
  <si>
    <t>=NF(B390,"Document No.")</t>
  </si>
  <si>
    <t>=NF(B391,"Document No.")</t>
  </si>
  <si>
    <t>=NF(B392,"Document No.")</t>
  </si>
  <si>
    <t>=NF(B393,"Document No.")</t>
  </si>
  <si>
    <t>=NF(B394,"Document No.")</t>
  </si>
  <si>
    <t>=NF(B395,"Document No.")</t>
  </si>
  <si>
    <t>=NF(B396,"Document No.")</t>
  </si>
  <si>
    <t>=NF(B397,"Document No.")</t>
  </si>
  <si>
    <t>=NF(B398,"Document No.")</t>
  </si>
  <si>
    <t>=NF(B399,"Document No.")</t>
  </si>
  <si>
    <t>=NF(B400,"Document No.")</t>
  </si>
  <si>
    <t>=NF(B401,"Document No.")</t>
  </si>
  <si>
    <t>=NF(B402,"Document No.")</t>
  </si>
  <si>
    <t>=NF(B403,"Document No.")</t>
  </si>
  <si>
    <t>=NF(B404,"Document No.")</t>
  </si>
  <si>
    <t>=NF(B405,"Document No.")</t>
  </si>
  <si>
    <t>=NF(B406,"Document No.")</t>
  </si>
  <si>
    <t>=NF(B407,"Document No.")</t>
  </si>
  <si>
    <t>=NF(B408,"Document No.")</t>
  </si>
  <si>
    <t>=NF(B409,"Document No.")</t>
  </si>
  <si>
    <t>=NF(B410,"Document No.")</t>
  </si>
  <si>
    <t>=NF(B411,"Document No.")</t>
  </si>
  <si>
    <t>=NF(B412,"Document No.")</t>
  </si>
  <si>
    <t>=NF(B413,"Document No.")</t>
  </si>
  <si>
    <t>=NF(B414,"Document No.")</t>
  </si>
  <si>
    <t>=NF(B415,"Document No.")</t>
  </si>
  <si>
    <t>=NF(B416,"Document No.")</t>
  </si>
  <si>
    <t>=NF(B417,"Document No.")</t>
  </si>
  <si>
    <t>=NF(B418,"Document No.")</t>
  </si>
  <si>
    <t>=NF(B419,"Document No.")</t>
  </si>
  <si>
    <t>=NF(B420,"Document No.")</t>
  </si>
  <si>
    <t>=NF(B421,"Document No.")</t>
  </si>
  <si>
    <t>=NF(B422,"Document No.")</t>
  </si>
  <si>
    <t>=NF(B423,"Document No.")</t>
  </si>
  <si>
    <t>=NF(B424,"Document No.")</t>
  </si>
  <si>
    <t>=NF(B425,"Document No.")</t>
  </si>
  <si>
    <t>=NF(B426,"Document No.")</t>
  </si>
  <si>
    <t>=NF(B427,"Document No.")</t>
  </si>
  <si>
    <t>=NF(B428,"Document No.")</t>
  </si>
  <si>
    <t>=NF(B429,"Document No.")</t>
  </si>
  <si>
    <t>=NF(B430,"Document No.")</t>
  </si>
  <si>
    <t>=NF(B431,"Document No.")</t>
  </si>
  <si>
    <t>=NF(B432,"Document No.")</t>
  </si>
  <si>
    <t>=NF(B433,"Document No.")</t>
  </si>
  <si>
    <t>=NF(B434,"Document No.")</t>
  </si>
  <si>
    <t>=NF(B435,"Document No.")</t>
  </si>
  <si>
    <t>=NF(B436,"Document No.")</t>
  </si>
  <si>
    <t>=NF(B437,"Document No.")</t>
  </si>
  <si>
    <t>=NF(B438,"Document No.")</t>
  </si>
  <si>
    <t>=NF(B439,"Document No.")</t>
  </si>
  <si>
    <t>=NF(B440,"Document No.")</t>
  </si>
  <si>
    <t>=NF(B441,"Document No.")</t>
  </si>
  <si>
    <t>=NF(B442,"Document No.")</t>
  </si>
  <si>
    <t>=NF(B443,"Document No.")</t>
  </si>
  <si>
    <t>=NF(B444,"Document No.")</t>
  </si>
  <si>
    <t>=NF(B445,"Document No.")</t>
  </si>
  <si>
    <t>=NF(B446,"Document No.")</t>
  </si>
  <si>
    <t>=NF(B447,"Document No.")</t>
  </si>
  <si>
    <t>=NF(B448,"Document No.")</t>
  </si>
  <si>
    <t>=NF(B449,"Document No.")</t>
  </si>
  <si>
    <t>=NF(B450,"Document No.")</t>
  </si>
  <si>
    <t>=NF(B451,"Document No.")</t>
  </si>
  <si>
    <t>=NF(B452,"Document No.")</t>
  </si>
  <si>
    <t>=NF(B453,"Document No.")</t>
  </si>
  <si>
    <t>=NF(B454,"Document No.")</t>
  </si>
  <si>
    <t>=NF(B455,"Document No.")</t>
  </si>
  <si>
    <t>=NF(B456,"Document No.")</t>
  </si>
  <si>
    <t>=NF(B457,"Document No.")</t>
  </si>
  <si>
    <t>=NF(B458,"Document No.")</t>
  </si>
  <si>
    <t>=NF(B459,"Document No.")</t>
  </si>
  <si>
    <t>=NF(B460,"Document No.")</t>
  </si>
  <si>
    <t>=NF(B461,"Document No.")</t>
  </si>
  <si>
    <t>=NF(B462,"Document No.")</t>
  </si>
  <si>
    <t>=NF(B463,"Document No.")</t>
  </si>
  <si>
    <t>=NF(B464,"Document No.")</t>
  </si>
  <si>
    <t>=NF(B465,"Document No.")</t>
  </si>
  <si>
    <t>=NF(B466,"Document No.")</t>
  </si>
  <si>
    <t>=NF(B467,"Document No.")</t>
  </si>
  <si>
    <t>=NF(B468,"Document No.")</t>
  </si>
  <si>
    <t>=NF(B469,"Document No.")</t>
  </si>
  <si>
    <t>=NF(B470,"Document No.")</t>
  </si>
  <si>
    <t>=NF(B471,"Document No.")</t>
  </si>
  <si>
    <t>=NF(B472,"Document No.")</t>
  </si>
  <si>
    <t>=NF(B473,"Document No.")</t>
  </si>
  <si>
    <t>=NF(B474,"Document No.")</t>
  </si>
  <si>
    <t>=NF(B475,"Document No.")</t>
  </si>
  <si>
    <t>=NF(B476,"Document No.")</t>
  </si>
  <si>
    <t>=NF(B477,"Document No.")</t>
  </si>
  <si>
    <t>=NF(B478,"Document No.")</t>
  </si>
  <si>
    <t>=NF(B479,"Document No.")</t>
  </si>
  <si>
    <t>=NF(B480,"Document No.")</t>
  </si>
  <si>
    <t>=NF(B481,"Document No.")</t>
  </si>
  <si>
    <t>=NF(B482,"Document No.")</t>
  </si>
  <si>
    <t>=NF(B483,"Document No.")</t>
  </si>
  <si>
    <t>=NF(B484,"Document No.")</t>
  </si>
  <si>
    <t>=NF(B485,"Document No.")</t>
  </si>
  <si>
    <t>=NF(B486,"Document No.")</t>
  </si>
  <si>
    <t>=NF(B487,"Document No.")</t>
  </si>
  <si>
    <t>=NF(B488,"Document No.")</t>
  </si>
  <si>
    <t>=NF(B489,"Document No.")</t>
  </si>
  <si>
    <t>=NF(B490,"Document No.")</t>
  </si>
  <si>
    <t>=NF(B491,"Document No.")</t>
  </si>
  <si>
    <t>=NF(B492,"Document No.")</t>
  </si>
  <si>
    <t>=NF(B493,"Document No.")</t>
  </si>
  <si>
    <t>=NF(B494,"Document No.")</t>
  </si>
  <si>
    <t>=NF(B495,"Document No.")</t>
  </si>
  <si>
    <t>=NF(B496,"Document No.")</t>
  </si>
  <si>
    <t>=NF(B497,"Document No.")</t>
  </si>
  <si>
    <t>=NF(B498,"Document No.")</t>
  </si>
  <si>
    <t>=NF(B499,"Document No.")</t>
  </si>
  <si>
    <t>=NF(B500,"Document No.")</t>
  </si>
  <si>
    <t>=NF(B501,"Document No.")</t>
  </si>
  <si>
    <t>=NF(B502,"Document No.")</t>
  </si>
  <si>
    <t>=NF(B503,"Document No.")</t>
  </si>
  <si>
    <t>=NF(B504,"Document No.")</t>
  </si>
  <si>
    <t>=NF(B505,"Document No.")</t>
  </si>
  <si>
    <t>=NF(B506,"Document No.")</t>
  </si>
  <si>
    <t>=NF(B507,"Document No.")</t>
  </si>
  <si>
    <t>=NF(B508,"Document No.")</t>
  </si>
  <si>
    <t>=NF(B509,"Document No.")</t>
  </si>
  <si>
    <t>=NF(B510,"Document No.")</t>
  </si>
  <si>
    <t>=NF(B511,"Document No.")</t>
  </si>
  <si>
    <t>=NF(B512,"Document No.")</t>
  </si>
  <si>
    <t>=NF(B513,"Document No.")</t>
  </si>
  <si>
    <t>=NF(B514,"Document No.")</t>
  </si>
  <si>
    <t>=NF(B515,"Document No.")</t>
  </si>
  <si>
    <t>=NF(B516,"Document No.")</t>
  </si>
  <si>
    <t>=NF(B517,"Document No.")</t>
  </si>
  <si>
    <t>=NF(B518,"Document No.")</t>
  </si>
  <si>
    <t>=NF(B519,"Document No.")</t>
  </si>
  <si>
    <t>=NF(B520,"Document No.")</t>
  </si>
  <si>
    <t>=NF(B521,"Document No.")</t>
  </si>
  <si>
    <t>=NF(B522,"Document No.")</t>
  </si>
  <si>
    <t>=NF(B523,"Document No.")</t>
  </si>
  <si>
    <t>=NF(B524,"Document No.")</t>
  </si>
  <si>
    <t>=NF(B525,"Document No.")</t>
  </si>
  <si>
    <t>=NF(B526,"Document No.")</t>
  </si>
  <si>
    <t>=NF(B527,"Document No.")</t>
  </si>
  <si>
    <t>=NF(B528,"Document No.")</t>
  </si>
  <si>
    <t>=NF(B529,"Document No.")</t>
  </si>
  <si>
    <t>=NF(B530,"Document No.")</t>
  </si>
  <si>
    <t>=NF(B531,"Document No.")</t>
  </si>
  <si>
    <t>=NF(B532,"Document No.")</t>
  </si>
  <si>
    <t>=NF(B533,"Document No.")</t>
  </si>
  <si>
    <t>=NF(B534,"Document No.")</t>
  </si>
  <si>
    <t>=NF(B535,"Document No.")</t>
  </si>
  <si>
    <t>=NF(B536,"Document No.")</t>
  </si>
  <si>
    <t>=NF(B537,"Document No.")</t>
  </si>
  <si>
    <t>=NF(B538,"Document No.")</t>
  </si>
  <si>
    <t>=NF(B539,"Document No.")</t>
  </si>
  <si>
    <t>=NF(B540,"Document No.")</t>
  </si>
  <si>
    <t>=NF(B541,"Document No.")</t>
  </si>
  <si>
    <t>=NF(B542,"Document No.")</t>
  </si>
  <si>
    <t>=NF(B543,"Document No.")</t>
  </si>
  <si>
    <t>=NF(B544,"Document No.")</t>
  </si>
  <si>
    <t>=NF(B545,"Document No.")</t>
  </si>
  <si>
    <t>=NF(B546,"Document No.")</t>
  </si>
  <si>
    <t>=NF(B547,"Document No.")</t>
  </si>
  <si>
    <t>=NF(B548,"Document No.")</t>
  </si>
  <si>
    <t>=NF(B549,"Document No.")</t>
  </si>
  <si>
    <t>=NF(B550,"Document No.")</t>
  </si>
  <si>
    <t>=NF(B551,"Document No.")</t>
  </si>
  <si>
    <t>=NF(B552,"Document No.")</t>
  </si>
  <si>
    <t>=NF(B553,"Document No.")</t>
  </si>
  <si>
    <t>=NF(B554,"Document No.")</t>
  </si>
  <si>
    <t>=NF(B555,"Document No.")</t>
  </si>
  <si>
    <t>=NF(B556,"Document No.")</t>
  </si>
  <si>
    <t>=NF(B557,"Document No.")</t>
  </si>
  <si>
    <t>=NF(B558,"Document No.")</t>
  </si>
  <si>
    <t>=NF(B559,"Document No.")</t>
  </si>
  <si>
    <t>=NF(B560,"Document No.")</t>
  </si>
  <si>
    <t>=NF(B561,"Document No.")</t>
  </si>
  <si>
    <t>=NF(B562,"Document No.")</t>
  </si>
  <si>
    <t>=NF(B563,"Document No.")</t>
  </si>
  <si>
    <t>=NF(B564,"Document No.")</t>
  </si>
  <si>
    <t>=NF(B565,"Document No.")</t>
  </si>
  <si>
    <t>=NF(B566,"Document No.")</t>
  </si>
  <si>
    <t>=NF(B567,"Document No.")</t>
  </si>
  <si>
    <t>=NF(B568,"Document No.")</t>
  </si>
  <si>
    <t>=NF(B569,"Document No.")</t>
  </si>
  <si>
    <t>=NF(B570,"Document No.")</t>
  </si>
  <si>
    <t>=NF(B571,"Document No.")</t>
  </si>
  <si>
    <t>=NF(B572,"Document No.")</t>
  </si>
  <si>
    <t>=NF(B573,"Document No.")</t>
  </si>
  <si>
    <t>=NF(B574,"Document No.")</t>
  </si>
  <si>
    <t>=NF(B575,"Document No.")</t>
  </si>
  <si>
    <t>=NF(B576,"Document No.")</t>
  </si>
  <si>
    <t>=NF(B577,"Document No.")</t>
  </si>
  <si>
    <t>=NF(B578,"Document No.")</t>
  </si>
  <si>
    <t>=NF(B579,"Document No.")</t>
  </si>
  <si>
    <t>=NF(B580,"Document No.")</t>
  </si>
  <si>
    <t>=NF(B581,"Document No.")</t>
  </si>
  <si>
    <t>=NF(B582,"Document No.")</t>
  </si>
  <si>
    <t>=NF(B583,"Document No.")</t>
  </si>
  <si>
    <t>=NF(B584,"Document No.")</t>
  </si>
  <si>
    <t>=NF(B585,"Document No.")</t>
  </si>
  <si>
    <t>=NF(B586,"Document No.")</t>
  </si>
  <si>
    <t>=NF(B587,"Document No.")</t>
  </si>
  <si>
    <t>=NF(B588,"Document No.")</t>
  </si>
  <si>
    <t>=NF(B589,"Document No.")</t>
  </si>
  <si>
    <t>=NF(B590,"Document No.")</t>
  </si>
  <si>
    <t>=NF(B591,"Document No.")</t>
  </si>
  <si>
    <t>=NF(B592,"Document No.")</t>
  </si>
  <si>
    <t>=NF(B593,"Document No.")</t>
  </si>
  <si>
    <t>=NF(B594,"Document No.")</t>
  </si>
  <si>
    <t>=NF(B595,"Document No.")</t>
  </si>
  <si>
    <t>=NF(B596,"Document No.")</t>
  </si>
  <si>
    <t>=NF(B597,"Document No.")</t>
  </si>
  <si>
    <t>=NF(B598,"Document No.")</t>
  </si>
  <si>
    <t>=NF(B599,"Document No.")</t>
  </si>
  <si>
    <t>=NF(B600,"Document No.")</t>
  </si>
  <si>
    <t>=NF(B601,"Document No.")</t>
  </si>
  <si>
    <t>=NF(B602,"Document No.")</t>
  </si>
  <si>
    <t>=NF(B603,"Document No.")</t>
  </si>
  <si>
    <t>=NF(B604,"Document No.")</t>
  </si>
  <si>
    <t>=NF(B605,"Document No.")</t>
  </si>
  <si>
    <t>=NF(B606,"Document No.")</t>
  </si>
  <si>
    <t>=NF(B607,"Document No.")</t>
  </si>
  <si>
    <t>=NF(B608,"Document No.")</t>
  </si>
  <si>
    <t>=NF(B609,"Document No.")</t>
  </si>
  <si>
    <t>=NF(B610,"Document No.")</t>
  </si>
  <si>
    <t>=NF(B611,"Document No.")</t>
  </si>
  <si>
    <t>=NF(B612,"Document No.")</t>
  </si>
  <si>
    <t>=NF(B613,"Document No.")</t>
  </si>
  <si>
    <t>=NF(B614,"Document No.")</t>
  </si>
  <si>
    <t>=NF(B615,"Document No.")</t>
  </si>
  <si>
    <t>=NF(B616,"Document No.")</t>
  </si>
  <si>
    <t>=NF(B617,"Document No.")</t>
  </si>
  <si>
    <t>=NF(B618,"Document No.")</t>
  </si>
  <si>
    <t>=NF(B619,"Document No.")</t>
  </si>
  <si>
    <t>=NF(B620,"Document No.")</t>
  </si>
  <si>
    <t>=NF(B621,"Document No.")</t>
  </si>
  <si>
    <t>=NF(B622,"Document No.")</t>
  </si>
  <si>
    <t>=NF(B623,"Document No.")</t>
  </si>
  <si>
    <t>=NF(B624,"Document No.")</t>
  </si>
  <si>
    <t>=NF(B625,"Document No.")</t>
  </si>
  <si>
    <t>=NF(B626,"Document No.")</t>
  </si>
  <si>
    <t>=NF(B627,"Document No.")</t>
  </si>
  <si>
    <t>=NF(B628,"Document No.")</t>
  </si>
  <si>
    <t>=NF(B629,"Document No.")</t>
  </si>
  <si>
    <t>=NF(B630,"Document No.")</t>
  </si>
  <si>
    <t>=NF(B631,"Document No.")</t>
  </si>
  <si>
    <t>=NF(B632,"Document No.")</t>
  </si>
  <si>
    <t>=NF(B633,"Document No.")</t>
  </si>
  <si>
    <t>=NF(B634,"Document No.")</t>
  </si>
  <si>
    <t>=NF(B635,"Document No.")</t>
  </si>
  <si>
    <t>=NF(B636,"Document No.")</t>
  </si>
  <si>
    <t>=NF(B637,"Document No.")</t>
  </si>
  <si>
    <t>=NF(B638,"Document No.")</t>
  </si>
  <si>
    <t>=NF(B639,"Document No.")</t>
  </si>
  <si>
    <t>=NF(B640,"Document No.")</t>
  </si>
  <si>
    <t>=NF(B641,"Document No.")</t>
  </si>
  <si>
    <t>=NF(B642,"Document No.")</t>
  </si>
  <si>
    <t>=NF(B643,"Document No.")</t>
  </si>
  <si>
    <t>=NF(B644,"Document No.")</t>
  </si>
  <si>
    <t>=NF(B645,"Document No.")</t>
  </si>
  <si>
    <t>=NF(B646,"Document No.")</t>
  </si>
  <si>
    <t>=NF(B647,"Document No.")</t>
  </si>
  <si>
    <t>=NF(B648,"Document No.")</t>
  </si>
  <si>
    <t>=NF(B649,"Document No.")</t>
  </si>
  <si>
    <t>=NF(B650,"Document No.")</t>
  </si>
  <si>
    <t>=NF(B651,"Document No.")</t>
  </si>
  <si>
    <t>=NF(B652,"Document No.")</t>
  </si>
  <si>
    <t>=NF(B653,"Document No.")</t>
  </si>
  <si>
    <t>=NF(B654,"Document No.")</t>
  </si>
  <si>
    <t>=NF(B655,"Document No.")</t>
  </si>
  <si>
    <t>=NF(B656,"Document No.")</t>
  </si>
  <si>
    <t>=NF(B657,"Document No.")</t>
  </si>
  <si>
    <t>=NF(B658,"Document No.")</t>
  </si>
  <si>
    <t>=NF(B659,"Document No.")</t>
  </si>
  <si>
    <t>=NF(B660,"Document No.")</t>
  </si>
  <si>
    <t>=NF(B661,"Document No.")</t>
  </si>
  <si>
    <t>=NF(B662,"Document No.")</t>
  </si>
  <si>
    <t>=NF(B663,"Document No.")</t>
  </si>
  <si>
    <t>=NF(B664,"Document No.")</t>
  </si>
  <si>
    <t>=NF(B665,"Document No.")</t>
  </si>
  <si>
    <t>=NF(B666,"Document No.")</t>
  </si>
  <si>
    <t>=NF(B667,"Document No.")</t>
  </si>
  <si>
    <t>=NF(B668,"Document No.")</t>
  </si>
  <si>
    <t>=NF(B669,"Document No.")</t>
  </si>
  <si>
    <t>=NF(B670,"Document No.")</t>
  </si>
  <si>
    <t>=NF(B671,"Document No.")</t>
  </si>
  <si>
    <t>=NF(B672,"Document No.")</t>
  </si>
  <si>
    <t>=NF(B673,"Document No.")</t>
  </si>
  <si>
    <t>=NF(B674,"Document No.")</t>
  </si>
  <si>
    <t>=NF(B675,"Document No.")</t>
  </si>
  <si>
    <t>=NF(B676,"Document No.")</t>
  </si>
  <si>
    <t>=NF(B677,"Document No.")</t>
  </si>
  <si>
    <t>=NF(B678,"Document No.")</t>
  </si>
  <si>
    <t>=NF(B679,"Document No.")</t>
  </si>
  <si>
    <t>=NF(B680,"Document No.")</t>
  </si>
  <si>
    <t>=NF(B681,"Document No.")</t>
  </si>
  <si>
    <t>=NF(B682,"Document No.")</t>
  </si>
  <si>
    <t>=NF(B683,"Document No.")</t>
  </si>
  <si>
    <t>=NF(B684,"Document No.")</t>
  </si>
  <si>
    <t>=NF(B685,"Document No.")</t>
  </si>
  <si>
    <t>=NF(B686,"Document No.")</t>
  </si>
  <si>
    <t>=NF(B687,"Document No.")</t>
  </si>
  <si>
    <t>=NF(B688,"Document No.")</t>
  </si>
  <si>
    <t>=NF(B689,"Document No.")</t>
  </si>
  <si>
    <t>=NF(B690,"Document No.")</t>
  </si>
  <si>
    <t>=NF(B691,"Document No.")</t>
  </si>
  <si>
    <t>=NF(B692,"Document No.")</t>
  </si>
  <si>
    <t>=NF(B693,"Document No.")</t>
  </si>
  <si>
    <t>=NF(B694,"Document No.")</t>
  </si>
  <si>
    <t>=NF(B695,"Document No.")</t>
  </si>
  <si>
    <t>=NF(B696,"Document No.")</t>
  </si>
  <si>
    <t>=NF(B697,"Document No.")</t>
  </si>
  <si>
    <t>=NF(B698,"Document No.")</t>
  </si>
  <si>
    <t>=NF(B699,"Document No.")</t>
  </si>
  <si>
    <t>=NF(B700,"Document No.")</t>
  </si>
  <si>
    <t>=NF(B701,"Document No.")</t>
  </si>
  <si>
    <t>=NF(B702,"Document No.")</t>
  </si>
  <si>
    <t>=NF(B703,"Document No.")</t>
  </si>
  <si>
    <t>=NF(B704,"Document No.")</t>
  </si>
  <si>
    <t>=NF(B705,"Document No.")</t>
  </si>
  <si>
    <t>=NF(B706,"Document No.")</t>
  </si>
  <si>
    <t>=NF(B707,"Document No.")</t>
  </si>
  <si>
    <t>=NF(B708,"Document No.")</t>
  </si>
  <si>
    <t>=NF(B709,"Document No.")</t>
  </si>
  <si>
    <t>=NF(B710,"Document No.")</t>
  </si>
  <si>
    <t>=NF(B711,"Document No.")</t>
  </si>
  <si>
    <t>=NF(B712,"Document No.")</t>
  </si>
  <si>
    <t>=NF(B713,"Document No.")</t>
  </si>
  <si>
    <t>=NF(B714,"Document No.")</t>
  </si>
  <si>
    <t>=NF(B715,"Document No.")</t>
  </si>
  <si>
    <t>=NF(B716,"Document No.")</t>
  </si>
  <si>
    <t>=NF(B717,"Document No.")</t>
  </si>
  <si>
    <t>=NF(B718,"Document No.")</t>
  </si>
  <si>
    <t>=NF(B719,"Document No.")</t>
  </si>
  <si>
    <t>=NF(B720,"Document No.")</t>
  </si>
  <si>
    <t>=NF(B721,"Document No.")</t>
  </si>
  <si>
    <t>=NF(B722,"Document No.")</t>
  </si>
  <si>
    <t>=NF(B723,"Document No.")</t>
  </si>
  <si>
    <t>=NF(B724,"Document No.")</t>
  </si>
  <si>
    <t>=NF(B725,"Document No.")</t>
  </si>
  <si>
    <t>=NF(B726,"Document No.")</t>
  </si>
  <si>
    <t>=NF(B727,"Document No.")</t>
  </si>
  <si>
    <t>=NF(B728,"Document No.")</t>
  </si>
  <si>
    <t>=NF(B729,"Document No.")</t>
  </si>
  <si>
    <t>=NF(B730,"Document No.")</t>
  </si>
  <si>
    <t>=NF(B731,"Document No.")</t>
  </si>
  <si>
    <t>=NF(B732,"Document No.")</t>
  </si>
  <si>
    <t>=NF(B733,"Document No.")</t>
  </si>
  <si>
    <t>=NF(B734,"Document No.")</t>
  </si>
  <si>
    <t>=NF(B735,"Document No.")</t>
  </si>
  <si>
    <t>=NF(B736,"Document No.")</t>
  </si>
  <si>
    <t>=NF(B737,"Document No.")</t>
  </si>
  <si>
    <t>=NF(B738,"Document No.")</t>
  </si>
  <si>
    <t>=NF(B739,"Document No.")</t>
  </si>
  <si>
    <t>=NF(B740,"Document No.")</t>
  </si>
  <si>
    <t>=NF(B741,"Document No.")</t>
  </si>
  <si>
    <t>=NF(B742,"Document No.")</t>
  </si>
  <si>
    <t>=NF(B743,"Document No.")</t>
  </si>
  <si>
    <t>=NF(B744,"Document No.")</t>
  </si>
  <si>
    <t>=NF(B745,"Document No.")</t>
  </si>
  <si>
    <t>=NF(B746,"Document No.")</t>
  </si>
  <si>
    <t>=NF(B747,"Document No.")</t>
  </si>
  <si>
    <t>=NF(B748,"Document No.")</t>
  </si>
  <si>
    <t>=NF(B749,"Document No.")</t>
  </si>
  <si>
    <t>=NF(B750,"Document No.")</t>
  </si>
  <si>
    <t>=NF(B751,"Document No.")</t>
  </si>
  <si>
    <t>=NF(B752,"Document No.")</t>
  </si>
  <si>
    <t>=NF(B753,"Document No.")</t>
  </si>
  <si>
    <t>=NF(B754,"Document No.")</t>
  </si>
  <si>
    <t>=NF(B755,"Document No.")</t>
  </si>
  <si>
    <t>=NF(B756,"Document No.")</t>
  </si>
  <si>
    <t>=NF(B757,"Document No.")</t>
  </si>
  <si>
    <t>=NF(B758,"Document No.")</t>
  </si>
  <si>
    <t>=NF(B759,"Document No.")</t>
  </si>
  <si>
    <t>=NF(B760,"Document No.")</t>
  </si>
  <si>
    <t>=NF(B761,"Document No.")</t>
  </si>
  <si>
    <t>=NF(B762,"Document No.")</t>
  </si>
  <si>
    <t>=NF(B763,"Document No.")</t>
  </si>
  <si>
    <t>=NF(B764,"Document No.")</t>
  </si>
  <si>
    <t>=NF(B765,"Document No.")</t>
  </si>
  <si>
    <t>=NF(B766,"Document No.")</t>
  </si>
  <si>
    <t>=NF(B767,"Document No.")</t>
  </si>
  <si>
    <t>=NF(B768,"Document No.")</t>
  </si>
  <si>
    <t>=NF(B769,"Document No.")</t>
  </si>
  <si>
    <t>=NF(B770,"Document No.")</t>
  </si>
  <si>
    <t>=NF(B771,"Document No.")</t>
  </si>
  <si>
    <t>=NF(B772,"Document No.")</t>
  </si>
  <si>
    <t>=NF(B773,"Document No.")</t>
  </si>
  <si>
    <t>=NF(B774,"Document No.")</t>
  </si>
  <si>
    <t>=NF(B775,"Document No.")</t>
  </si>
  <si>
    <t>=NF(B776,"Document No.")</t>
  </si>
  <si>
    <t>=NF(B777,"Document No.")</t>
  </si>
  <si>
    <t>=NF(B778,"Document No.")</t>
  </si>
  <si>
    <t>=NF(B779,"Document No.")</t>
  </si>
  <si>
    <t>=NF(B780,"Document No.")</t>
  </si>
  <si>
    <t>=NF(B781,"Document No.")</t>
  </si>
  <si>
    <t>=NF(B782,"Document No.")</t>
  </si>
  <si>
    <t>=NF(B783,"Document No.")</t>
  </si>
  <si>
    <t>=NF(B784,"Document No.")</t>
  </si>
  <si>
    <t>=NF(B785,"Document No.")</t>
  </si>
  <si>
    <t>=NF(B786,"Document No.")</t>
  </si>
  <si>
    <t>=NF(B787,"Document No.")</t>
  </si>
  <si>
    <t>=NF(B788,"Document No.")</t>
  </si>
  <si>
    <t>=NF(B789,"Document No.")</t>
  </si>
  <si>
    <t>=NF(B790,"Document No.")</t>
  </si>
  <si>
    <t>=NF(B791,"Document No.")</t>
  </si>
  <si>
    <t>=NF(B792,"Document No.")</t>
  </si>
  <si>
    <t>=NF(B793,"Document No.")</t>
  </si>
  <si>
    <t>=NF(B794,"Document No.")</t>
  </si>
  <si>
    <t>=NF(B795,"Document No.")</t>
  </si>
  <si>
    <t>=NF(B796,"Document No.")</t>
  </si>
  <si>
    <t>=NF(B797,"Document No.")</t>
  </si>
  <si>
    <t>=NF(B798,"Document No.")</t>
  </si>
  <si>
    <t>=NF(B799,"Document No.")</t>
  </si>
  <si>
    <t>=NF(B800,"Document No.")</t>
  </si>
  <si>
    <t>=NF(B801,"Document No.")</t>
  </si>
  <si>
    <t>=NF(B802,"Document No.")</t>
  </si>
  <si>
    <t>=NF(B803,"Document No.")</t>
  </si>
  <si>
    <t>=NF(B804,"Document No.")</t>
  </si>
  <si>
    <t>=NF(B805,"Document No.")</t>
  </si>
  <si>
    <t>=NF(B806,"Document No.")</t>
  </si>
  <si>
    <t>=NF(B807,"Document No.")</t>
  </si>
  <si>
    <t>=NF(B808,"Document No.")</t>
  </si>
  <si>
    <t>=NF(B809,"Document No.")</t>
  </si>
  <si>
    <t>=NF(B810,"Document No.")</t>
  </si>
  <si>
    <t>=NF(B811,"Document No.")</t>
  </si>
  <si>
    <t>=NF(B812,"Document No.")</t>
  </si>
  <si>
    <t>=NF(B813,"Document No.")</t>
  </si>
  <si>
    <t>=NF(B814,"Document No.")</t>
  </si>
  <si>
    <t>=NF(B815,"Document No.")</t>
  </si>
  <si>
    <t>=NF(B816,"Document No.")</t>
  </si>
  <si>
    <t>=NF(B817,"Document No.")</t>
  </si>
  <si>
    <t>=NF(B818,"Document No.")</t>
  </si>
  <si>
    <t>=NF(B819,"Document No.")</t>
  </si>
  <si>
    <t>=NF(B820,"Document No.")</t>
  </si>
  <si>
    <t>=NF(B821,"Document No.")</t>
  </si>
  <si>
    <t>=NF(B822,"Document No.")</t>
  </si>
  <si>
    <t>=NF(B823,"Document No.")</t>
  </si>
  <si>
    <t>=NF(B824,"Document No.")</t>
  </si>
  <si>
    <t>=NF(B825,"Document No.")</t>
  </si>
  <si>
    <t>=NF(B826,"Document No.")</t>
  </si>
  <si>
    <t>=NF(B827,"Document No.")</t>
  </si>
  <si>
    <t>=NF(B828,"Document No.")</t>
  </si>
  <si>
    <t>=NF(B829,"Document No.")</t>
  </si>
  <si>
    <t>=NF(B830,"Document No.")</t>
  </si>
  <si>
    <t>=NF(B831,"Document No.")</t>
  </si>
  <si>
    <t>=NF(B832,"Document No.")</t>
  </si>
  <si>
    <t>=NF(B833,"Document No.")</t>
  </si>
  <si>
    <t>=NF(B834,"Document No.")</t>
  </si>
  <si>
    <t>=NF(B835,"Document No.")</t>
  </si>
  <si>
    <t>=NF(B836,"Document No.")</t>
  </si>
  <si>
    <t>=NF(B837,"Document No.")</t>
  </si>
  <si>
    <t>=NF(B838,"Document No.")</t>
  </si>
  <si>
    <t>=NF(B839,"Document No.")</t>
  </si>
  <si>
    <t>=NF(B840,"Document No.")</t>
  </si>
  <si>
    <t>=NF(B841,"Document No.")</t>
  </si>
  <si>
    <t>=NF(B842,"Document No.")</t>
  </si>
  <si>
    <t>=NF(B843,"Document No.")</t>
  </si>
  <si>
    <t>=NF(B844,"Document No.")</t>
  </si>
  <si>
    <t>=NF(B845,"Document No.")</t>
  </si>
  <si>
    <t>=NF(B846,"Document No.")</t>
  </si>
  <si>
    <t>=NF(B847,"Document No.")</t>
  </si>
  <si>
    <t>=NF(B848,"Document No.")</t>
  </si>
  <si>
    <t>=NF(B849,"Document No.")</t>
  </si>
  <si>
    <t>=NF(B850,"Document No.")</t>
  </si>
  <si>
    <t>=NF(B851,"Document No.")</t>
  </si>
  <si>
    <t>=NF(B852,"Document No.")</t>
  </si>
  <si>
    <t>=NF(B853,"Document No.")</t>
  </si>
  <si>
    <t>=NF(B854,"Document No.")</t>
  </si>
  <si>
    <t>=NF(B855,"Document No.")</t>
  </si>
  <si>
    <t>=NF(B856,"Document No.")</t>
  </si>
  <si>
    <t>=NF(B857,"Document No.")</t>
  </si>
  <si>
    <t>=NF(B858,"Document No.")</t>
  </si>
  <si>
    <t>=NF(B859,"Document No.")</t>
  </si>
  <si>
    <t>=NF(B860,"Document No.")</t>
  </si>
  <si>
    <t>=NF(B861,"Document No.")</t>
  </si>
  <si>
    <t>=NF(B862,"Document No.")</t>
  </si>
  <si>
    <t>=NF(B863,"Document No.")</t>
  </si>
  <si>
    <t>=NF(B864,"Document No.")</t>
  </si>
  <si>
    <t>=NF(B865,"Document No.")</t>
  </si>
  <si>
    <t>=NF(B866,"Document No.")</t>
  </si>
  <si>
    <t>=NF(B867,"Document No.")</t>
  </si>
  <si>
    <t>=NF(B868,"Document No.")</t>
  </si>
  <si>
    <t>=NF(B869,"Document No.")</t>
  </si>
  <si>
    <t>=NF(B870,"Document No.")</t>
  </si>
  <si>
    <t>=NF(B871,"Document No.")</t>
  </si>
  <si>
    <t>=NF(B872,"Document No.")</t>
  </si>
  <si>
    <t>=NF(B873,"Document No.")</t>
  </si>
  <si>
    <t>=NF(B874,"Document No.")</t>
  </si>
  <si>
    <t>=NF(B875,"Document No.")</t>
  </si>
  <si>
    <t>=NF(B876,"Document No.")</t>
  </si>
  <si>
    <t>=NF(B877,"Document No.")</t>
  </si>
  <si>
    <t>=NF(B878,"Document No.")</t>
  </si>
  <si>
    <t>=NF(B879,"Document No.")</t>
  </si>
  <si>
    <t>=NF(B880,"Document No.")</t>
  </si>
  <si>
    <t>=NF(B881,"Document No.")</t>
  </si>
  <si>
    <t>=NF(B882,"Document No.")</t>
  </si>
  <si>
    <t>=NF(B883,"Document No.")</t>
  </si>
  <si>
    <t>=NF(B884,"Document No.")</t>
  </si>
  <si>
    <t>=NF(B885,"Document No.")</t>
  </si>
  <si>
    <t>=NF(B886,"Document No.")</t>
  </si>
  <si>
    <t>=NF(B887,"Document No.")</t>
  </si>
  <si>
    <t>=NF(B888,"Document No.")</t>
  </si>
  <si>
    <t>=NF(B889,"Document No.")</t>
  </si>
  <si>
    <t>=NF(B890,"Document No.")</t>
  </si>
  <si>
    <t>=NF(B891,"Document No.")</t>
  </si>
  <si>
    <t>=NF(B892,"Document No.")</t>
  </si>
  <si>
    <t>=NF(B893,"Document No.")</t>
  </si>
  <si>
    <t>=NF(B894,"Document No.")</t>
  </si>
  <si>
    <t>=NF(B895,"Document No.")</t>
  </si>
  <si>
    <t>=NF(B896,"Document No.")</t>
  </si>
  <si>
    <t>=NF(B897,"Document No.")</t>
  </si>
  <si>
    <t>=NF(B898,"Document No.")</t>
  </si>
  <si>
    <t>=NF(B899,"Document No.")</t>
  </si>
  <si>
    <t>=NF(B900,"Document No.")</t>
  </si>
  <si>
    <t>=NF(B901,"Document No.")</t>
  </si>
  <si>
    <t>=NF(B902,"Document No.")</t>
  </si>
  <si>
    <t>=NF(B903,"Document No.")</t>
  </si>
  <si>
    <t>=NF(B904,"Document No.")</t>
  </si>
  <si>
    <t>=NF(B905,"Document No.")</t>
  </si>
  <si>
    <t>=NF(B906,"Document No.")</t>
  </si>
  <si>
    <t>=NF(B907,"Document No.")</t>
  </si>
  <si>
    <t>=NF(B908,"Document No.")</t>
  </si>
  <si>
    <t>=NF(B909,"Document No.")</t>
  </si>
  <si>
    <t>=NF(B910,"Document No.")</t>
  </si>
  <si>
    <t>=NF(B911,"Document No.")</t>
  </si>
  <si>
    <t>=NF(B912,"Document No.")</t>
  </si>
  <si>
    <t>=NF(B913,"Document No.")</t>
  </si>
  <si>
    <t>=NF(B914,"Document No.")</t>
  </si>
  <si>
    <t>=NF(B915,"Document No.")</t>
  </si>
  <si>
    <t>=NF(B916,"Document No.")</t>
  </si>
  <si>
    <t>=NF(B917,"Document No.")</t>
  </si>
  <si>
    <t>=NF(B918,"Document No.")</t>
  </si>
  <si>
    <t>=NF(B919,"Document No.")</t>
  </si>
  <si>
    <t>=NF(B920,"Document No.")</t>
  </si>
  <si>
    <t>=NF(B921,"Document No.")</t>
  </si>
  <si>
    <t>=NF(B922,"Document No.")</t>
  </si>
  <si>
    <t>=NF(B923,"Document No.")</t>
  </si>
  <si>
    <t>=NF(B924,"Document No.")</t>
  </si>
  <si>
    <t>=NF(B925,"Document No.")</t>
  </si>
  <si>
    <t>=NF(B926,"Document No.")</t>
  </si>
  <si>
    <t>=NF(B927,"Document No.")</t>
  </si>
  <si>
    <t>=NF(B928,"Document No.")</t>
  </si>
  <si>
    <t>=NF(B929,"Document No.")</t>
  </si>
  <si>
    <t>=NF(B930,"Document No.")</t>
  </si>
  <si>
    <t>=NF(B931,"Document No.")</t>
  </si>
  <si>
    <t>=NF(B932,"Document No.")</t>
  </si>
  <si>
    <t>=NF(B933,"Document No.")</t>
  </si>
  <si>
    <t>=NF(B934,"Document No.")</t>
  </si>
  <si>
    <t>=NF(B935,"Document No.")</t>
  </si>
  <si>
    <t>=NF(B936,"Document No.")</t>
  </si>
  <si>
    <t>=NF(B937,"Document No.")</t>
  </si>
  <si>
    <t>=NF(B938,"Document No.")</t>
  </si>
  <si>
    <t>=NF(B939,"Document No.")</t>
  </si>
  <si>
    <t>=NF(B940,"Document No.")</t>
  </si>
  <si>
    <t>=NF(B941,"Document No.")</t>
  </si>
  <si>
    <t>=NF(B942,"Document No.")</t>
  </si>
  <si>
    <t>=NF(B943,"Document No.")</t>
  </si>
  <si>
    <t>=NF(B944,"Document No.")</t>
  </si>
  <si>
    <t>=NF(B945,"Document No.")</t>
  </si>
  <si>
    <t>=NF(B946,"Document No.")</t>
  </si>
  <si>
    <t>=NF(B947,"Document No.")</t>
  </si>
  <si>
    <t>=NF(B948,"Document No.")</t>
  </si>
  <si>
    <t>=NF(B949,"Document No.")</t>
  </si>
  <si>
    <t>=NF(B950,"Document No.")</t>
  </si>
  <si>
    <t>=NF(B951,"Document No.")</t>
  </si>
  <si>
    <t>=NF(B952,"Document No.")</t>
  </si>
  <si>
    <t>=NF(B953,"Document No.")</t>
  </si>
  <si>
    <t>=NF(B954,"Document No.")</t>
  </si>
  <si>
    <t>=NF(B955,"Document No.")</t>
  </si>
  <si>
    <t>=NF(B956,"Document No.")</t>
  </si>
  <si>
    <t>=NF(B957,"Document No.")</t>
  </si>
  <si>
    <t>=NF(B958,"Document No.")</t>
  </si>
  <si>
    <t>=NF(B959,"Document No.")</t>
  </si>
  <si>
    <t>=NF(B960,"Document No.")</t>
  </si>
  <si>
    <t>=NF(B961,"Document No.")</t>
  </si>
  <si>
    <t>=NF(B962,"Document No.")</t>
  </si>
  <si>
    <t>=NF(B963,"Document No.")</t>
  </si>
  <si>
    <t>=NF(B964,"Document No.")</t>
  </si>
  <si>
    <t>=NF(B965,"Document No.")</t>
  </si>
  <si>
    <t>=NF(B966,"Document No.")</t>
  </si>
  <si>
    <t>=NF(B967,"Document No.")</t>
  </si>
  <si>
    <t>=NF(B968,"Document No.")</t>
  </si>
  <si>
    <t>=NF(B969,"Document No.")</t>
  </si>
  <si>
    <t>=NF(B970,"Document No.")</t>
  </si>
  <si>
    <t>=NF(B971,"Document No.")</t>
  </si>
  <si>
    <t>=NF(B972,"Document No.")</t>
  </si>
  <si>
    <t>=NF(B973,"Document No.")</t>
  </si>
  <si>
    <t>=NF(B974,"Document No.")</t>
  </si>
  <si>
    <t>=NF(B975,"Document No.")</t>
  </si>
  <si>
    <t>=NF(B976,"Document No.")</t>
  </si>
  <si>
    <t>=NF(B977,"Document No.")</t>
  </si>
  <si>
    <t>=NF(B978,"Document No.")</t>
  </si>
  <si>
    <t>=NF(B979,"Document No.")</t>
  </si>
  <si>
    <t>=NF(B980,"Document No.")</t>
  </si>
  <si>
    <t>=NF(B981,"Document No.")</t>
  </si>
  <si>
    <t>=NF(B982,"Document No.")</t>
  </si>
  <si>
    <t>=NF(B983,"Document No.")</t>
  </si>
  <si>
    <t>=NF(B984,"Document No.")</t>
  </si>
  <si>
    <t>=NF(B985,"Document No.")</t>
  </si>
  <si>
    <t>=NF(B986,"Document No.")</t>
  </si>
  <si>
    <t>=NF(B987,"Document No.")</t>
  </si>
  <si>
    <t>=NF(B988,"Document No.")</t>
  </si>
  <si>
    <t>=NF(B989,"Document No.")</t>
  </si>
  <si>
    <t>=NF(B990,"Document No.")</t>
  </si>
  <si>
    <t>=NF(B991,"Document No.")</t>
  </si>
  <si>
    <t>=NF(B992,"Document No.")</t>
  </si>
  <si>
    <t>=NF(B993,"Document No.")</t>
  </si>
  <si>
    <t>=NF(B994,"Document No.")</t>
  </si>
  <si>
    <t>=NF(B995,"Document No.")</t>
  </si>
  <si>
    <t>=NF(B996,"Document No.")</t>
  </si>
  <si>
    <t>=NF(B997,"Document No.")</t>
  </si>
  <si>
    <t>=NF(B998,"Document No.")</t>
  </si>
  <si>
    <t>=NF(B999,"Document No.")</t>
  </si>
  <si>
    <t>=NF(B1000,"Document No.")</t>
  </si>
  <si>
    <t>=NF(B1001,"Document No.")</t>
  </si>
  <si>
    <t>=NF(B1002,"Document No.")</t>
  </si>
  <si>
    <t>=NF(B1003,"Document No.")</t>
  </si>
  <si>
    <t>=NF(B1004,"Document No.")</t>
  </si>
  <si>
    <t>=NF(B1005,"Document No.")</t>
  </si>
  <si>
    <t>=NF(B1006,"Document No.")</t>
  </si>
  <si>
    <t>=NF(B1007,"Document No.")</t>
  </si>
  <si>
    <t>=NF(B1008,"Document No.")</t>
  </si>
  <si>
    <t>=NF(B1009,"Document No.")</t>
  </si>
  <si>
    <t>=NF(B1010,"Document No.")</t>
  </si>
  <si>
    <t>=NF(B1011,"Document No.")</t>
  </si>
  <si>
    <t>=NF(B1012,"Document No.")</t>
  </si>
  <si>
    <t>=NF(B1013,"Document No.")</t>
  </si>
  <si>
    <t>=NF(B1014,"Document No.")</t>
  </si>
  <si>
    <t>=NF(B1015,"Document No.")</t>
  </si>
  <si>
    <t>=NF(B1016,"Document No.")</t>
  </si>
  <si>
    <t>=NF(B1017,"Document No.")</t>
  </si>
  <si>
    <t>=NF(B1018,"Document No.")</t>
  </si>
  <si>
    <t>=NF(B1019,"Document No.")</t>
  </si>
  <si>
    <t>=NF(B1020,"Document No.")</t>
  </si>
  <si>
    <t>=NF(B1021,"Document No.")</t>
  </si>
  <si>
    <t>=NF(B1022,"Document No.")</t>
  </si>
  <si>
    <t>=NF(B1023,"Document No.")</t>
  </si>
  <si>
    <t>=NF(B1024,"Document No.")</t>
  </si>
  <si>
    <t>=NF(B1025,"Document No.")</t>
  </si>
  <si>
    <t>=NF(B1026,"Document No.")</t>
  </si>
  <si>
    <t>=NF(B1027,"Document No.")</t>
  </si>
  <si>
    <t>=NF(B1028,"Document No.")</t>
  </si>
  <si>
    <t>=NF(B1029,"Document No.")</t>
  </si>
  <si>
    <t>=NF(B1030,"Document No.")</t>
  </si>
  <si>
    <t>=NF(B1031,"Document No.")</t>
  </si>
  <si>
    <t>=NF(B1032,"Document No.")</t>
  </si>
  <si>
    <t>=NF(B1033,"Document No.")</t>
  </si>
  <si>
    <t>=NF(B1034,"Document No.")</t>
  </si>
  <si>
    <t>=NF(B1035,"Document No.")</t>
  </si>
  <si>
    <t>=NF(B1036,"Document No.")</t>
  </si>
  <si>
    <t>=NF(B1037,"Document No.")</t>
  </si>
  <si>
    <t>=NF(B1038,"Document No.")</t>
  </si>
  <si>
    <t>=NF(B1039,"Document No.")</t>
  </si>
  <si>
    <t>=NF(B1040,"Document No.")</t>
  </si>
  <si>
    <t>=NF(B1041,"Document No.")</t>
  </si>
  <si>
    <t>=NF(B1042,"Document No.")</t>
  </si>
  <si>
    <t>=NF(B1043,"Document No.")</t>
  </si>
  <si>
    <t>=NF(B1044,"Document No.")</t>
  </si>
  <si>
    <t>=NF(B1045,"Document No.")</t>
  </si>
  <si>
    <t>=NF(B1046,"Document No.")</t>
  </si>
  <si>
    <t>=NF(B1047,"Document No.")</t>
  </si>
  <si>
    <t>=NF(B1048,"Document No.")</t>
  </si>
  <si>
    <t>=NF(B1049,"Document No.")</t>
  </si>
  <si>
    <t>=NF(B1050,"Document No.")</t>
  </si>
  <si>
    <t>=NF(B1051,"Document No.")</t>
  </si>
  <si>
    <t>=NF(B1052,"Document No.")</t>
  </si>
  <si>
    <t>=NF(B1053,"Document No.")</t>
  </si>
  <si>
    <t>=NF(B1054,"Document No.")</t>
  </si>
  <si>
    <t>=NF(B1055,"Document No.")</t>
  </si>
  <si>
    <t>=NF(B1056,"Document No.")</t>
  </si>
  <si>
    <t>=NF(B1057,"Document No.")</t>
  </si>
  <si>
    <t>=NF(B1058,"Document No.")</t>
  </si>
  <si>
    <t>=NF(B1059,"Document No.")</t>
  </si>
  <si>
    <t>=NF(B1060,"Document No.")</t>
  </si>
  <si>
    <t>=NF(B1061,"Document No.")</t>
  </si>
  <si>
    <t>=NF(B1062,"Document No.")</t>
  </si>
  <si>
    <t>=NF(B1063,"Document No.")</t>
  </si>
  <si>
    <t>=NF(B1064,"Document No.")</t>
  </si>
  <si>
    <t>=NF(B1065,"Document No.")</t>
  </si>
  <si>
    <t>=NF(B1066,"Document No.")</t>
  </si>
  <si>
    <t>=NF(B1067,"Document No.")</t>
  </si>
  <si>
    <t>=NF(B1068,"Document No.")</t>
  </si>
  <si>
    <t>=NF(B1069,"Document No.")</t>
  </si>
  <si>
    <t>=NF(B1070,"Document No.")</t>
  </si>
  <si>
    <t>=NF(B1071,"Document No.")</t>
  </si>
  <si>
    <t>=NF(B1072,"Document No.")</t>
  </si>
  <si>
    <t>=NF(B1073,"Document No.")</t>
  </si>
  <si>
    <t>=NF(B1074,"Document No.")</t>
  </si>
  <si>
    <t>=NF(B1075,"Document No.")</t>
  </si>
  <si>
    <t>=NF(B1076,"Document No.")</t>
  </si>
  <si>
    <t>=NF(B1077,"Document No.")</t>
  </si>
  <si>
    <t>=NF(B1078,"Document No.")</t>
  </si>
  <si>
    <t>=NF(B1079,"Document No.")</t>
  </si>
  <si>
    <t>=NF(B1080,"Document No.")</t>
  </si>
  <si>
    <t>=NF(B1081,"Document No.")</t>
  </si>
  <si>
    <t>=NF(B1082,"Document No.")</t>
  </si>
  <si>
    <t>=NF(B1083,"Document No.")</t>
  </si>
  <si>
    <t>=NF(B1084,"Document No.")</t>
  </si>
  <si>
    <t>=NF(B1085,"Document No.")</t>
  </si>
  <si>
    <t>=NF(B1086,"Document No.")</t>
  </si>
  <si>
    <t>=NF(B1087,"Document No.")</t>
  </si>
  <si>
    <t>=NF(B1088,"Document No.")</t>
  </si>
  <si>
    <t>=NF(B1089,"Document No.")</t>
  </si>
  <si>
    <t>=NF(B1090,"Document No.")</t>
  </si>
  <si>
    <t>=NF(B1091,"Document No.")</t>
  </si>
  <si>
    <t>=NF(B1092,"Document No.")</t>
  </si>
  <si>
    <t>=NF(B1093,"Document No.")</t>
  </si>
  <si>
    <t>=NF(B1094,"Document No.")</t>
  </si>
  <si>
    <t>=NF(B1095,"Document No.")</t>
  </si>
  <si>
    <t>=NF(B1096,"Document No.")</t>
  </si>
  <si>
    <t>=NF(B1097,"Document No.")</t>
  </si>
  <si>
    <t>=NF(B1098,"Document No.")</t>
  </si>
  <si>
    <t>=NF(B1099,"Document No.")</t>
  </si>
  <si>
    <t>=NF(B1100,"Document No.")</t>
  </si>
  <si>
    <t>=NF(B1101,"Document No.")</t>
  </si>
  <si>
    <t>=NF(B1102,"Document No.")</t>
  </si>
  <si>
    <t>=NF(B1103,"Document No.")</t>
  </si>
  <si>
    <t>=NF(B1104,"Document No.")</t>
  </si>
  <si>
    <t>=NF(B1105,"Document No.")</t>
  </si>
  <si>
    <t>=NF(B1106,"Document No.")</t>
  </si>
  <si>
    <t>=NF(B1107,"Document No.")</t>
  </si>
  <si>
    <t>=NF(B1108,"Document No.")</t>
  </si>
  <si>
    <t>=NF(B1109,"Document No.")</t>
  </si>
  <si>
    <t>=NF(B1110,"Document No.")</t>
  </si>
  <si>
    <t>=NF(B1111,"Document No.")</t>
  </si>
  <si>
    <t>=NF(B1112,"Document No.")</t>
  </si>
  <si>
    <t>=NF(B1113,"Document No.")</t>
  </si>
  <si>
    <t>=NF(B1114,"Document No.")</t>
  </si>
  <si>
    <t>=NF(B1115,"Document No.")</t>
  </si>
  <si>
    <t>=NF(B1116,"Document No.")</t>
  </si>
  <si>
    <t>=NF(B1117,"Document No.")</t>
  </si>
  <si>
    <t>=NF(B1118,"Document No.")</t>
  </si>
  <si>
    <t>=NF(B1119,"Document No.")</t>
  </si>
  <si>
    <t>=NF(B1120,"Document No.")</t>
  </si>
  <si>
    <t>=NF(B1121,"Document No.")</t>
  </si>
  <si>
    <t>=NF(B1122,"Document No.")</t>
  </si>
  <si>
    <t>=NF(B1123,"Document No.")</t>
  </si>
  <si>
    <t>=NF(B1124,"Document No.")</t>
  </si>
  <si>
    <t>=NF(B1125,"Document No.")</t>
  </si>
  <si>
    <t>=NF(B1126,"Document No.")</t>
  </si>
  <si>
    <t>=NF(B1127,"Document No.")</t>
  </si>
  <si>
    <t>=NF(B1128,"Document No.")</t>
  </si>
  <si>
    <t>=NF(B1129,"Document No.")</t>
  </si>
  <si>
    <t>=NF(B1130,"Document No.")</t>
  </si>
  <si>
    <t>=NF(B1131,"Document No.")</t>
  </si>
  <si>
    <t>=NF(B1132,"Document No.")</t>
  </si>
  <si>
    <t>=NF(B1133,"Document No.")</t>
  </si>
  <si>
    <t>=NF(B1134,"Document No.")</t>
  </si>
  <si>
    <t>=NF(B1135,"Document No.")</t>
  </si>
  <si>
    <t>=NF(B1136,"Document No.")</t>
  </si>
  <si>
    <t>=NF(B1137,"Document No.")</t>
  </si>
  <si>
    <t>=NF(B1138,"Document No.")</t>
  </si>
  <si>
    <t>=NF(B1139,"Document No.")</t>
  </si>
  <si>
    <t>=NF(B1140,"Document No.")</t>
  </si>
  <si>
    <t>=NF(B1141,"Document No.")</t>
  </si>
  <si>
    <t>=NF(B1142,"Document No.")</t>
  </si>
  <si>
    <t>=NF(B1143,"Document No.")</t>
  </si>
  <si>
    <t>=NF(B1144,"Document No.")</t>
  </si>
  <si>
    <t>=NF(B1145,"Document No.")</t>
  </si>
  <si>
    <t>=NF(B1146,"Document No.")</t>
  </si>
  <si>
    <t>=NF(B1147,"Document No.")</t>
  </si>
  <si>
    <t>=NF(B1148,"Document No.")</t>
  </si>
  <si>
    <t>=NF(B1149,"Document No.")</t>
  </si>
  <si>
    <t>=NF(B1150,"Document No.")</t>
  </si>
  <si>
    <t>=NF(B1151,"Document No.")</t>
  </si>
  <si>
    <t>=NF(B1152,"Document No.")</t>
  </si>
  <si>
    <t>=NF(B1153,"Document No.")</t>
  </si>
  <si>
    <t>=NF(B1154,"Document No.")</t>
  </si>
  <si>
    <t>=NF(B1155,"Document No.")</t>
  </si>
  <si>
    <t>=NF(B1156,"Document No.")</t>
  </si>
  <si>
    <t>=NF(B1157,"Document No.")</t>
  </si>
  <si>
    <t>=NF(B1158,"Document No.")</t>
  </si>
  <si>
    <t>=NF(B1159,"Document No.")</t>
  </si>
  <si>
    <t>=NF(B1160,"Document No.")</t>
  </si>
  <si>
    <t>=NF(B1161,"Document No.")</t>
  </si>
  <si>
    <t>=NF(B1162,"Document No.")</t>
  </si>
  <si>
    <t>=NF(B1163,"Document No.")</t>
  </si>
  <si>
    <t>=NF(B1164,"Document No.")</t>
  </si>
  <si>
    <t>=NF(B1165,"Document No.")</t>
  </si>
  <si>
    <t>=NF(B1166,"Document No.")</t>
  </si>
  <si>
    <t>=NF(B1167,"Document No.")</t>
  </si>
  <si>
    <t>=NF(B1168,"Document No.")</t>
  </si>
  <si>
    <t>=NF(B1169,"Document No.")</t>
  </si>
  <si>
    <t>=NF(B1170,"Document No.")</t>
  </si>
  <si>
    <t>=NF(B1171,"Document No.")</t>
  </si>
  <si>
    <t>=NF(B1172,"Document No.")</t>
  </si>
  <si>
    <t>=NF(B1173,"Document No.")</t>
  </si>
  <si>
    <t>=NF(B1174,"Document No.")</t>
  </si>
  <si>
    <t>=NF(B1175,"Document No.")</t>
  </si>
  <si>
    <t>=NF(B1176,"Document No.")</t>
  </si>
  <si>
    <t>=NF(B1177,"Document No.")</t>
  </si>
  <si>
    <t>=NF(B1178,"Document No.")</t>
  </si>
  <si>
    <t>=NF(B1179,"Document No.")</t>
  </si>
  <si>
    <t>=NF(B1180,"Document No.")</t>
  </si>
  <si>
    <t>=NF(B1181,"Document No.")</t>
  </si>
  <si>
    <t>=NF(B1182,"Document No.")</t>
  </si>
  <si>
    <t>=NF(B1183,"Document No.")</t>
  </si>
  <si>
    <t>=NF(B1184,"Document No.")</t>
  </si>
  <si>
    <t>=NF(B1185,"Document No.")</t>
  </si>
  <si>
    <t>=NF(B1186,"Document No.")</t>
  </si>
  <si>
    <t>=NF(B1187,"Document No.")</t>
  </si>
  <si>
    <t>=NF(B1188,"Document No.")</t>
  </si>
  <si>
    <t>=NF(B1189,"Document No.")</t>
  </si>
  <si>
    <t>=NF(B1190,"Document No.")</t>
  </si>
  <si>
    <t>=NF(B1191,"Document No.")</t>
  </si>
  <si>
    <t>=NF(B1192,"Document No.")</t>
  </si>
  <si>
    <t>=NF(B1193,"Document No.")</t>
  </si>
  <si>
    <t>=NF(B1194,"Document No.")</t>
  </si>
  <si>
    <t>=NF(B1195,"Document No.")</t>
  </si>
  <si>
    <t>=NF(B1196,"Document No.")</t>
  </si>
  <si>
    <t>=NF(B1197,"Document No.")</t>
  </si>
  <si>
    <t>=NF(B1198,"Document No.")</t>
  </si>
  <si>
    <t>=NF(B1199,"Document No.")</t>
  </si>
  <si>
    <t>=NF(B1200,"Document No.")</t>
  </si>
  <si>
    <t>=NF(B1201,"Document No.")</t>
  </si>
  <si>
    <t>=NF(B1202,"Document No.")</t>
  </si>
  <si>
    <t>=NF(B1203,"Document No.")</t>
  </si>
  <si>
    <t>=NF(B1204,"Document No.")</t>
  </si>
  <si>
    <t>=NF(B1205,"Document No.")</t>
  </si>
  <si>
    <t>=NF(B1206,"Document No.")</t>
  </si>
  <si>
    <t>=NF(B1207,"Document No.")</t>
  </si>
  <si>
    <t>=NF(B1208,"Document No.")</t>
  </si>
  <si>
    <t>=NF(B1209,"Document No.")</t>
  </si>
  <si>
    <t>=NF(B1210,"Document No.")</t>
  </si>
  <si>
    <t>=NF(B1211,"Document No.")</t>
  </si>
  <si>
    <t>=NF(B1212,"Document No.")</t>
  </si>
  <si>
    <t>=NF(B1213,"Document No.")</t>
  </si>
  <si>
    <t>=NF(B1214,"Document No.")</t>
  </si>
  <si>
    <t>=NF(B1215,"Document No.")</t>
  </si>
  <si>
    <t>=NF(B1216,"Document No.")</t>
  </si>
  <si>
    <t>=NF(B1217,"Document No.")</t>
  </si>
  <si>
    <t>=NF(B1218,"Document No.")</t>
  </si>
  <si>
    <t>=NF(B1219,"Document No.")</t>
  </si>
  <si>
    <t>=NF(B1220,"Document No.")</t>
  </si>
  <si>
    <t>=NF(B1221,"Document No.")</t>
  </si>
  <si>
    <t>=NF(B1222,"Document No.")</t>
  </si>
  <si>
    <t>=NF(B1223,"Document No.")</t>
  </si>
  <si>
    <t>=NF(B1224,"Document No.")</t>
  </si>
  <si>
    <t>=NF(B1225,"Document No.")</t>
  </si>
  <si>
    <t>=NF(B1226,"Document No.")</t>
  </si>
  <si>
    <t>=NF(B1227,"Document No.")</t>
  </si>
  <si>
    <t>=NF(B1228,"Document No.")</t>
  </si>
  <si>
    <t>=NF(B1229,"Document No.")</t>
  </si>
  <si>
    <t>=NF(B1230,"Document No.")</t>
  </si>
  <si>
    <t>=NF(B1231,"Document No.")</t>
  </si>
  <si>
    <t>=NF(B1232,"Document No.")</t>
  </si>
  <si>
    <t>=NF(B1233,"Document No.")</t>
  </si>
  <si>
    <t>=NF(B1234,"Document No.")</t>
  </si>
  <si>
    <t>=NF(B1235,"Document No.")</t>
  </si>
  <si>
    <t>=NF(B1236,"Document No.")</t>
  </si>
  <si>
    <t>=NF(B1237,"Document No.")</t>
  </si>
  <si>
    <t>=NF(B1238,"Document No.")</t>
  </si>
  <si>
    <t>=NF(B1239,"Document No.")</t>
  </si>
  <si>
    <t>=NF(B1240,"Document No.")</t>
  </si>
  <si>
    <t>=NF(B1241,"Document No.")</t>
  </si>
  <si>
    <t>=NF(B1242,"Document No.")</t>
  </si>
  <si>
    <t>=NF(B1243,"Document No.")</t>
  </si>
  <si>
    <t>=NF(B1244,"Document No.")</t>
  </si>
  <si>
    <t>=NF(B1245,"Document No.")</t>
  </si>
  <si>
    <t>=NF(B1246,"Document No.")</t>
  </si>
  <si>
    <t>=NF(B1247,"Document No.")</t>
  </si>
  <si>
    <t>=NF(B1248,"Document No.")</t>
  </si>
  <si>
    <t>=NF(B1249,"Document No.")</t>
  </si>
  <si>
    <t>=NF(B1250,"Document No.")</t>
  </si>
  <si>
    <t>=NF(B1251,"Document No.")</t>
  </si>
  <si>
    <t>=NF(B1252,"Document No.")</t>
  </si>
  <si>
    <t>=NF(B1253,"Document No.")</t>
  </si>
  <si>
    <t>=NF(B1254,"Document No.")</t>
  </si>
  <si>
    <t>=NF(B1255,"Document No.")</t>
  </si>
  <si>
    <t>=NF(B1256,"Document No.")</t>
  </si>
  <si>
    <t>=NF(B1257,"Document No.")</t>
  </si>
  <si>
    <t>=NF(B1258,"Document No.")</t>
  </si>
  <si>
    <t>=NF(B1259,"Document No.")</t>
  </si>
  <si>
    <t>=NF(B1260,"Document No.")</t>
  </si>
  <si>
    <t>=NF(B1261,"Document No.")</t>
  </si>
  <si>
    <t>=NF(B1262,"Document No.")</t>
  </si>
  <si>
    <t>=NF(B1263,"Document No.")</t>
  </si>
  <si>
    <t>=NF(B1264,"Document No.")</t>
  </si>
  <si>
    <t>=NF(B1265,"Document No.")</t>
  </si>
  <si>
    <t>=NF(B1266,"Document No.")</t>
  </si>
  <si>
    <t>=NF(B1267,"Document No.")</t>
  </si>
  <si>
    <t>=NF(B1268,"Document No.")</t>
  </si>
  <si>
    <t>=NF(B1269,"Document No.")</t>
  </si>
  <si>
    <t>=NF(B1270,"Document No.")</t>
  </si>
  <si>
    <t>=NF(B1271,"Document No.")</t>
  </si>
  <si>
    <t>=NF(B1272,"Document No.")</t>
  </si>
  <si>
    <t>=NF(B1273,"Document No.")</t>
  </si>
  <si>
    <t>=NF(B1274,"Document No.")</t>
  </si>
  <si>
    <t>=NF(B1275,"Document No.")</t>
  </si>
  <si>
    <t>=NF(B1276,"Document No.")</t>
  </si>
  <si>
    <t>=NF(B1277,"Document No.")</t>
  </si>
  <si>
    <t>=NF(B1278,"Document No.")</t>
  </si>
  <si>
    <t>=NF(B1279,"Document No.")</t>
  </si>
  <si>
    <t>=NF(B1280,"Document No.")</t>
  </si>
  <si>
    <t>=NF(B1281,"Document No.")</t>
  </si>
  <si>
    <t>=NF(B1282,"Document No.")</t>
  </si>
  <si>
    <t>=NF(B1283,"Document No.")</t>
  </si>
  <si>
    <t>=NF(B1284,"Document No.")</t>
  </si>
  <si>
    <t>=NF(B1285,"Document No.")</t>
  </si>
  <si>
    <t>=NF(B1286,"Document No.")</t>
  </si>
  <si>
    <t>=NF(B1287,"Document No.")</t>
  </si>
  <si>
    <t>=NF(B1288,"Document No.")</t>
  </si>
  <si>
    <t>=NF(B1289,"Document No.")</t>
  </si>
  <si>
    <t>=NF(B1290,"Document No.")</t>
  </si>
  <si>
    <t>=NF(B1291,"Document No.")</t>
  </si>
  <si>
    <t>=NF(B1292,"Document No.")</t>
  </si>
  <si>
    <t>=NF(B1293,"Document No.")</t>
  </si>
  <si>
    <t>=NF(B1294,"Document No.")</t>
  </si>
  <si>
    <t>=NF(B1295,"Document No.")</t>
  </si>
  <si>
    <t>=NF(B1296,"Document No.")</t>
  </si>
  <si>
    <t>=NF(B1297,"Document No.")</t>
  </si>
  <si>
    <t>=NF(B1298,"Document No.")</t>
  </si>
  <si>
    <t>=NF(B1299,"Document No.")</t>
  </si>
  <si>
    <t>=NF(B1300,"Document No.")</t>
  </si>
  <si>
    <t>=NF(B1301,"Document No.")</t>
  </si>
  <si>
    <t>=NF(B1302,"Document No.")</t>
  </si>
  <si>
    <t>=NF(B1303,"Document No.")</t>
  </si>
  <si>
    <t>=NF(B1304,"Document No.")</t>
  </si>
  <si>
    <t>=NF(B1305,"Document No.")</t>
  </si>
  <si>
    <t>=NF(B1306,"Document No.")</t>
  </si>
  <si>
    <t>=NF(B1307,"Document No.")</t>
  </si>
  <si>
    <t>=NF(B1308,"Document No.")</t>
  </si>
  <si>
    <t>=NF(B1309,"Document No.")</t>
  </si>
  <si>
    <t>=NF(B1310,"Document No.")</t>
  </si>
  <si>
    <t>=NF(B1311,"Document No.")</t>
  </si>
  <si>
    <t>=NF(B1312,"Document No.")</t>
  </si>
  <si>
    <t>=NF(B1313,"Document No.")</t>
  </si>
  <si>
    <t>=NF(B1314,"Document No.")</t>
  </si>
  <si>
    <t>=NF(B1315,"Document No.")</t>
  </si>
  <si>
    <t>=NF(B1316,"Document No.")</t>
  </si>
  <si>
    <t>=NF(B1317,"Document No.")</t>
  </si>
  <si>
    <t>=NF(B1318,"Document No.")</t>
  </si>
  <si>
    <t>=NF(B1319,"Document No.")</t>
  </si>
  <si>
    <t>=NF(B1320,"Document No.")</t>
  </si>
  <si>
    <t>=NF(B1321,"Document No.")</t>
  </si>
  <si>
    <t>=NF(B1322,"Document No.")</t>
  </si>
  <si>
    <t>=NF(B1323,"Document No.")</t>
  </si>
  <si>
    <t>=NF(B1324,"Document No.")</t>
  </si>
  <si>
    <t>=NF(B1325,"Document No.")</t>
  </si>
  <si>
    <t>=NF(B1326,"Document No.")</t>
  </si>
  <si>
    <t>=NF(B1327,"Document No.")</t>
  </si>
  <si>
    <t>=NF(B1328,"Document No.")</t>
  </si>
  <si>
    <t>=NF(B1329,"Document No.")</t>
  </si>
  <si>
    <t>=NF(B1330,"Document No.")</t>
  </si>
  <si>
    <t>=NF(B1331,"Document No.")</t>
  </si>
  <si>
    <t>=NF(B1332,"Document No.")</t>
  </si>
  <si>
    <t>=NF(B1333,"Document No.")</t>
  </si>
  <si>
    <t>=NF(B1334,"Document No.")</t>
  </si>
  <si>
    <t>=NF(B1335,"Document No.")</t>
  </si>
  <si>
    <t>=NF(B1336,"Document No.")</t>
  </si>
  <si>
    <t>=NF(B1337,"Document No.")</t>
  </si>
  <si>
    <t>=NF(B1338,"Document No.")</t>
  </si>
  <si>
    <t>=NF(B1339,"Document No.")</t>
  </si>
  <si>
    <t>=NF(B1340,"Document No.")</t>
  </si>
  <si>
    <t>=NF(B1341,"Document No.")</t>
  </si>
  <si>
    <t>=NF(B1342,"Document No.")</t>
  </si>
  <si>
    <t>=NF(B1343,"Document No.")</t>
  </si>
  <si>
    <t>=NF(B1344,"Document No.")</t>
  </si>
  <si>
    <t>=NF(B1345,"Document No.")</t>
  </si>
  <si>
    <t>=NF(B1346,"Document No.")</t>
  </si>
  <si>
    <t>=NF(B1347,"Document No.")</t>
  </si>
  <si>
    <t>=NF(B1348,"Document No.")</t>
  </si>
  <si>
    <t>=NF(B1349,"Document No.")</t>
  </si>
  <si>
    <t>=NF(B1350,"Document No.")</t>
  </si>
  <si>
    <t>=NF(B1351,"Document No.")</t>
  </si>
  <si>
    <t>=NF(B1352,"Document No.")</t>
  </si>
  <si>
    <t>=NF(B1353,"Document No.")</t>
  </si>
  <si>
    <t>=NF(B1354,"Document No.")</t>
  </si>
  <si>
    <t>=NF(B1355,"Document No.")</t>
  </si>
  <si>
    <t>=NF(B1356,"Document No.")</t>
  </si>
  <si>
    <t>=NF(B1357,"Document No.")</t>
  </si>
  <si>
    <t>=NF(B1358,"Document No.")</t>
  </si>
  <si>
    <t>=NF(B1359,"Document No.")</t>
  </si>
  <si>
    <t>=NF(B1360,"Document No.")</t>
  </si>
  <si>
    <t>=NF(B1361,"Document No.")</t>
  </si>
  <si>
    <t>=NF(B1362,"Document No.")</t>
  </si>
  <si>
    <t>=NF(B1363,"Document No.")</t>
  </si>
  <si>
    <t>=NF(B1364,"Document No.")</t>
  </si>
  <si>
    <t>=NF(B1365,"Document No.")</t>
  </si>
  <si>
    <t>=NF(B1366,"Document No.")</t>
  </si>
  <si>
    <t>=NF(B1367,"Document No.")</t>
  </si>
  <si>
    <t>=NF(B1368,"Document No.")</t>
  </si>
  <si>
    <t>=NF(B1369,"Document No.")</t>
  </si>
  <si>
    <t>=NF(B1370,"Document No.")</t>
  </si>
  <si>
    <t>=NF(B1371,"Document No.")</t>
  </si>
  <si>
    <t>=NF(B1372,"Document No.")</t>
  </si>
  <si>
    <t>=NF(B1373,"Document No.")</t>
  </si>
  <si>
    <t>=NF(B1374,"Document No.")</t>
  </si>
  <si>
    <t>=NF(B1375,"Document No.")</t>
  </si>
  <si>
    <t>=NF(B1376,"Document No.")</t>
  </si>
  <si>
    <t>=NF(B1377,"Document No.")</t>
  </si>
  <si>
    <t>=NF(B1378,"Document No.")</t>
  </si>
  <si>
    <t>=NF(B1379,"Document No.")</t>
  </si>
  <si>
    <t>=NF(B1380,"Document No.")</t>
  </si>
  <si>
    <t>=NF(B1381,"Document No.")</t>
  </si>
  <si>
    <t>=NF(B1382,"Document No.")</t>
  </si>
  <si>
    <t>=NF(B1383,"Document No.")</t>
  </si>
  <si>
    <t>=NF(B1384,"Document No.")</t>
  </si>
  <si>
    <t>=NF(B1385,"Document No.")</t>
  </si>
  <si>
    <t>=NF(B1386,"Document No.")</t>
  </si>
  <si>
    <t>=NF(B1387,"Document No.")</t>
  </si>
  <si>
    <t>=NF(B1388,"Document No.")</t>
  </si>
  <si>
    <t>=NF(B1389,"Document No.")</t>
  </si>
  <si>
    <t>=NF(B1390,"Document No.")</t>
  </si>
  <si>
    <t>=NF(B1391,"Document No.")</t>
  </si>
  <si>
    <t>=NF(B1392,"Document No.")</t>
  </si>
  <si>
    <t>=NF(B1393,"Document No.")</t>
  </si>
  <si>
    <t>=NF(B1394,"Document No.")</t>
  </si>
  <si>
    <t>=NF(B1395,"Document No.")</t>
  </si>
  <si>
    <t>=NF(B1396,"Document No.")</t>
  </si>
  <si>
    <t>=NF(B1397,"Document No.")</t>
  </si>
  <si>
    <t>=NF(B1398,"Document No.")</t>
  </si>
  <si>
    <t>=NF(B1399,"Document No.")</t>
  </si>
  <si>
    <t>=NF(B1400,"Document No.")</t>
  </si>
  <si>
    <t>=NF(B1401,"Document No.")</t>
  </si>
  <si>
    <t>=NF(B1402,"Document No.")</t>
  </si>
  <si>
    <t>=NF(B1403,"Document No.")</t>
  </si>
  <si>
    <t>=NF(B1404,"Document No.")</t>
  </si>
  <si>
    <t>=NF(B1405,"Document No.")</t>
  </si>
  <si>
    <t>=NF(B1406,"Document No.")</t>
  </si>
  <si>
    <t>=NF(B1407,"Document No.")</t>
  </si>
  <si>
    <t>=NF(B1408,"Document No.")</t>
  </si>
  <si>
    <t>=NF(B1409,"Document No.")</t>
  </si>
  <si>
    <t>=NF(B1410,"Document No.")</t>
  </si>
  <si>
    <t>=NF(B1411,"Document No.")</t>
  </si>
  <si>
    <t>=NF(B1412,"Document No.")</t>
  </si>
  <si>
    <t>=NF(B1413,"Document No.")</t>
  </si>
  <si>
    <t>=NF(B1414,"Document No.")</t>
  </si>
  <si>
    <t>=NF(B1415,"Document No.")</t>
  </si>
  <si>
    <t>=NF(B1416,"Document No.")</t>
  </si>
  <si>
    <t>=NF(B1417,"Document No.")</t>
  </si>
  <si>
    <t>=NF(B1418,"Document No.")</t>
  </si>
  <si>
    <t>=NF(B1419,"Document No.")</t>
  </si>
  <si>
    <t>=NF(B1420,"Document No.")</t>
  </si>
  <si>
    <t>=NF(B1421,"Document No.")</t>
  </si>
  <si>
    <t>=NF(B1422,"Document No.")</t>
  </si>
  <si>
    <t>=NF(B1423,"Document No.")</t>
  </si>
  <si>
    <t>=NF(B1424,"Document No.")</t>
  </si>
  <si>
    <t>=NF(B1425,"Document No.")</t>
  </si>
  <si>
    <t>=NF(B1426,"Document No.")</t>
  </si>
  <si>
    <t>=NF(B1427,"Document No.")</t>
  </si>
  <si>
    <t>=NF(B1428,"Document No.")</t>
  </si>
  <si>
    <t>=NF(B1429,"Document No.")</t>
  </si>
  <si>
    <t>=NF(B1430,"Document No.")</t>
  </si>
  <si>
    <t>=NF(B1431,"Document No.")</t>
  </si>
  <si>
    <t>=NF(B1432,"Document No.")</t>
  </si>
  <si>
    <t>=NF(B1433,"Document No.")</t>
  </si>
  <si>
    <t>=NF(B1434,"Document No.")</t>
  </si>
  <si>
    <t>=NF(B1435,"Document No.")</t>
  </si>
  <si>
    <t>=NF(B1436,"Document No.")</t>
  </si>
  <si>
    <t>=NF(B1437,"Document No.")</t>
  </si>
  <si>
    <t>=NF(B1438,"Document No.")</t>
  </si>
  <si>
    <t>=NF(B1439,"Document No.")</t>
  </si>
  <si>
    <t>=NF(B1440,"Document No.")</t>
  </si>
  <si>
    <t>=NF(B1441,"Document No.")</t>
  </si>
  <si>
    <t>=NF(B1442,"Document No.")</t>
  </si>
  <si>
    <t>=NF(B1443,"Document No.")</t>
  </si>
  <si>
    <t>=NF(B1444,"Document No.")</t>
  </si>
  <si>
    <t>=NF(B1445,"Document No.")</t>
  </si>
  <si>
    <t>=NF(B1446,"Document No.")</t>
  </si>
  <si>
    <t>=NF(B1447,"Document No.")</t>
  </si>
  <si>
    <t>=NF(B1448,"Document No.")</t>
  </si>
  <si>
    <t>=NF(B1449,"Document No.")</t>
  </si>
  <si>
    <t>=NF(B1450,"Document No.")</t>
  </si>
  <si>
    <t>=NF(B1451,"Document No.")</t>
  </si>
  <si>
    <t>=NF(B1452,"Document No.")</t>
  </si>
  <si>
    <t>=NF(B1453,"Document No.")</t>
  </si>
  <si>
    <t>=NF(B1454,"Document No.")</t>
  </si>
  <si>
    <t>=NF(B1455,"Document No.")</t>
  </si>
  <si>
    <t>=NF(B1456,"Document No.")</t>
  </si>
  <si>
    <t>=NF(B1457,"Document No.")</t>
  </si>
  <si>
    <t>=NF(B1458,"Document No.")</t>
  </si>
  <si>
    <t>=NF(B1459,"Document No.")</t>
  </si>
  <si>
    <t>=NF(B1460,"Document No.")</t>
  </si>
  <si>
    <t>=NF(B1461,"Document No.")</t>
  </si>
  <si>
    <t>=NF(B1462,"Document No.")</t>
  </si>
  <si>
    <t>=NF(B1463,"Document No.")</t>
  </si>
  <si>
    <t>=NF(B1464,"Document No.")</t>
  </si>
  <si>
    <t>=NF(B1465,"Document No.")</t>
  </si>
  <si>
    <t>=NF(B1466,"Document No.")</t>
  </si>
  <si>
    <t>=NF(B1467,"Document No.")</t>
  </si>
  <si>
    <t>=NF(B1468,"Document No.")</t>
  </si>
  <si>
    <t>=NF(B1469,"Document No.")</t>
  </si>
  <si>
    <t>=NF(B1470,"Document No.")</t>
  </si>
  <si>
    <t>=NF(B1471,"Document No.")</t>
  </si>
  <si>
    <t>=NF(B1472,"Document No.")</t>
  </si>
  <si>
    <t>=NF(B1473,"Document No.")</t>
  </si>
  <si>
    <t>=NF(B1474,"Document No.")</t>
  </si>
  <si>
    <t>=NF(B1475,"Document No.")</t>
  </si>
  <si>
    <t>=NF(B1476,"Document No.")</t>
  </si>
  <si>
    <t>=NF(B1477,"Document No.")</t>
  </si>
  <si>
    <t>=NF(B1478,"Document No.")</t>
  </si>
  <si>
    <t>=NF(B1479,"Document No.")</t>
  </si>
  <si>
    <t>=NF(B1480,"Document No.")</t>
  </si>
  <si>
    <t>=NF(B1481,"Document No.")</t>
  </si>
  <si>
    <t>=NF(B1482,"Document No.")</t>
  </si>
  <si>
    <t>=NF(B1483,"Document No.")</t>
  </si>
  <si>
    <t>=NF(B1484,"Document No.")</t>
  </si>
  <si>
    <t>=NF(B1485,"Document No.")</t>
  </si>
  <si>
    <t>=NF(B1486,"Document No.")</t>
  </si>
  <si>
    <t>=NF(B1487,"Document No.")</t>
  </si>
  <si>
    <t>=NF(B1488,"Document No.")</t>
  </si>
  <si>
    <t>=NF(B1489,"Document No.")</t>
  </si>
  <si>
    <t>=NF(B1490,"Document No.")</t>
  </si>
  <si>
    <t>=NF(B1491,"Document No.")</t>
  </si>
  <si>
    <t>=NF(B1492,"Document No.")</t>
  </si>
  <si>
    <t>=NF(B1493,"Document No.")</t>
  </si>
  <si>
    <t>=NF(B1494,"Document No.")</t>
  </si>
  <si>
    <t>=NF(B1495,"Document No.")</t>
  </si>
  <si>
    <t>=NF(B1496,"Document No.")</t>
  </si>
  <si>
    <t>=NF(B1497,"Document No.")</t>
  </si>
  <si>
    <t>=NF(B1498,"Document No.")</t>
  </si>
  <si>
    <t>=NF(B1499,"Document No.")</t>
  </si>
  <si>
    <t>=NF(B1500,"Document No.")</t>
  </si>
  <si>
    <t>=NF(B1501,"Document No.")</t>
  </si>
  <si>
    <t>=NF(B1502,"Document No.")</t>
  </si>
  <si>
    <t>=NF(B1503,"Document No.")</t>
  </si>
  <si>
    <t>=NF(B1504,"Document No.")</t>
  </si>
  <si>
    <t>=NF(B1505,"Document No.")</t>
  </si>
  <si>
    <t>=NF(B1506,"Document No.")</t>
  </si>
  <si>
    <t>=NF(B1507,"Document No.")</t>
  </si>
  <si>
    <t>=NF(B1508,"Document No.")</t>
  </si>
  <si>
    <t>=NF(B1509,"Document No.")</t>
  </si>
  <si>
    <t>=NF(B1510,"Document No.")</t>
  </si>
  <si>
    <t>=NF(B1511,"Document No.")</t>
  </si>
  <si>
    <t>=NF(B1512,"Document No.")</t>
  </si>
  <si>
    <t>=NF(B1513,"Document No.")</t>
  </si>
  <si>
    <t>=NF(B1514,"Document No.")</t>
  </si>
  <si>
    <t>=NF(B1515,"Document No.")</t>
  </si>
  <si>
    <t>=NF(B1516,"Document No.")</t>
  </si>
  <si>
    <t>=NF(B1517,"Document No.")</t>
  </si>
  <si>
    <t>=NF(B1518,"Document No.")</t>
  </si>
  <si>
    <t>=NF(B1519,"Document No.")</t>
  </si>
  <si>
    <t>=NF(B1520,"Document No.")</t>
  </si>
  <si>
    <t>=NF(B1521,"Document No.")</t>
  </si>
  <si>
    <t>=NF(B1522,"Document No.")</t>
  </si>
  <si>
    <t>=NF(B1523,"Document No.")</t>
  </si>
  <si>
    <t>=NF(B1524,"Document No.")</t>
  </si>
  <si>
    <t>=NF(B1525,"Document No.")</t>
  </si>
  <si>
    <t>=NF(B1526,"Document No.")</t>
  </si>
  <si>
    <t>=NF(B1527,"Document No.")</t>
  </si>
  <si>
    <t>=NF(B1528,"Document No.")</t>
  </si>
  <si>
    <t>=NF(B1529,"Document No.")</t>
  </si>
  <si>
    <t>=NF(B1530,"Document No.")</t>
  </si>
  <si>
    <t>=NF(B1531,"Document No.")</t>
  </si>
  <si>
    <t>=NF(B1532,"Document No.")</t>
  </si>
  <si>
    <t>=NF(B1533,"Document No.")</t>
  </si>
  <si>
    <t>=NF(B1534,"Document No.")</t>
  </si>
  <si>
    <t>=NF(B1535,"Document No.")</t>
  </si>
  <si>
    <t>=NF(B1536,"Document No.")</t>
  </si>
  <si>
    <t>=NF(B1537,"Document No.")</t>
  </si>
  <si>
    <t>=NF(B1538,"Document No.")</t>
  </si>
  <si>
    <t>=NF(B1539,"Document No.")</t>
  </si>
  <si>
    <t>=NF(B1540,"Document No.")</t>
  </si>
  <si>
    <t>=NF(B1541,"Document No.")</t>
  </si>
  <si>
    <t>=NF(B1542,"Document No.")</t>
  </si>
  <si>
    <t>=NF(B1543,"Document No.")</t>
  </si>
  <si>
    <t>=NF(B1544,"Document No.")</t>
  </si>
  <si>
    <t>=NF(B1545,"Document No.")</t>
  </si>
  <si>
    <t>=NF(B1546,"Document No.")</t>
  </si>
  <si>
    <t>=NF(B1547,"Document No.")</t>
  </si>
  <si>
    <t>=NF(B1548,"Document No.")</t>
  </si>
  <si>
    <t>=NF(B1549,"Document No.")</t>
  </si>
  <si>
    <t>=NF(B1550,"Document No.")</t>
  </si>
  <si>
    <t>=NF(B1551,"Document No.")</t>
  </si>
  <si>
    <t>=NF(B1552,"Document No.")</t>
  </si>
  <si>
    <t>=NF(B1553,"Document No.")</t>
  </si>
  <si>
    <t>=NF(B1554,"Document No.")</t>
  </si>
  <si>
    <t>=NF(B1555,"Document No.")</t>
  </si>
  <si>
    <t>=NF(B1556,"Document No.")</t>
  </si>
  <si>
    <t>=NF(B1557,"Document No.")</t>
  </si>
  <si>
    <t>=NF(B1558,"Document No.")</t>
  </si>
  <si>
    <t>=NF(B1559,"Document No.")</t>
  </si>
  <si>
    <t>=NF(B1560,"Document No.")</t>
  </si>
  <si>
    <t>=NF(B1561,"Document No.")</t>
  </si>
  <si>
    <t>=NF(B1562,"Document No.")</t>
  </si>
  <si>
    <t>=NF(B1563,"Document No.")</t>
  </si>
  <si>
    <t>=NF(B1564,"Document No.")</t>
  </si>
  <si>
    <t>=NF(B1565,"Document No.")</t>
  </si>
  <si>
    <t>=NF(B1566,"Document No.")</t>
  </si>
  <si>
    <t>=NF(B1567,"Document No.")</t>
  </si>
  <si>
    <t>=NF(B1568,"Document No.")</t>
  </si>
  <si>
    <t>=NF(B1569,"Document No.")</t>
  </si>
  <si>
    <t>=NF(B1570,"Document No.")</t>
  </si>
  <si>
    <t>=NF(B1571,"Document No.")</t>
  </si>
  <si>
    <t>=NF(B1572,"Document No.")</t>
  </si>
  <si>
    <t>=NF(B1573,"Document No.")</t>
  </si>
  <si>
    <t>=NF(B1574,"Document No.")</t>
  </si>
  <si>
    <t>=NF(B1575,"Document No.")</t>
  </si>
  <si>
    <t>=NF(B1576,"Document No.")</t>
  </si>
  <si>
    <t>=NF(B1577,"Document No.")</t>
  </si>
  <si>
    <t>=NF(B1578,"Document No.")</t>
  </si>
  <si>
    <t>=NF(B1579,"Document No.")</t>
  </si>
  <si>
    <t>=NF(B1580,"Document No.")</t>
  </si>
  <si>
    <t>=NF(B1581,"Document No.")</t>
  </si>
  <si>
    <t>=NF(B1582,"Document No.")</t>
  </si>
  <si>
    <t>=NF(B1583,"Document No.")</t>
  </si>
  <si>
    <t>=NF(B1584,"Document No.")</t>
  </si>
  <si>
    <t>=NF(B1585,"Document No.")</t>
  </si>
  <si>
    <t>=NF(B1586,"Document No.")</t>
  </si>
  <si>
    <t>=NF(B1587,"Document No.")</t>
  </si>
  <si>
    <t>=NF(B1588,"Document No.")</t>
  </si>
  <si>
    <t>=NF(B1589,"Document No.")</t>
  </si>
  <si>
    <t>=NF(B1590,"Document No.")</t>
  </si>
  <si>
    <t>=NF(B1591,"Document No.")</t>
  </si>
  <si>
    <t>=NF(B1592,"Document No.")</t>
  </si>
  <si>
    <t>=NF(B1593,"Document No.")</t>
  </si>
  <si>
    <t>=NF(B1594,"Document No.")</t>
  </si>
  <si>
    <t>=NF(B1595,"Document No.")</t>
  </si>
  <si>
    <t>=NF(B1596,"Document No.")</t>
  </si>
  <si>
    <t>=NF(B1597,"Document No.")</t>
  </si>
  <si>
    <t>=NF(B1598,"Document No.")</t>
  </si>
  <si>
    <t>=NF(B1599,"Document No.")</t>
  </si>
  <si>
    <t>=NF(B1600,"Document No.")</t>
  </si>
  <si>
    <t>=NF(B1601,"Document No.")</t>
  </si>
  <si>
    <t>=NF(B1602,"Document No.")</t>
  </si>
  <si>
    <t>=NF(B1603,"Document No.")</t>
  </si>
  <si>
    <t>=NF(B1604,"Document No.")</t>
  </si>
  <si>
    <t>=NF(B1605,"Document No.")</t>
  </si>
  <si>
    <t>=NF(B1606,"Document No.")</t>
  </si>
  <si>
    <t>=NF(B1607,"Document No.")</t>
  </si>
  <si>
    <t>=NF(B1608,"Document No.")</t>
  </si>
  <si>
    <t>=NF(B1609,"Document No.")</t>
  </si>
  <si>
    <t>=NF(B1610,"Document No.")</t>
  </si>
  <si>
    <t>=NF(B1611,"Document No.")</t>
  </si>
  <si>
    <t>=NF(B1612,"Document No.")</t>
  </si>
  <si>
    <t>=NF(B1613,"Document No.")</t>
  </si>
  <si>
    <t>=NF(B1614,"Document No.")</t>
  </si>
  <si>
    <t>=NF(B1615,"Document No.")</t>
  </si>
  <si>
    <t>=NF(B1616,"Document No.")</t>
  </si>
  <si>
    <t>=NF(B1617,"Document No.")</t>
  </si>
  <si>
    <t>=NF(B1618,"Document No.")</t>
  </si>
  <si>
    <t>=NF(B1619,"Document No.")</t>
  </si>
  <si>
    <t>=NF(B1620,"Document No.")</t>
  </si>
  <si>
    <t>=NF(B1621,"Document No.")</t>
  </si>
  <si>
    <t>=NF(B1622,"Document No.")</t>
  </si>
  <si>
    <t>=NF(B1623,"Document No.")</t>
  </si>
  <si>
    <t>=NF(B1624,"Document No.")</t>
  </si>
  <si>
    <t>=NF(B1625,"Document No.")</t>
  </si>
  <si>
    <t>=NF(B1626,"Document No.")</t>
  </si>
  <si>
    <t>=NF(B1627,"Document No.")</t>
  </si>
  <si>
    <t>=NF(B1628,"Document No.")</t>
  </si>
  <si>
    <t>=NF(B1629,"Document No.")</t>
  </si>
  <si>
    <t>=NF(B1630,"Document No.")</t>
  </si>
  <si>
    <t>=NF(B1631,"Document No.")</t>
  </si>
  <si>
    <t>=NF(B1632,"Document No.")</t>
  </si>
  <si>
    <t>=NF(B1633,"Document No.")</t>
  </si>
  <si>
    <t>=NF(B1634,"Document No.")</t>
  </si>
  <si>
    <t>=NF(B1635,"Document No.")</t>
  </si>
  <si>
    <t>=NF(B1636,"Document No.")</t>
  </si>
  <si>
    <t>=NF(B1637,"Document No.")</t>
  </si>
  <si>
    <t>=NF(B1638,"Document No.")</t>
  </si>
  <si>
    <t>=NF(B1639,"Document No.")</t>
  </si>
  <si>
    <t>=NF(B1640,"Document No.")</t>
  </si>
  <si>
    <t>=NF(B1641,"Document No.")</t>
  </si>
  <si>
    <t>=NF(B1642,"Document No.")</t>
  </si>
  <si>
    <t>=NF(B1643,"Document No.")</t>
  </si>
  <si>
    <t>=NF(B1644,"Document No.")</t>
  </si>
  <si>
    <t>=NF(B1645,"Document No.")</t>
  </si>
  <si>
    <t>=NF(B1646,"Document No.")</t>
  </si>
  <si>
    <t>=NF(B1647,"Document No.")</t>
  </si>
  <si>
    <t>=NF(B1648,"Document No.")</t>
  </si>
  <si>
    <t>=NF(B1649,"Document No.")</t>
  </si>
  <si>
    <t>=NF(B1650,"Document No.")</t>
  </si>
  <si>
    <t>=NF(B1651,"Document No.")</t>
  </si>
  <si>
    <t>=NF(B1652,"Document No.")</t>
  </si>
  <si>
    <t>=NF(B1653,"Document No.")</t>
  </si>
  <si>
    <t>=NF(B1654,"Document No.")</t>
  </si>
  <si>
    <t>=NF(B1655,"Document No.")</t>
  </si>
  <si>
    <t>=NF(B1656,"Document No.")</t>
  </si>
  <si>
    <t>=NF(B1657,"Document No.")</t>
  </si>
  <si>
    <t>=NF(B1658,"Document No.")</t>
  </si>
  <si>
    <t>=NF(B1659,"Document No.")</t>
  </si>
  <si>
    <t>=NF(B1660,"Document No.")</t>
  </si>
  <si>
    <t>=NF(B1661,"Document No.")</t>
  </si>
  <si>
    <t>=NF(B1662,"Document No.")</t>
  </si>
  <si>
    <t>=NF(B1663,"Document No.")</t>
  </si>
  <si>
    <t>=NF(B1664,"Document No.")</t>
  </si>
  <si>
    <t>=NF(B1665,"Document No.")</t>
  </si>
  <si>
    <t>=NF(B1666,"Document No.")</t>
  </si>
  <si>
    <t>=NF(B1667,"Document No.")</t>
  </si>
  <si>
    <t>=NF(B1668,"Document No.")</t>
  </si>
  <si>
    <t>=NF(B1669,"Document No.")</t>
  </si>
  <si>
    <t>=NF(B1670,"Document No.")</t>
  </si>
  <si>
    <t>=NF(B1671,"Document No.")</t>
  </si>
  <si>
    <t>=NF(B1672,"Document No.")</t>
  </si>
  <si>
    <t>=NF(B1673,"Document No.")</t>
  </si>
  <si>
    <t>=NF(B1674,"Document No.")</t>
  </si>
  <si>
    <t>=NF(B1675,"Document No.")</t>
  </si>
  <si>
    <t>=NF(B1676,"Document No.")</t>
  </si>
  <si>
    <t>=NF(B1677,"Document No.")</t>
  </si>
  <si>
    <t>=NF(B1678,"Document No.")</t>
  </si>
  <si>
    <t>=NF(B1679,"Document No.")</t>
  </si>
  <si>
    <t>=NF(B1680,"Document No.")</t>
  </si>
  <si>
    <t>=NF(B1681,"Document No.")</t>
  </si>
  <si>
    <t>=NF(B1682,"Document No.")</t>
  </si>
  <si>
    <t>=NF(B1683,"Document No.")</t>
  </si>
  <si>
    <t>=NF(B1684,"Document No.")</t>
  </si>
  <si>
    <t>=NF(B1685,"Document No.")</t>
  </si>
  <si>
    <t>=NF(B1686,"Document No.")</t>
  </si>
  <si>
    <t>=NF(B1687,"Document No.")</t>
  </si>
  <si>
    <t>=NF(B1688,"Document No.")</t>
  </si>
  <si>
    <t>=NF(B1689,"Document No.")</t>
  </si>
  <si>
    <t>=NF(B1690,"Document No.")</t>
  </si>
  <si>
    <t>=NF(B1691,"Document No.")</t>
  </si>
  <si>
    <t>=NF(B1692,"Document No.")</t>
  </si>
  <si>
    <t>=NF(B1693,"Document No.")</t>
  </si>
  <si>
    <t>=NF(B1694,"Document No.")</t>
  </si>
  <si>
    <t>=NF(B1695,"Document No.")</t>
  </si>
  <si>
    <t>=NF(B1696,"Document No.")</t>
  </si>
  <si>
    <t>=NF(B1697,"Document No.")</t>
  </si>
  <si>
    <t>=NF(B1698,"Document No.")</t>
  </si>
  <si>
    <t>=NF(B1699,"Document No.")</t>
  </si>
  <si>
    <t>=NF(B1700,"Document No.")</t>
  </si>
  <si>
    <t>=NF(B1701,"Document No.")</t>
  </si>
  <si>
    <t>=NF(B1702,"Document No.")</t>
  </si>
  <si>
    <t>=NF(B1703,"Document No.")</t>
  </si>
  <si>
    <t>=NF(B1704,"Document No.")</t>
  </si>
  <si>
    <t>=NF(B1705,"Document No.")</t>
  </si>
  <si>
    <t>=NF(B1706,"Document No.")</t>
  </si>
  <si>
    <t>=NF(B1707,"Document No.")</t>
  </si>
  <si>
    <t>=NF(B1708,"Document No.")</t>
  </si>
  <si>
    <t>=NF(B1709,"Document No.")</t>
  </si>
  <si>
    <t>=NF(B1710,"Document No.")</t>
  </si>
  <si>
    <t>=NF(B1711,"Document No.")</t>
  </si>
  <si>
    <t>=NF(B1712,"Document No.")</t>
  </si>
  <si>
    <t>=NF(B1713,"Document No.")</t>
  </si>
  <si>
    <t>=NF(B1714,"Document No.")</t>
  </si>
  <si>
    <t>=NF(B1715,"Document No.")</t>
  </si>
  <si>
    <t>=NF(B1716,"Document No.")</t>
  </si>
  <si>
    <t>=NF(B1717,"Document No.")</t>
  </si>
  <si>
    <t>=NF(B1718,"Document No.")</t>
  </si>
  <si>
    <t>=NF(B1719,"Document No.")</t>
  </si>
  <si>
    <t>=NF(B1720,"Document No.")</t>
  </si>
  <si>
    <t>=NF(B1721,"Document No.")</t>
  </si>
  <si>
    <t>=NF(B1722,"Document No.")</t>
  </si>
  <si>
    <t>=NF(B1723,"Document No.")</t>
  </si>
  <si>
    <t>=NF(B1724,"Document No.")</t>
  </si>
  <si>
    <t>=NF(B1725,"Document No.")</t>
  </si>
  <si>
    <t>=NF(B1726,"Document No.")</t>
  </si>
  <si>
    <t>=NF(B1727,"Document No.")</t>
  </si>
  <si>
    <t>=NF(B1728,"Document No.")</t>
  </si>
  <si>
    <t>=NF(B1729,"Document No.")</t>
  </si>
  <si>
    <t>=NF(B1730,"Document No.")</t>
  </si>
  <si>
    <t>=NF(B1731,"Document No.")</t>
  </si>
  <si>
    <t>=NF(B1732,"Document No.")</t>
  </si>
  <si>
    <t>=NF(B1733,"Document No.")</t>
  </si>
  <si>
    <t>=NF(B1734,"Document No.")</t>
  </si>
  <si>
    <t>=NF(B1735,"Document No.")</t>
  </si>
  <si>
    <t>=NF(B1736,"Document No.")</t>
  </si>
  <si>
    <t>=NF(B1737,"Document No.")</t>
  </si>
  <si>
    <t>=NF(B1738,"Document No.")</t>
  </si>
  <si>
    <t>=NF(B1739,"Document No.")</t>
  </si>
  <si>
    <t>=NF(B1740,"Document No.")</t>
  </si>
  <si>
    <t>=NF(B1741,"Document No.")</t>
  </si>
  <si>
    <t>=NF(B1742,"Document No.")</t>
  </si>
  <si>
    <t>=NF(B1743,"Document No.")</t>
  </si>
  <si>
    <t>=NF(B1744,"Document No.")</t>
  </si>
  <si>
    <t>=NF(B1745,"Document No.")</t>
  </si>
  <si>
    <t>=NF(B1746,"Document No.")</t>
  </si>
  <si>
    <t>=NF(B1747,"Document No.")</t>
  </si>
  <si>
    <t>=NF(B1748,"Document No.")</t>
  </si>
  <si>
    <t>=NF(B1749,"Document No.")</t>
  </si>
  <si>
    <t>=NF(B1750,"Document No.")</t>
  </si>
  <si>
    <t>=NF(B1751,"Document No.")</t>
  </si>
  <si>
    <t>=NF(B1752,"Document No.")</t>
  </si>
  <si>
    <t>=NF(B1753,"Document No.")</t>
  </si>
  <si>
    <t>=NF(B1754,"Document No.")</t>
  </si>
  <si>
    <t>=NF(B1755,"Document No.")</t>
  </si>
  <si>
    <t>=NF(B1756,"Document No.")</t>
  </si>
  <si>
    <t>=NF(B1757,"Document No.")</t>
  </si>
  <si>
    <t>=NF(B1758,"Document No.")</t>
  </si>
  <si>
    <t>=NF(B1759,"Document No.")</t>
  </si>
  <si>
    <t>=NF(B1760,"Document No.")</t>
  </si>
  <si>
    <t>=NF(B1761,"Document No.")</t>
  </si>
  <si>
    <t>=NF(B1762,"Document No.")</t>
  </si>
  <si>
    <t>=NF(B1763,"Document No.")</t>
  </si>
  <si>
    <t>=NF(B1764,"Document No.")</t>
  </si>
  <si>
    <t>=NF(B1765,"Document No.")</t>
  </si>
  <si>
    <t>=NF(B1766,"Document No.")</t>
  </si>
  <si>
    <t>=NF(B1767,"Document No.")</t>
  </si>
  <si>
    <t>=NF(B1768,"Document No.")</t>
  </si>
  <si>
    <t>=NF(B1769,"Document No.")</t>
  </si>
  <si>
    <t>=NF(B1770,"Document No.")</t>
  </si>
  <si>
    <t>=NF(B1771,"Document No.")</t>
  </si>
  <si>
    <t>=NF(B1772,"Document No.")</t>
  </si>
  <si>
    <t>=NF(B1773,"Document No.")</t>
  </si>
  <si>
    <t>=NF(B1774,"Document No.")</t>
  </si>
  <si>
    <t>=NF(B1775,"Document No.")</t>
  </si>
  <si>
    <t>=NF(B1776,"Document No.")</t>
  </si>
  <si>
    <t>=NF(B1777,"Document No.")</t>
  </si>
  <si>
    <t>=NF(B1778,"Document No.")</t>
  </si>
  <si>
    <t>=NF(B1779,"Document No.")</t>
  </si>
  <si>
    <t>=NF(B1780,"Document No.")</t>
  </si>
  <si>
    <t>=NF(B1781,"Document No.")</t>
  </si>
  <si>
    <t>=NF(B1782,"Document No.")</t>
  </si>
  <si>
    <t>=NF(B1783,"Document No.")</t>
  </si>
  <si>
    <t>=NF(B1784,"Document No.")</t>
  </si>
  <si>
    <t>=NF(B1785,"Document No.")</t>
  </si>
  <si>
    <t>=NF(B1786,"Document No.")</t>
  </si>
  <si>
    <t>=NF(B1787,"Document No.")</t>
  </si>
  <si>
    <t>=NF(B1788,"Document No.")</t>
  </si>
  <si>
    <t>=NF(B1789,"Document No.")</t>
  </si>
  <si>
    <t>=NF(B1790,"Document No.")</t>
  </si>
  <si>
    <t>=NF(B1791,"Document No.")</t>
  </si>
  <si>
    <t>=NF(B1792,"Document No.")</t>
  </si>
  <si>
    <t>=NF(B1793,"Document No.")</t>
  </si>
  <si>
    <t>=NF(B1794,"Document No.")</t>
  </si>
  <si>
    <t>=NF(B1795,"Document No.")</t>
  </si>
  <si>
    <t>=NF(B1796,"Document No.")</t>
  </si>
  <si>
    <t>=NF(B1797,"Document No.")</t>
  </si>
  <si>
    <t>=NF(B1798,"Document No.")</t>
  </si>
  <si>
    <t>=NF(B1799,"Document No.")</t>
  </si>
  <si>
    <t>=NF(B1800,"Document No.")</t>
  </si>
  <si>
    <t>=NF(B1801,"Document No.")</t>
  </si>
  <si>
    <t>=NF(B1802,"Document No.")</t>
  </si>
  <si>
    <t>=NF(B1803,"Document No.")</t>
  </si>
  <si>
    <t>=NF(B1804,"Document No.")</t>
  </si>
  <si>
    <t>=NF(B1805,"Document No.")</t>
  </si>
  <si>
    <t>=NF(B1806,"Document No.")</t>
  </si>
  <si>
    <t>=NF(B1807,"Document No.")</t>
  </si>
  <si>
    <t>=NF(B1808,"Document No.")</t>
  </si>
  <si>
    <t>=NF(B1809,"Document No.")</t>
  </si>
  <si>
    <t>=NF(B1810,"Document No.")</t>
  </si>
  <si>
    <t>=NF(B1811,"Document No.")</t>
  </si>
  <si>
    <t>=NF(B1812,"Document No.")</t>
  </si>
  <si>
    <t>=NF(B1813,"Document No.")</t>
  </si>
  <si>
    <t>=NF(B1814,"Document No.")</t>
  </si>
  <si>
    <t>=NF(B1815,"Document No.")</t>
  </si>
  <si>
    <t>=NF(B1816,"Document No.")</t>
  </si>
  <si>
    <t>=NF(B1817,"Document No.")</t>
  </si>
  <si>
    <t>=NF(B1818,"Document No.")</t>
  </si>
  <si>
    <t>=NF(B1819,"Document No.")</t>
  </si>
  <si>
    <t>=NF(B1820,"Document No.")</t>
  </si>
  <si>
    <t>=NF(B1821,"Document No.")</t>
  </si>
  <si>
    <t>=NF(B1822,"Document No.")</t>
  </si>
  <si>
    <t>=NF(B1823,"Document No.")</t>
  </si>
  <si>
    <t>=NF(B1824,"Document No.")</t>
  </si>
  <si>
    <t>=NF(B1825,"Document No.")</t>
  </si>
  <si>
    <t>=NF(B1826,"Document No.")</t>
  </si>
  <si>
    <t>=NF(B1827,"Document No.")</t>
  </si>
  <si>
    <t>=NF(B1828,"Document No.")</t>
  </si>
  <si>
    <t>=NF(B1829,"Document No.")</t>
  </si>
  <si>
    <t>=NF(B1830,"Document No.")</t>
  </si>
  <si>
    <t>=NF(B1831,"Document No.")</t>
  </si>
  <si>
    <t>=NF(B1832,"Document No.")</t>
  </si>
  <si>
    <t>=NF(B1833,"Document No.")</t>
  </si>
  <si>
    <t>=NF(B1834,"Document No.")</t>
  </si>
  <si>
    <t>=NF(B1835,"Document No.")</t>
  </si>
  <si>
    <t>=NF(B1836,"Document No.")</t>
  </si>
  <si>
    <t>=NF(B1837,"Document No.")</t>
  </si>
  <si>
    <t>=NF(B1838,"Document No.")</t>
  </si>
  <si>
    <t>=NF(B1839,"Document No.")</t>
  </si>
  <si>
    <t>=NF(B1840,"Document No.")</t>
  </si>
  <si>
    <t>=NF(B1841,"Document No.")</t>
  </si>
  <si>
    <t>=NF(B1842,"Document No.")</t>
  </si>
  <si>
    <t>=NF(B1843,"Document No.")</t>
  </si>
  <si>
    <t>=NF(B1844,"Document No.")</t>
  </si>
  <si>
    <t>=NF(B1845,"Document No.")</t>
  </si>
  <si>
    <t>=NF(B1846,"Document No.")</t>
  </si>
  <si>
    <t>=NF(B1847,"Document No.")</t>
  </si>
  <si>
    <t>=NF(B1848,"Document No.")</t>
  </si>
  <si>
    <t>=NF(B1849,"Document No.")</t>
  </si>
  <si>
    <t>=NF(B1850,"Document No.")</t>
  </si>
  <si>
    <t>=NF(B1851,"Document No.")</t>
  </si>
  <si>
    <t>=NF(B1852,"Document No.")</t>
  </si>
  <si>
    <t>=NF(B1853,"Document No.")</t>
  </si>
  <si>
    <t>=NF(B1854,"Document No.")</t>
  </si>
  <si>
    <t>=NF(B1855,"Document No.")</t>
  </si>
  <si>
    <t>=NF(B1856,"Document No.")</t>
  </si>
  <si>
    <t>=NF(B1857,"Document No.")</t>
  </si>
  <si>
    <t>=NF(B1858,"Document No.")</t>
  </si>
  <si>
    <t>=NF(B1859,"Document No.")</t>
  </si>
  <si>
    <t>=NF(B1860,"Document No.")</t>
  </si>
  <si>
    <t>=NF(B1861,"Document No.")</t>
  </si>
  <si>
    <t>=NF(B1862,"Document No.")</t>
  </si>
  <si>
    <t>=NF(B1863,"Document No.")</t>
  </si>
  <si>
    <t>=NF(B1864,"Document No.")</t>
  </si>
  <si>
    <t>=NF(B1865,"Document No.")</t>
  </si>
  <si>
    <t>=NF(B1866,"Document No.")</t>
  </si>
  <si>
    <t>=NF(B1867,"Document No.")</t>
  </si>
  <si>
    <t>=NF(B1868,"Document No.")</t>
  </si>
  <si>
    <t>=NF(B1869,"Document No.")</t>
  </si>
  <si>
    <t>=NF(B1870,"Document No.")</t>
  </si>
  <si>
    <t>=NF(B1871,"Document No.")</t>
  </si>
  <si>
    <t>=NF(B1872,"Document No.")</t>
  </si>
  <si>
    <t>=NF(B1873,"Document No.")</t>
  </si>
  <si>
    <t>=NF(B1874,"Document No.")</t>
  </si>
  <si>
    <t>=NF(B1875,"Document No.")</t>
  </si>
  <si>
    <t>=NF(B1876,"Document No.")</t>
  </si>
  <si>
    <t>=NF(B1877,"Document No.")</t>
  </si>
  <si>
    <t>=NF(B1878,"Document No.")</t>
  </si>
  <si>
    <t>=NF(B1879,"Document No.")</t>
  </si>
  <si>
    <t>=NF(B1880,"Document No.")</t>
  </si>
  <si>
    <t>=NF(B1881,"Document No.")</t>
  </si>
  <si>
    <t>=NF(B1882,"Document No.")</t>
  </si>
  <si>
    <t>=NF(B1883,"Document No.")</t>
  </si>
  <si>
    <t>=NF(B1884,"Document No.")</t>
  </si>
  <si>
    <t>=NF(B1885,"Document No.")</t>
  </si>
  <si>
    <t>=NF(B1886,"Document No.")</t>
  </si>
  <si>
    <t>=NF(B1887,"Document No.")</t>
  </si>
  <si>
    <t>=NF(B1888,"Document No.")</t>
  </si>
  <si>
    <t>=NF(B1889,"Document No.")</t>
  </si>
  <si>
    <t>=NF(B1890,"Document No.")</t>
  </si>
  <si>
    <t>=NF(B1891,"Document No.")</t>
  </si>
  <si>
    <t>=NF(B1892,"Document No.")</t>
  </si>
  <si>
    <t>=NF(B1893,"Document No.")</t>
  </si>
  <si>
    <t>=NF(B1894,"Document No.")</t>
  </si>
  <si>
    <t>=NF(B1895,"Document No.")</t>
  </si>
  <si>
    <t>=NF(B1896,"Document No.")</t>
  </si>
  <si>
    <t>=NF(B1897,"Document No.")</t>
  </si>
  <si>
    <t>=NF(B1898,"Document No.")</t>
  </si>
  <si>
    <t>=NF(B1899,"Document No.")</t>
  </si>
  <si>
    <t>=NF(B1900,"Document No.")</t>
  </si>
  <si>
    <t>=NF(B1901,"Document No.")</t>
  </si>
  <si>
    <t>=NF(B1902,"Document No.")</t>
  </si>
  <si>
    <t>=NF(B1903,"Document No.")</t>
  </si>
  <si>
    <t>=NF(B1904,"Document No.")</t>
  </si>
  <si>
    <t>=NF(B1905,"Document No.")</t>
  </si>
  <si>
    <t>=NF(B1906,"Document No.")</t>
  </si>
  <si>
    <t>=NF(B1907,"Document No.")</t>
  </si>
  <si>
    <t>=NF(B1908,"Document No.")</t>
  </si>
  <si>
    <t>=NF(B1909,"Document No.")</t>
  </si>
  <si>
    <t>=NF(B1910,"Document No.")</t>
  </si>
  <si>
    <t>=NF(B1911,"Document No.")</t>
  </si>
  <si>
    <t>=NF(B1912,"Document No.")</t>
  </si>
  <si>
    <t>=NF(B1913,"Document No.")</t>
  </si>
  <si>
    <t>=NF(B1914,"Document No.")</t>
  </si>
  <si>
    <t>=NF(B1915,"Document No.")</t>
  </si>
  <si>
    <t>=NF(B1916,"Document No.")</t>
  </si>
  <si>
    <t>=NF(B1917,"Document No.")</t>
  </si>
  <si>
    <t>=NF(B1918,"Document No.")</t>
  </si>
  <si>
    <t>=NF(B1919,"Document No.")</t>
  </si>
  <si>
    <t>=NF(B1920,"Document No.")</t>
  </si>
  <si>
    <t>=NF(B1921,"Document No.")</t>
  </si>
  <si>
    <t>=NF(B1922,"Document No.")</t>
  </si>
  <si>
    <t>=NF(B1923,"Document No.")</t>
  </si>
  <si>
    <t>=NF(B1924,"Document No.")</t>
  </si>
  <si>
    <t>=NF(B1925,"Document No.")</t>
  </si>
  <si>
    <t>=NF(B1926,"Document No.")</t>
  </si>
  <si>
    <t>=NF(B1927,"Document No.")</t>
  </si>
  <si>
    <t>=NF(B1928,"Document No.")</t>
  </si>
  <si>
    <t>=NF(B1929,"Document No.")</t>
  </si>
  <si>
    <t>=NF(B1930,"Document No.")</t>
  </si>
  <si>
    <t>=NF(B1931,"Document No.")</t>
  </si>
  <si>
    <t>=NF(B1932,"Document No.")</t>
  </si>
  <si>
    <t>=NF(B1933,"Document No.")</t>
  </si>
  <si>
    <t>=NF(B1934,"Document No.")</t>
  </si>
  <si>
    <t>=NF(B1935,"Document No.")</t>
  </si>
  <si>
    <t>=NF(B1936,"Document No.")</t>
  </si>
  <si>
    <t>=NF(B1937,"Document No.")</t>
  </si>
  <si>
    <t>=NF(B1938,"Document No.")</t>
  </si>
  <si>
    <t>=NF(B1939,"Document No.")</t>
  </si>
  <si>
    <t>=NF(B1940,"Document No.")</t>
  </si>
  <si>
    <t>=NF(B1941,"Document No.")</t>
  </si>
  <si>
    <t>=NF(B1942,"Document No.")</t>
  </si>
  <si>
    <t>=NF(B1943,"Document No.")</t>
  </si>
  <si>
    <t>=NF(B1944,"Document No.")</t>
  </si>
  <si>
    <t>=NF(B1945,"Document No.")</t>
  </si>
  <si>
    <t>=NF(B1946,"Document No.")</t>
  </si>
  <si>
    <t>=NF(B1947,"Document No.")</t>
  </si>
  <si>
    <t>=NF(B1948,"Document No.")</t>
  </si>
  <si>
    <t>=NF(B1949,"Document No.")</t>
  </si>
  <si>
    <t>=NF(B1950,"Document No.")</t>
  </si>
  <si>
    <t>=NF(B1951,"Document No.")</t>
  </si>
  <si>
    <t>=NF(B1952,"Document No.")</t>
  </si>
  <si>
    <t>=NF(B1953,"Document No.")</t>
  </si>
  <si>
    <t>=NF(B1954,"Document No.")</t>
  </si>
  <si>
    <t>=NF(B1955,"Document No.")</t>
  </si>
  <si>
    <t>=NF(B1956,"Document No.")</t>
  </si>
  <si>
    <t>=NF(B1957,"Document No.")</t>
  </si>
  <si>
    <t>=NF(B1958,"Document No.")</t>
  </si>
  <si>
    <t>=NF(B1959,"Document No.")</t>
  </si>
  <si>
    <t>=NF(B1960,"Document No.")</t>
  </si>
  <si>
    <t>=NF(B1961,"Document No.")</t>
  </si>
  <si>
    <t>=NF(B1962,"Document No.")</t>
  </si>
  <si>
    <t>=NF(B1963,"Document No.")</t>
  </si>
  <si>
    <t>=NF(B1964,"Document No.")</t>
  </si>
  <si>
    <t>=NF(B1965,"Document No.")</t>
  </si>
  <si>
    <t>=NF(B1966,"Document No.")</t>
  </si>
  <si>
    <t>=NF(B1967,"Document No.")</t>
  </si>
  <si>
    <t>=NF(B1968,"Document No.")</t>
  </si>
  <si>
    <t>=NF(B1969,"Document No.")</t>
  </si>
  <si>
    <t>=NF(B1970,"Document No.")</t>
  </si>
  <si>
    <t>=NF(B1971,"Document No.")</t>
  </si>
  <si>
    <t>=NF(B1972,"Document No.")</t>
  </si>
  <si>
    <t>=NF(B1973,"Document No.")</t>
  </si>
  <si>
    <t>=NF(B1974,"Document No.")</t>
  </si>
  <si>
    <t>=NF(B1975,"Document No.")</t>
  </si>
  <si>
    <t>=NF(B1976,"Document No.")</t>
  </si>
  <si>
    <t>=NF(B1977,"Document No.")</t>
  </si>
  <si>
    <t>=NF(B1978,"Document No.")</t>
  </si>
  <si>
    <t>=NF(B1979,"Document No.")</t>
  </si>
  <si>
    <t>=NF(B1980,"Document No.")</t>
  </si>
  <si>
    <t>=NF(B1981,"Document No.")</t>
  </si>
  <si>
    <t>=NF(B1982,"Document No.")</t>
  </si>
  <si>
    <t>=NF(B1983,"Document No.")</t>
  </si>
  <si>
    <t>=NF(B1984,"Document No.")</t>
  </si>
  <si>
    <t>=NF(B1985,"Document No.")</t>
  </si>
  <si>
    <t>=NF(B1986,"Document No.")</t>
  </si>
  <si>
    <t>=NF(B1987,"Document No.")</t>
  </si>
  <si>
    <t>=NF(B1988,"Document No.")</t>
  </si>
  <si>
    <t>=NF(B1989,"Document No.")</t>
  </si>
  <si>
    <t>=NF(B1990,"Document No.")</t>
  </si>
  <si>
    <t>=NF(B1991,"Document No.")</t>
  </si>
  <si>
    <t>=NF(B1992,"Document No.")</t>
  </si>
  <si>
    <t>=NF(B1993,"Document No.")</t>
  </si>
  <si>
    <t>=NF(B1994,"Document No.")</t>
  </si>
  <si>
    <t>=NF(B1995,"Document No.")</t>
  </si>
  <si>
    <t>=NF(B1996,"Document No.")</t>
  </si>
  <si>
    <t>=NF(B1997,"Document No.")</t>
  </si>
  <si>
    <t>=NF(B1998,"Document No.")</t>
  </si>
  <si>
    <t>=NF(B1999,"Document No.")</t>
  </si>
  <si>
    <t>=NF(B2000,"Document No.")</t>
  </si>
  <si>
    <t>=NF(B2001,"Document No.")</t>
  </si>
  <si>
    <t>=NF(B2002,"Document No.")</t>
  </si>
  <si>
    <t>=NF(B2003,"Document No.")</t>
  </si>
  <si>
    <t>=NF(B2004,"Document No.")</t>
  </si>
  <si>
    <t>=NF(B2005,"Document No.")</t>
  </si>
  <si>
    <t>=NF(B2006,"Document No.")</t>
  </si>
  <si>
    <t>=NF(B2007,"Document No.")</t>
  </si>
  <si>
    <t>=NF(B2008,"Document No.")</t>
  </si>
  <si>
    <t>=NF(B2009,"Document No.")</t>
  </si>
  <si>
    <t>=NF(B2010,"Document No.")</t>
  </si>
  <si>
    <t>=NF(B2011,"Document No.")</t>
  </si>
  <si>
    <t>=NF(B2012,"Document No.")</t>
  </si>
  <si>
    <t>=NF(B2013,"Document No.")</t>
  </si>
  <si>
    <t>=NF(B2014,"Document No.")</t>
  </si>
  <si>
    <t>=NF(B2015,"Document No.")</t>
  </si>
  <si>
    <t>=NF(B2016,"Document No.")</t>
  </si>
  <si>
    <t>=NF(B2017,"Document No.")</t>
  </si>
  <si>
    <t>=NF(B2018,"Document No.")</t>
  </si>
  <si>
    <t>=NF(B2019,"Document No.")</t>
  </si>
  <si>
    <t>=NF(B2020,"Document No.")</t>
  </si>
  <si>
    <t>=NF(B2021,"Document No.")</t>
  </si>
  <si>
    <t>=NF(B2022,"Document No.")</t>
  </si>
  <si>
    <t>=NF(B2023,"Document No.")</t>
  </si>
  <si>
    <t>=NF(B2024,"Document No.")</t>
  </si>
  <si>
    <t>=NF(B2025,"Document No.")</t>
  </si>
  <si>
    <t>=NF(B2026,"Document No.")</t>
  </si>
  <si>
    <t>=NF(B2027,"Document No.")</t>
  </si>
  <si>
    <t>=NF(B2028,"Document No.")</t>
  </si>
  <si>
    <t>=NF(B2029,"Document No.")</t>
  </si>
  <si>
    <t>=NF(B2030,"Document No.")</t>
  </si>
  <si>
    <t>=NF(B2031,"Document No.")</t>
  </si>
  <si>
    <t>=NF(B2032,"Document No.")</t>
  </si>
  <si>
    <t>=NF(B2033,"Document No.")</t>
  </si>
  <si>
    <t>=NF(B2034,"Document No.")</t>
  </si>
  <si>
    <t>=NF(B2035,"Document No.")</t>
  </si>
  <si>
    <t>=NF(B2036,"Document No.")</t>
  </si>
  <si>
    <t>=NF(B2037,"Document No.")</t>
  </si>
  <si>
    <t>=NF(B2038,"Document No.")</t>
  </si>
  <si>
    <t>=NF(B2039,"Document No.")</t>
  </si>
  <si>
    <t>=NF(B2040,"Document No.")</t>
  </si>
  <si>
    <t>=NF(B2041,"Document No.")</t>
  </si>
  <si>
    <t>=NF(B2042,"Document No.")</t>
  </si>
  <si>
    <t>=NF(B2043,"Document No.")</t>
  </si>
  <si>
    <t>=NF(B2044,"Document No.")</t>
  </si>
  <si>
    <t>=NF(B2045,"Document No.")</t>
  </si>
  <si>
    <t>=NF(B2046,"Document No.")</t>
  </si>
  <si>
    <t>=NF(B2047,"Document No.")</t>
  </si>
  <si>
    <t>=NF(B2048,"Document No.")</t>
  </si>
  <si>
    <t>=NF(B2049,"Document No.")</t>
  </si>
  <si>
    <t>=NF(B2050,"Document No.")</t>
  </si>
  <si>
    <t>=NF(B2051,"Document No.")</t>
  </si>
  <si>
    <t>=NF(B2052,"Document No.")</t>
  </si>
  <si>
    <t>=NF(B2053,"Document No.")</t>
  </si>
  <si>
    <t>=NF(B2054,"Document No.")</t>
  </si>
  <si>
    <t>=NF(B2055,"Document No.")</t>
  </si>
  <si>
    <t>=NF(B2056,"Document No.")</t>
  </si>
  <si>
    <t>=NF(B2057,"Document No.")</t>
  </si>
  <si>
    <t>=NF(B2058,"Document No.")</t>
  </si>
  <si>
    <t>=NF(B2059,"Document No.")</t>
  </si>
  <si>
    <t>=NF(B2060,"Document No.")</t>
  </si>
  <si>
    <t>=NF(B2061,"Document No.")</t>
  </si>
  <si>
    <t>=NF(B2062,"Document No.")</t>
  </si>
  <si>
    <t>=NF(B2063,"Document No.")</t>
  </si>
  <si>
    <t>=NF(B2064,"Document No.")</t>
  </si>
  <si>
    <t>=NF(B2065,"Document No.")</t>
  </si>
  <si>
    <t>=NF(B2066,"Document No.")</t>
  </si>
  <si>
    <t>=NF(B2067,"Document No.")</t>
  </si>
  <si>
    <t>=NF(B2068,"Document No.")</t>
  </si>
  <si>
    <t>=NF(B2069,"Document No.")</t>
  </si>
  <si>
    <t>=NF(B2070,"Document No.")</t>
  </si>
  <si>
    <t>=NF(B2071,"Document No.")</t>
  </si>
  <si>
    <t>=NF(B2072,"Document No.")</t>
  </si>
  <si>
    <t>=NF(B2073,"Document No.")</t>
  </si>
  <si>
    <t>=NF(B2074,"Document No.")</t>
  </si>
  <si>
    <t>=NF(B2075,"Document No.")</t>
  </si>
  <si>
    <t>=NF(B2076,"Document No.")</t>
  </si>
  <si>
    <t>=NF(B2077,"Document No.")</t>
  </si>
  <si>
    <t>=NF(B2078,"Document No.")</t>
  </si>
  <si>
    <t>=NF(B2079,"Document No.")</t>
  </si>
  <si>
    <t>=NF(B2080,"Document No.")</t>
  </si>
  <si>
    <t>=NF(B2081,"Document No.")</t>
  </si>
  <si>
    <t>=NF(B2082,"Document No.")</t>
  </si>
  <si>
    <t>=NF(B2083,"Document No.")</t>
  </si>
  <si>
    <t>=NF(B2084,"Document No.")</t>
  </si>
  <si>
    <t>=NF(B2085,"Document No.")</t>
  </si>
  <si>
    <t>=NF(B2086,"Document No.")</t>
  </si>
  <si>
    <t>=NF(B2087,"Document No.")</t>
  </si>
  <si>
    <t>=NF(B2088,"Document No.")</t>
  </si>
  <si>
    <t>=NF(B2089,"Document No.")</t>
  </si>
  <si>
    <t>=NF(B2090,"Document No.")</t>
  </si>
  <si>
    <t>=NF(B2091,"Document No.")</t>
  </si>
  <si>
    <t>=NF(B2092,"Document No.")</t>
  </si>
  <si>
    <t>=NF(B2093,"Document No.")</t>
  </si>
  <si>
    <t>=NF(B2094,"Document No.")</t>
  </si>
  <si>
    <t>=NF(B2095,"Document No.")</t>
  </si>
  <si>
    <t>=NF(B2096,"Document No.")</t>
  </si>
  <si>
    <t>=NF(B2097,"Document No.")</t>
  </si>
  <si>
    <t>=NF(B2098,"Document No.")</t>
  </si>
  <si>
    <t>=NF(B2099,"Document No.")</t>
  </si>
  <si>
    <t>=NF(B2100,"Document No.")</t>
  </si>
  <si>
    <t>=NF(B2101,"Document No.")</t>
  </si>
  <si>
    <t>=NF(B2102,"Document No.")</t>
  </si>
  <si>
    <t>=NF(B2103,"Document No.")</t>
  </si>
  <si>
    <t>=NF(B2104,"Document No.")</t>
  </si>
  <si>
    <t>=NF(B2105,"Document No.")</t>
  </si>
  <si>
    <t>=NF(B2106,"Document No.")</t>
  </si>
  <si>
    <t>=NF(B2107,"Document No.")</t>
  </si>
  <si>
    <t>=NF(B2108,"Document No.")</t>
  </si>
  <si>
    <t>=NF(B2109,"Document No.")</t>
  </si>
  <si>
    <t>=NF(B2110,"Document No.")</t>
  </si>
  <si>
    <t>=NF(B2111,"Document No.")</t>
  </si>
  <si>
    <t>=NF(B2112,"Document No.")</t>
  </si>
  <si>
    <t>=NF(B2113,"Document No.")</t>
  </si>
  <si>
    <t>=NF(B2114,"Document No.")</t>
  </si>
  <si>
    <t>=NF(B2115,"Document No.")</t>
  </si>
  <si>
    <t>=NF(B2116,"Document No.")</t>
  </si>
  <si>
    <t>=NF(B2117,"Document No.")</t>
  </si>
  <si>
    <t>=NF(B2118,"Document No.")</t>
  </si>
  <si>
    <t>=NF(B2119,"Document No.")</t>
  </si>
  <si>
    <t>=NF(B2120,"Document No.")</t>
  </si>
  <si>
    <t>=NF(B2121,"Document No.")</t>
  </si>
  <si>
    <t>=NF(B2122,"Document No.")</t>
  </si>
  <si>
    <t>=NF(B2123,"Document No.")</t>
  </si>
  <si>
    <t>=NF(B2124,"Document No.")</t>
  </si>
  <si>
    <t>=NF(B2125,"Document No.")</t>
  </si>
  <si>
    <t>=NF(B2126,"Document No.")</t>
  </si>
  <si>
    <t>=NF(B2127,"Document No.")</t>
  </si>
  <si>
    <t>=NF(B2128,"Document No.")</t>
  </si>
  <si>
    <t>=NF(B2129,"Document No.")</t>
  </si>
  <si>
    <t>=NF(B2130,"Document No.")</t>
  </si>
  <si>
    <t>=NF(B2131,"Document No.")</t>
  </si>
  <si>
    <t>=NF(B2132,"Document No.")</t>
  </si>
  <si>
    <t>=NF(B2133,"Document No.")</t>
  </si>
  <si>
    <t>=NF(B2134,"Document No.")</t>
  </si>
  <si>
    <t>=NF(B2135,"Document No.")</t>
  </si>
  <si>
    <t>=NF(B2136,"Document No.")</t>
  </si>
  <si>
    <t>=NF(B2137,"Document No.")</t>
  </si>
  <si>
    <t>=NF(B2138,"Document No.")</t>
  </si>
  <si>
    <t>=NF(B2139,"Document No.")</t>
  </si>
  <si>
    <t>=NF(B2140,"Document No.")</t>
  </si>
  <si>
    <t>=NF(B2141,"Document No.")</t>
  </si>
  <si>
    <t>=NF(B2142,"Document No.")</t>
  </si>
  <si>
    <t>=NF(B2143,"Document No.")</t>
  </si>
  <si>
    <t>=NF(B2144,"Document No.")</t>
  </si>
  <si>
    <t>=NF(B2145,"Document No.")</t>
  </si>
  <si>
    <t>=NF(B2146,"Document No.")</t>
  </si>
  <si>
    <t>=NF(B2147,"Document No.")</t>
  </si>
  <si>
    <t>=NF(B2148,"Document No.")</t>
  </si>
  <si>
    <t>=NF(B2149,"Document No.")</t>
  </si>
  <si>
    <t>=NF(B2150,"Document No.")</t>
  </si>
  <si>
    <t>=NF(B2151,"Document No.")</t>
  </si>
  <si>
    <t>=NF(B2152,"Document No.")</t>
  </si>
  <si>
    <t>=NF(B2153,"Document No.")</t>
  </si>
  <si>
    <t>=NF(B2154,"Document No.")</t>
  </si>
  <si>
    <t>=NF(B2155,"Document No.")</t>
  </si>
  <si>
    <t>=NF(B2156,"Document No.")</t>
  </si>
  <si>
    <t>=NF(B2157,"Document No.")</t>
  </si>
  <si>
    <t>=NF(B2158,"Document No.")</t>
  </si>
  <si>
    <t>=NF(B2159,"Document No.")</t>
  </si>
  <si>
    <t>=NF(B2160,"Document No.")</t>
  </si>
  <si>
    <t>=NF(B2161,"Document No.")</t>
  </si>
  <si>
    <t>=NF(B2162,"Document No.")</t>
  </si>
  <si>
    <t>=NF(B2163,"Document No.")</t>
  </si>
  <si>
    <t>=NF(B2164,"Document No.")</t>
  </si>
  <si>
    <t>=NF(B2165,"Document No.")</t>
  </si>
  <si>
    <t>=NF(B2166,"Document No.")</t>
  </si>
  <si>
    <t>=NF(B2167,"Document No.")</t>
  </si>
  <si>
    <t>=NF(B2168,"Document No.")</t>
  </si>
  <si>
    <t>=NF(B2169,"Document No.")</t>
  </si>
  <si>
    <t>=NF(B2170,"Document No.")</t>
  </si>
  <si>
    <t>=NF(B2171,"Document No.")</t>
  </si>
  <si>
    <t>=NF(B2172,"Document No.")</t>
  </si>
  <si>
    <t>=NF(B2173,"Document No.")</t>
  </si>
  <si>
    <t>=NF(B2174,"Document No.")</t>
  </si>
  <si>
    <t>=NF(B2175,"Document No.")</t>
  </si>
  <si>
    <t>=NF(B2176,"Document No.")</t>
  </si>
  <si>
    <t>=NF(B2177,"Document No.")</t>
  </si>
  <si>
    <t>=NF(B2178,"Document No.")</t>
  </si>
  <si>
    <t>=NF(B2179,"Document No.")</t>
  </si>
  <si>
    <t>=NF(B2180,"Document No.")</t>
  </si>
  <si>
    <t>=NF(B2181,"Document No.")</t>
  </si>
  <si>
    <t>=NF(B2182,"Document No.")</t>
  </si>
  <si>
    <t>=NF(B2183,"Document No.")</t>
  </si>
  <si>
    <t>=NF(B2184,"Document No.")</t>
  </si>
  <si>
    <t>=NF(B2185,"Document No.")</t>
  </si>
  <si>
    <t>=NF(B2186,"Document No.")</t>
  </si>
  <si>
    <t>=NF(B2187,"Document No.")</t>
  </si>
  <si>
    <t>=NF(B2188,"Document No.")</t>
  </si>
  <si>
    <t>=NF(B2189,"Document No.")</t>
  </si>
  <si>
    <t>=NF(B2190,"Document No.")</t>
  </si>
  <si>
    <t>=NF(B2191,"Document No.")</t>
  </si>
  <si>
    <t>=NF(B2192,"Document No.")</t>
  </si>
  <si>
    <t>=NF(B2193,"Document No.")</t>
  </si>
  <si>
    <t>=NF(B2194,"Document No.")</t>
  </si>
  <si>
    <t>=NF(B2195,"Document No.")</t>
  </si>
  <si>
    <t>=NF(B2196,"Document No.")</t>
  </si>
  <si>
    <t>=NF(B2197,"Document No.")</t>
  </si>
  <si>
    <t>=NF(B2198,"Document No.")</t>
  </si>
  <si>
    <t>=NF(B2199,"Document No.")</t>
  </si>
  <si>
    <t>=NF(B2200,"Document No.")</t>
  </si>
  <si>
    <t>=NF(B2201,"Document No.")</t>
  </si>
  <si>
    <t>=NF(B2202,"Document No.")</t>
  </si>
  <si>
    <t>=NF(B2203,"Document No.")</t>
  </si>
  <si>
    <t>=NF(B2204,"Document No.")</t>
  </si>
  <si>
    <t>=NF(B2205,"Document No.")</t>
  </si>
  <si>
    <t>=NF(B2206,"Document No.")</t>
  </si>
  <si>
    <t>=NF(B2207,"Document No.")</t>
  </si>
  <si>
    <t>=NF(B2208,"Document No.")</t>
  </si>
  <si>
    <t>=NF(B2209,"Document No.")</t>
  </si>
  <si>
    <t>=NF(B2210,"Document No.")</t>
  </si>
  <si>
    <t>=NF(B2211,"Document No.")</t>
  </si>
  <si>
    <t>=NF(B2212,"Document No.")</t>
  </si>
  <si>
    <t>=NF(B2213,"Document No.")</t>
  </si>
  <si>
    <t>=NF(B2214,"Document No.")</t>
  </si>
  <si>
    <t>=NF(B2215,"Document No.")</t>
  </si>
  <si>
    <t>=NF(B2216,"Document No.")</t>
  </si>
  <si>
    <t>=NF(B2217,"Document No.")</t>
  </si>
  <si>
    <t>=NF(B2218,"Document No.")</t>
  </si>
  <si>
    <t>=NF(B2219,"Document No.")</t>
  </si>
  <si>
    <t>=NF(B2220,"Document No.")</t>
  </si>
  <si>
    <t>=NF(B2221,"Document No.")</t>
  </si>
  <si>
    <t>=NF(B2222,"Document No.")</t>
  </si>
  <si>
    <t>=NF(B2223,"Document No.")</t>
  </si>
  <si>
    <t>=NF(B2224,"Document No.")</t>
  </si>
  <si>
    <t>=NF(B2225,"Document No.")</t>
  </si>
  <si>
    <t>=NF(B2226,"Document No.")</t>
  </si>
  <si>
    <t>=NF(B2227,"Document No.")</t>
  </si>
  <si>
    <t>=NF(B2228,"Document No.")</t>
  </si>
  <si>
    <t>=NF(B2229,"Document No.")</t>
  </si>
  <si>
    <t>=NF(B2230,"Document No.")</t>
  </si>
  <si>
    <t>=NF(B2231,"Document No.")</t>
  </si>
  <si>
    <t>=NF(B2232,"Document No.")</t>
  </si>
  <si>
    <t>=NF(B2233,"Document No.")</t>
  </si>
  <si>
    <t>=NF(B2234,"Document No.")</t>
  </si>
  <si>
    <t>=NF(B2235,"Document No.")</t>
  </si>
  <si>
    <t>=NF(B2236,"Document No.")</t>
  </si>
  <si>
    <t>=NF(B2237,"Document No.")</t>
  </si>
  <si>
    <t>=NF(B2238,"Document No.")</t>
  </si>
  <si>
    <t>=NF(B2239,"Document No.")</t>
  </si>
  <si>
    <t>=NF(B2240,"Document No.")</t>
  </si>
  <si>
    <t>=NF(B2241,"Document No.")</t>
  </si>
  <si>
    <t>=NF(B2242,"Document No.")</t>
  </si>
  <si>
    <t>=NF(B2243,"Document No.")</t>
  </si>
  <si>
    <t>=NF(B2244,"Document No.")</t>
  </si>
  <si>
    <t>=NF(B2245,"Document No.")</t>
  </si>
  <si>
    <t>=NF(B2246,"Document No.")</t>
  </si>
  <si>
    <t>=NF(B2247,"Document No.")</t>
  </si>
  <si>
    <t>=NF(B2248,"Document No.")</t>
  </si>
  <si>
    <t>=NF(B2249,"Document No.")</t>
  </si>
  <si>
    <t>=NF(B2250,"Document No.")</t>
  </si>
  <si>
    <t>=NF(B2251,"Document No.")</t>
  </si>
  <si>
    <t>=NF(B2252,"Document No.")</t>
  </si>
  <si>
    <t>=NF(B2253,"Document No.")</t>
  </si>
  <si>
    <t>=NF(B2254,"Document No.")</t>
  </si>
  <si>
    <t>=NF(B2255,"Document No.")</t>
  </si>
  <si>
    <t>=NF(B2256,"Document No.")</t>
  </si>
  <si>
    <t>=NF(B2257,"Document No.")</t>
  </si>
  <si>
    <t>=NF(B2258,"Document No.")</t>
  </si>
  <si>
    <t>=NF(B2259,"Document No.")</t>
  </si>
  <si>
    <t>=NF(B2260,"Document No.")</t>
  </si>
  <si>
    <t>=NF(B2261,"Document No.")</t>
  </si>
  <si>
    <t>=NF(B2262,"Document No.")</t>
  </si>
  <si>
    <t>=NF(B2263,"Document No.")</t>
  </si>
  <si>
    <t>=NF(B2264,"Document No.")</t>
  </si>
  <si>
    <t>=NF(B2265,"Document No.")</t>
  </si>
  <si>
    <t>=NF(B2266,"Document No.")</t>
  </si>
  <si>
    <t>=NF(B2267,"Document No.")</t>
  </si>
  <si>
    <t>=NF(B2268,"Document No.")</t>
  </si>
  <si>
    <t>=NF(B2269,"Document No.")</t>
  </si>
  <si>
    <t>=NF(B2270,"Document No.")</t>
  </si>
  <si>
    <t>=NF(B2271,"Document No.")</t>
  </si>
  <si>
    <t>=NF(B2272,"Document No.")</t>
  </si>
  <si>
    <t>=NF(B2273,"Document No.")</t>
  </si>
  <si>
    <t>=NF(B2274,"Document No.")</t>
  </si>
  <si>
    <t>=NF(B2275,"Document No.")</t>
  </si>
  <si>
    <t>=NF(B2276,"Document No.")</t>
  </si>
  <si>
    <t>=NF(B2277,"Document No.")</t>
  </si>
  <si>
    <t>=NF(B2278,"Document No.")</t>
  </si>
  <si>
    <t>=NF(B2279,"Document No.")</t>
  </si>
  <si>
    <t>=NF(B2280,"Document No.")</t>
  </si>
  <si>
    <t>=NF(B2281,"Document No.")</t>
  </si>
  <si>
    <t>=NF(B2282,"Document No.")</t>
  </si>
  <si>
    <t>=NF(B2283,"Document No.")</t>
  </si>
  <si>
    <t>=NF(B2284,"Document No.")</t>
  </si>
  <si>
    <t>=NF(B2285,"Document No.")</t>
  </si>
  <si>
    <t>=NF(B2286,"Document No.")</t>
  </si>
  <si>
    <t>=NF(B2287,"Document No.")</t>
  </si>
  <si>
    <t>=NF(B2288,"Document No.")</t>
  </si>
  <si>
    <t>=NF(B2289,"Document No.")</t>
  </si>
  <si>
    <t>=NF(B2290,"Document No.")</t>
  </si>
  <si>
    <t>=NF(B2291,"Document No.")</t>
  </si>
  <si>
    <t>=NF(B2292,"Document No.")</t>
  </si>
  <si>
    <t>=NF(B2293,"Document No.")</t>
  </si>
  <si>
    <t>=NF(B2294,"Document No.")</t>
  </si>
  <si>
    <t>=NF(B2295,"Document No.")</t>
  </si>
  <si>
    <t>=NF(B2296,"Document No.")</t>
  </si>
  <si>
    <t>=NF(B2297,"Document No.")</t>
  </si>
  <si>
    <t>=NF(B2298,"Document No.")</t>
  </si>
  <si>
    <t>=NF(B2299,"Document No.")</t>
  </si>
  <si>
    <t>=NF(B2300,"Document No.")</t>
  </si>
  <si>
    <t>=NF(B2301,"Document No.")</t>
  </si>
  <si>
    <t>=NF(B2302,"Document No.")</t>
  </si>
  <si>
    <t>=NF(B2303,"Document No.")</t>
  </si>
  <si>
    <t>=NF(B2304,"Document No.")</t>
  </si>
  <si>
    <t>=NF(B2305,"Document No.")</t>
  </si>
  <si>
    <t>=NF(B2306,"Document No.")</t>
  </si>
  <si>
    <t>=NF(B2307,"Document No.")</t>
  </si>
  <si>
    <t>=NF(B2308,"Document No.")</t>
  </si>
  <si>
    <t>=NF(B2309,"Document No.")</t>
  </si>
  <si>
    <t>=NF(B2310,"Document No.")</t>
  </si>
  <si>
    <t>=NF(B2311,"Document No.")</t>
  </si>
  <si>
    <t>=NF(B2312,"Document No.")</t>
  </si>
  <si>
    <t>=NF(B2313,"Document No.")</t>
  </si>
  <si>
    <t>=NF(B2314,"Document No.")</t>
  </si>
  <si>
    <t>=NF(B2315,"Document No.")</t>
  </si>
  <si>
    <t>=NF(B2316,"Document No.")</t>
  </si>
  <si>
    <t>=NF(B2317,"Document No.")</t>
  </si>
  <si>
    <t>=NF(B2318,"Document No.")</t>
  </si>
  <si>
    <t>=NF(B2319,"Document No.")</t>
  </si>
  <si>
    <t>=NF(B2320,"Document No.")</t>
  </si>
  <si>
    <t>=NF(B2321,"Document No.")</t>
  </si>
  <si>
    <t>=NF(B2322,"Document No.")</t>
  </si>
  <si>
    <t>=NF(B2323,"Document No.")</t>
  </si>
  <si>
    <t>=NF(B2324,"Document No.")</t>
  </si>
  <si>
    <t>=NF(B2325,"Document No.")</t>
  </si>
  <si>
    <t>=NF(B2326,"Document No.")</t>
  </si>
  <si>
    <t>=NF(B2327,"Document No.")</t>
  </si>
  <si>
    <t>=NF(B2328,"Document No.")</t>
  </si>
  <si>
    <t>=NF(B2329,"Document No.")</t>
  </si>
  <si>
    <t>=NF(B2330,"Document No.")</t>
  </si>
  <si>
    <t>=NF(B2331,"Document No.")</t>
  </si>
  <si>
    <t>=NF(B2332,"Document No.")</t>
  </si>
  <si>
    <t>=NF(B2333,"Document No.")</t>
  </si>
  <si>
    <t>=NF(B2334,"Document No.")</t>
  </si>
  <si>
    <t>=NF(B2335,"Document No.")</t>
  </si>
  <si>
    <t>=NF(B2336,"Document No.")</t>
  </si>
  <si>
    <t>=NF(B2337,"Document No.")</t>
  </si>
  <si>
    <t>=NF(B2338,"Document No.")</t>
  </si>
  <si>
    <t>=NF(B2339,"Document No.")</t>
  </si>
  <si>
    <t>=NF(B2340,"Document No.")</t>
  </si>
  <si>
    <t>=NF(B2341,"Document No.")</t>
  </si>
  <si>
    <t>=NF(B2342,"Document No.")</t>
  </si>
  <si>
    <t>=NF(B2343,"Document No.")</t>
  </si>
  <si>
    <t>=NF(B2344,"Document No.")</t>
  </si>
  <si>
    <t>=NF(B2345,"Document No.")</t>
  </si>
  <si>
    <t>=NF(B2346,"Document No.")</t>
  </si>
  <si>
    <t>=NF(B2347,"Document No.")</t>
  </si>
  <si>
    <t>=NF(B2348,"Document No.")</t>
  </si>
  <si>
    <t>=NF(B2349,"Document No.")</t>
  </si>
  <si>
    <t>=NF(B2350,"Document No.")</t>
  </si>
  <si>
    <t>=NF(B2351,"Document No.")</t>
  </si>
  <si>
    <t>=NF(B2352,"Document No.")</t>
  </si>
  <si>
    <t>=NF(B2353,"Document No.")</t>
  </si>
  <si>
    <t>=NF(B2354,"Document No.")</t>
  </si>
  <si>
    <t>=NF(B2355,"Document No.")</t>
  </si>
  <si>
    <t>=NF(B2356,"Document No.")</t>
  </si>
  <si>
    <t>=NF(B2357,"Document No.")</t>
  </si>
  <si>
    <t>=NF(B2358,"Document No.")</t>
  </si>
  <si>
    <t>=NF(B2359,"Document No.")</t>
  </si>
  <si>
    <t>=NF(B2360,"Document No.")</t>
  </si>
  <si>
    <t>=NF(B2361,"Document No.")</t>
  </si>
  <si>
    <t>=NF(B2362,"Document No.")</t>
  </si>
  <si>
    <t>=NF(B2363,"Document No.")</t>
  </si>
  <si>
    <t>=NF(B2364,"Document No.")</t>
  </si>
  <si>
    <t>=NF(B2365,"Document No.")</t>
  </si>
  <si>
    <t>=NF(B2366,"Document No.")</t>
  </si>
  <si>
    <t>=NF(B2367,"Document No.")</t>
  </si>
  <si>
    <t>=NF(B2368,"Document No.")</t>
  </si>
  <si>
    <t>=NF(B2369,"Document No.")</t>
  </si>
  <si>
    <t>=NF(B2370,"Document No.")</t>
  </si>
  <si>
    <t>=NF(B2371,"Document No.")</t>
  </si>
  <si>
    <t>=NF(B2372,"Document No.")</t>
  </si>
  <si>
    <t>=NF(B2373,"Document No.")</t>
  </si>
  <si>
    <t>=NF(B2374,"Document No.")</t>
  </si>
  <si>
    <t>=NF(B2375,"Document No.")</t>
  </si>
  <si>
    <t>=NF(B2376,"Document No.")</t>
  </si>
  <si>
    <t>=NF(B2377,"Document No.")</t>
  </si>
  <si>
    <t>=NF(B2378,"Document No.")</t>
  </si>
  <si>
    <t>=NF(B2379,"Document No.")</t>
  </si>
  <si>
    <t>=NF(B2380,"Document No.")</t>
  </si>
  <si>
    <t>=NF(B2381,"Document No.")</t>
  </si>
  <si>
    <t>=NF(B2382,"Document No.")</t>
  </si>
  <si>
    <t>=NF(B2383,"Document No.")</t>
  </si>
  <si>
    <t>=NF(B2384,"Document No.")</t>
  </si>
  <si>
    <t>=NF(B2385,"Document No.")</t>
  </si>
  <si>
    <t>=NF(B2386,"Document No.")</t>
  </si>
  <si>
    <t>=NF(B2387,"Document No.")</t>
  </si>
  <si>
    <t>=NF(B2388,"Document No.")</t>
  </si>
  <si>
    <t>=NF(B2389,"Document No.")</t>
  </si>
  <si>
    <t>=NF(B2390,"Document No.")</t>
  </si>
  <si>
    <t>=NF(B2391,"Document No.")</t>
  </si>
  <si>
    <t>=NF(B2392,"Document No.")</t>
  </si>
  <si>
    <t>=NF(B2393,"Document No.")</t>
  </si>
  <si>
    <t>=NF(B2394,"Document No.")</t>
  </si>
  <si>
    <t>=NF(B2395,"Document No.")</t>
  </si>
  <si>
    <t>=NF(B2396,"Document No.")</t>
  </si>
  <si>
    <t>=NF(B2397,"Document No.")</t>
  </si>
  <si>
    <t>=NF(B2398,"Document No.")</t>
  </si>
  <si>
    <t>=NF(B2399,"Document No.")</t>
  </si>
  <si>
    <t>=NF(B2400,"Document No.")</t>
  </si>
  <si>
    <t>=NF(B2401,"Document No.")</t>
  </si>
  <si>
    <t>=NF(B2402,"Document No.")</t>
  </si>
  <si>
    <t>=NF(B2403,"Document No.")</t>
  </si>
  <si>
    <t>=NF(B2404,"Document No.")</t>
  </si>
  <si>
    <t>=NF(B2405,"Document No.")</t>
  </si>
  <si>
    <t>=NF(B2406,"Document No.")</t>
  </si>
  <si>
    <t>=NF(B2407,"Document No.")</t>
  </si>
  <si>
    <t>=NF(B2408,"Document No.")</t>
  </si>
  <si>
    <t>=NF(B2409,"Document No.")</t>
  </si>
  <si>
    <t>=NF(B2410,"Document No.")</t>
  </si>
  <si>
    <t>=NF(B2411,"Document No.")</t>
  </si>
  <si>
    <t>=NF(B2412,"Document No.")</t>
  </si>
  <si>
    <t>=NF(B2413,"Document No.")</t>
  </si>
  <si>
    <t>=NF(B2414,"Document No.")</t>
  </si>
  <si>
    <t>=NF(B2415,"Document No.")</t>
  </si>
  <si>
    <t>=NF(B2416,"Document No.")</t>
  </si>
  <si>
    <t>=NF(B2417,"Document No.")</t>
  </si>
  <si>
    <t>=NF(B2418,"Document No.")</t>
  </si>
  <si>
    <t>=NF(B2419,"Document No.")</t>
  </si>
  <si>
    <t>=NF(B2420,"Document No.")</t>
  </si>
  <si>
    <t>=NF(B2421,"Document No.")</t>
  </si>
  <si>
    <t>=NF(B2422,"Document No.")</t>
  </si>
  <si>
    <t>=NF(B2423,"Document No.")</t>
  </si>
  <si>
    <t>=NF(B2424,"Document No.")</t>
  </si>
  <si>
    <t>=NF(B2425,"Document No.")</t>
  </si>
  <si>
    <t>=NF(B2426,"Document No.")</t>
  </si>
  <si>
    <t>=NF(B2427,"Document No.")</t>
  </si>
  <si>
    <t>=NF(B2428,"Document No.")</t>
  </si>
  <si>
    <t>=NF(B2429,"Document No.")</t>
  </si>
  <si>
    <t>=NF(B2430,"Document No.")</t>
  </si>
  <si>
    <t>=NF(B2431,"Document No.")</t>
  </si>
  <si>
    <t>=NF(B2432,"Document No.")</t>
  </si>
  <si>
    <t>=NF(B2433,"Document No.")</t>
  </si>
  <si>
    <t>=NF(B2434,"Document No.")</t>
  </si>
  <si>
    <t>=NF(B2435,"Document No.")</t>
  </si>
  <si>
    <t>=NF(B2436,"Document No.")</t>
  </si>
  <si>
    <t>=NF(B2437,"Document No.")</t>
  </si>
  <si>
    <t>=NF(B2438,"Document No.")</t>
  </si>
  <si>
    <t>=NF(B2439,"Document No.")</t>
  </si>
  <si>
    <t>=NF(B2440,"Document No.")</t>
  </si>
  <si>
    <t>=NF(B2441,"Document No.")</t>
  </si>
  <si>
    <t>=NF(B2442,"Document No.")</t>
  </si>
  <si>
    <t>=NF(B2443,"Document No.")</t>
  </si>
  <si>
    <t>=NF(B2444,"Document No.")</t>
  </si>
  <si>
    <t>=NF(B2445,"Document No.")</t>
  </si>
  <si>
    <t>=NF(B2446,"Document No.")</t>
  </si>
  <si>
    <t>=NF(B2447,"Document No.")</t>
  </si>
  <si>
    <t>=NF(B2448,"Document No.")</t>
  </si>
  <si>
    <t>=NF(B2449,"Document No.")</t>
  </si>
  <si>
    <t>=NF(B2450,"Document No.")</t>
  </si>
  <si>
    <t>=NF(B2451,"Document No.")</t>
  </si>
  <si>
    <t>=NF(B2452,"Document No.")</t>
  </si>
  <si>
    <t>=NF(B2453,"Document No.")</t>
  </si>
  <si>
    <t>=NF(B2454,"Document No.")</t>
  </si>
  <si>
    <t>=NF(B2455,"Document No.")</t>
  </si>
  <si>
    <t>=NF(B2456,"Document No.")</t>
  </si>
  <si>
    <t>=NF(B2457,"Document No.")</t>
  </si>
  <si>
    <t>=NF(B2458,"Document No.")</t>
  </si>
  <si>
    <t>=NF(B2459,"Document No.")</t>
  </si>
  <si>
    <t>=NF(B2460,"Document No.")</t>
  </si>
  <si>
    <t>=NF(B2461,"Document No.")</t>
  </si>
  <si>
    <t>=NF(B2462,"Document No.")</t>
  </si>
  <si>
    <t>=NF(B2463,"Document No.")</t>
  </si>
  <si>
    <t>=NF(B2464,"Document No.")</t>
  </si>
  <si>
    <t>=NF(B2465,"Document No.")</t>
  </si>
  <si>
    <t>=NF(B2466,"Document No.")</t>
  </si>
  <si>
    <t>=NF(B2467,"Document No.")</t>
  </si>
  <si>
    <t>=NF(B2468,"Document No.")</t>
  </si>
  <si>
    <t>=NF(B2469,"Document No.")</t>
  </si>
  <si>
    <t>=NF(B2470,"Document No.")</t>
  </si>
  <si>
    <t>=NF(B2471,"Document No.")</t>
  </si>
  <si>
    <t>=NF(B2472,"Document No.")</t>
  </si>
  <si>
    <t>=NF(B2473,"Document No.")</t>
  </si>
  <si>
    <t>=NF(B2474,"Document No.")</t>
  </si>
  <si>
    <t>=NF(B2475,"Document No.")</t>
  </si>
  <si>
    <t>=NF(B2476,"Document No.")</t>
  </si>
  <si>
    <t>=NF(B2477,"Document No.")</t>
  </si>
  <si>
    <t>=NF(B2478,"Document No.")</t>
  </si>
  <si>
    <t>=NF(B2479,"Document No.")</t>
  </si>
  <si>
    <t>=NF(B2480,"Document No.")</t>
  </si>
  <si>
    <t>=NF(B2481,"Document No.")</t>
  </si>
  <si>
    <t>=NF(B2482,"Document No.")</t>
  </si>
  <si>
    <t>=NF(B2483,"Document No.")</t>
  </si>
  <si>
    <t>=NF(B2484,"Document No.")</t>
  </si>
  <si>
    <t>=NF(B2485,"Document No.")</t>
  </si>
  <si>
    <t>=NF(B2486,"Document No.")</t>
  </si>
  <si>
    <t>=NF(B2487,"Document No.")</t>
  </si>
  <si>
    <t>=NF(B2488,"Document No.")</t>
  </si>
  <si>
    <t>=NF(B2489,"Document No.")</t>
  </si>
  <si>
    <t>=NF(B2490,"Document No.")</t>
  </si>
  <si>
    <t>=NF(B2491,"Document No.")</t>
  </si>
  <si>
    <t>=NF(B2492,"Document No.")</t>
  </si>
  <si>
    <t>=NF(B2493,"Document No.")</t>
  </si>
  <si>
    <t>=NF(B2494,"Document No.")</t>
  </si>
  <si>
    <t>=NF(B2495,"Document No.")</t>
  </si>
  <si>
    <t>=NF(B2496,"Document No.")</t>
  </si>
  <si>
    <t>=NF(B2497,"Document No.")</t>
  </si>
  <si>
    <t>=NF(B2498,"Document No.")</t>
  </si>
  <si>
    <t>=NF(B2499,"Document No.")</t>
  </si>
  <si>
    <t>=NF(B2500,"Document No.")</t>
  </si>
  <si>
    <t>=NF(B2501,"Document No.")</t>
  </si>
  <si>
    <t>=NF(B2502,"Document No.")</t>
  </si>
  <si>
    <t>=NF(B2503,"Document No.")</t>
  </si>
  <si>
    <t>=NF(B2504,"Document No.")</t>
  </si>
  <si>
    <t>=NF(B2505,"Document No.")</t>
  </si>
  <si>
    <t>=NF(B2506,"Document No.")</t>
  </si>
  <si>
    <t>=NF(B2507,"Document No.")</t>
  </si>
  <si>
    <t>=NF(B2508,"Document No.")</t>
  </si>
  <si>
    <t>=NF(B2509,"Document No.")</t>
  </si>
  <si>
    <t>=NF(B2510,"Document No.")</t>
  </si>
  <si>
    <t>=NF(B2511,"Document No.")</t>
  </si>
  <si>
    <t>=NF(B2512,"Document No.")</t>
  </si>
  <si>
    <t>=NF(B2513,"Document No.")</t>
  </si>
  <si>
    <t>=NF(B2514,"Document No.")</t>
  </si>
  <si>
    <t>=NF(B2515,"Document No.")</t>
  </si>
  <si>
    <t>=NF(B2516,"Document No.")</t>
  </si>
  <si>
    <t>=NF(B2517,"Document No.")</t>
  </si>
  <si>
    <t>=NF(B2518,"Document No.")</t>
  </si>
  <si>
    <t>=NF(B2519,"Document No.")</t>
  </si>
  <si>
    <t>=NF(B2520,"Document No.")</t>
  </si>
  <si>
    <t>=NF(B2521,"Document No.")</t>
  </si>
  <si>
    <t>=NF(B2522,"Document No.")</t>
  </si>
  <si>
    <t>=NF(B2523,"Document No.")</t>
  </si>
  <si>
    <t>=NF(B2524,"Document No.")</t>
  </si>
  <si>
    <t>=NF(B2525,"Document No.")</t>
  </si>
  <si>
    <t>=NF(B2526,"Document No.")</t>
  </si>
  <si>
    <t>=NF(B2527,"Document No.")</t>
  </si>
  <si>
    <t>=NF(B2528,"Document No.")</t>
  </si>
  <si>
    <t>=NF(B2529,"Document No.")</t>
  </si>
  <si>
    <t>=NF(B2530,"Document No.")</t>
  </si>
  <si>
    <t>=NF(B2531,"Document No.")</t>
  </si>
  <si>
    <t>=NF(B2532,"Document No.")</t>
  </si>
  <si>
    <t>=NF(B2533,"Document No.")</t>
  </si>
  <si>
    <t>=NF(B2534,"Document No.")</t>
  </si>
  <si>
    <t>=NF(B2535,"Document No.")</t>
  </si>
  <si>
    <t>=NF(B2536,"Document No.")</t>
  </si>
  <si>
    <t>=NF(B2537,"Document No.")</t>
  </si>
  <si>
    <t>=NF(B2538,"Document No.")</t>
  </si>
  <si>
    <t>=NF(B2539,"Document No.")</t>
  </si>
  <si>
    <t>=NF(B2540,"Document No.")</t>
  </si>
  <si>
    <t>=NF(B2541,"Document No.")</t>
  </si>
  <si>
    <t>=NF(B2542,"Document No.")</t>
  </si>
  <si>
    <t>=NF(B2543,"Document No.")</t>
  </si>
  <si>
    <t>=NF(B2544,"Document No.")</t>
  </si>
  <si>
    <t>=NF(B2545,"Document No.")</t>
  </si>
  <si>
    <t>=NF(B2546,"Document No.")</t>
  </si>
  <si>
    <t>=NF(B2547,"Document No.")</t>
  </si>
  <si>
    <t>=NF(B2548,"Document No.")</t>
  </si>
  <si>
    <t>=NF(B2549,"Document No.")</t>
  </si>
  <si>
    <t>=NF(B2550,"Document No.")</t>
  </si>
  <si>
    <t>=NF(B2551,"Document No.")</t>
  </si>
  <si>
    <t>=NF(B2552,"Document No.")</t>
  </si>
  <si>
    <t>=NF(B2553,"Document No.")</t>
  </si>
  <si>
    <t>=NF(B2554,"Document No.")</t>
  </si>
  <si>
    <t>=NF(B2555,"Document No.")</t>
  </si>
  <si>
    <t>=NF(B2556,"Document No.")</t>
  </si>
  <si>
    <t>=NF(B2557,"Document No.")</t>
  </si>
  <si>
    <t>=NF(B2558,"Document No.")</t>
  </si>
  <si>
    <t>=NF(B2559,"Document No.")</t>
  </si>
  <si>
    <t>=NF(B2560,"Document No.")</t>
  </si>
  <si>
    <t>=NF(B2561,"Document No.")</t>
  </si>
  <si>
    <t>=NF(B2562,"Document No.")</t>
  </si>
  <si>
    <t>=NF(B2563,"Document No.")</t>
  </si>
  <si>
    <t>=NF(B2564,"Document No.")</t>
  </si>
  <si>
    <t>=NF(B2565,"Document No.")</t>
  </si>
  <si>
    <t>=NF(B2566,"Document No.")</t>
  </si>
  <si>
    <t>=NF(B2567,"Document No.")</t>
  </si>
  <si>
    <t>=NF(B2568,"Document No.")</t>
  </si>
  <si>
    <t>=NF(B2569,"Document No.")</t>
  </si>
  <si>
    <t>=NF(B2570,"Document No.")</t>
  </si>
  <si>
    <t>=NF(B2571,"Document No.")</t>
  </si>
  <si>
    <t>=NF(B2572,"Document No.")</t>
  </si>
  <si>
    <t>=NF(B2573,"Document No.")</t>
  </si>
  <si>
    <t>=NF(B2574,"Document No.")</t>
  </si>
  <si>
    <t>=NF(B2575,"Document No.")</t>
  </si>
  <si>
    <t>=NF(B2576,"Document No.")</t>
  </si>
  <si>
    <t>=NF(B2577,"Document No.")</t>
  </si>
  <si>
    <t>=NF(B2578,"Document No.")</t>
  </si>
  <si>
    <t>=NF(B2579,"Document No.")</t>
  </si>
  <si>
    <t>=NF(B2580,"Document No.")</t>
  </si>
  <si>
    <t>=NF(B2581,"Document No.")</t>
  </si>
  <si>
    <t>=NF(B2582,"Document No.")</t>
  </si>
  <si>
    <t>=NF(B2583,"Document No.")</t>
  </si>
  <si>
    <t>=NF(B2584,"Document No.")</t>
  </si>
  <si>
    <t>=NF(B2585,"Document No.")</t>
  </si>
  <si>
    <t>=NF(B2586,"Document No.")</t>
  </si>
  <si>
    <t>=NF(B2587,"Document No.")</t>
  </si>
  <si>
    <t>=NF(B2588,"Document No.")</t>
  </si>
  <si>
    <t>=NF(B2589,"Document No.")</t>
  </si>
  <si>
    <t>=NF(B2590,"Document No.")</t>
  </si>
  <si>
    <t>=NF(B2591,"Document No.")</t>
  </si>
  <si>
    <t>=NF(B2592,"Document No.")</t>
  </si>
  <si>
    <t>=NF(B2593,"Document No.")</t>
  </si>
  <si>
    <t>=NF(B2594,"Document No.")</t>
  </si>
  <si>
    <t>=NF(B2595,"Document No.")</t>
  </si>
  <si>
    <t>=NF(B2596,"Document No.")</t>
  </si>
  <si>
    <t>=NF(B2597,"Document No.")</t>
  </si>
  <si>
    <t>=NF(B2598,"Document No.")</t>
  </si>
  <si>
    <t>=NF(B2599,"Document No.")</t>
  </si>
  <si>
    <t>=NF(B2600,"Document No.")</t>
  </si>
  <si>
    <t>=NF(B2601,"Document No.")</t>
  </si>
  <si>
    <t>=NF(B2602,"Document No.")</t>
  </si>
  <si>
    <t>=NF(B2603,"Document No.")</t>
  </si>
  <si>
    <t>=NF(B2604,"Document No.")</t>
  </si>
  <si>
    <t>=NF(B2605,"Document No.")</t>
  </si>
  <si>
    <t>=NF(B2606,"Document No.")</t>
  </si>
  <si>
    <t>=NF(B2607,"Document No.")</t>
  </si>
  <si>
    <t>=NF(B2608,"Document No.")</t>
  </si>
  <si>
    <t>=NF(B2609,"Document No.")</t>
  </si>
  <si>
    <t>=NF(B2610,"Document No.")</t>
  </si>
  <si>
    <t>=NF(B2611,"Document No.")</t>
  </si>
  <si>
    <t>=NF(B2612,"Document No.")</t>
  </si>
  <si>
    <t>=NF(B2613,"Document No.")</t>
  </si>
  <si>
    <t>=NF(B2614,"Document No.")</t>
  </si>
  <si>
    <t>=NF(B2615,"Document No.")</t>
  </si>
  <si>
    <t>=NF(B2616,"Document No.")</t>
  </si>
  <si>
    <t>=NF(B2617,"Document No.")</t>
  </si>
  <si>
    <t>=NF(B2618,"Document No.")</t>
  </si>
  <si>
    <t>=NF(B2619,"Document No.")</t>
  </si>
  <si>
    <t>=NF(B2620,"Document No.")</t>
  </si>
  <si>
    <t>=NF(B2621,"Document No.")</t>
  </si>
  <si>
    <t>=NF(B2622,"Document No.")</t>
  </si>
  <si>
    <t>=NF(B2623,"Document No.")</t>
  </si>
  <si>
    <t>=NF(B2624,"Document No.")</t>
  </si>
  <si>
    <t>=NF(B2625,"Document No.")</t>
  </si>
  <si>
    <t>=NF(B2626,"Document No.")</t>
  </si>
  <si>
    <t>=NF(B2627,"Document No.")</t>
  </si>
  <si>
    <t>=NF(B2628,"Document No.")</t>
  </si>
  <si>
    <t>=NF(B2629,"Document No.")</t>
  </si>
  <si>
    <t>=NF(B2630,"Document No.")</t>
  </si>
  <si>
    <t>=NF(B2631,"Document No.")</t>
  </si>
  <si>
    <t>=NF(B2632,"Document No.")</t>
  </si>
  <si>
    <t>=NF(B2633,"Document No.")</t>
  </si>
  <si>
    <t>=NF(B2634,"Document No.")</t>
  </si>
  <si>
    <t>=NF(B2635,"Document No.")</t>
  </si>
  <si>
    <t>=NF(B2636,"Document No.")</t>
  </si>
  <si>
    <t>=NF(B2637,"Document No.")</t>
  </si>
  <si>
    <t>=NF(B2638,"Document No.")</t>
  </si>
  <si>
    <t>=NF(B2639,"Document No.")</t>
  </si>
  <si>
    <t>=NF(B2640,"Document No.")</t>
  </si>
  <si>
    <t>=NF(B2641,"Document No.")</t>
  </si>
  <si>
    <t>=NF(B2642,"Document No.")</t>
  </si>
  <si>
    <t>=NF(B2643,"Document No.")</t>
  </si>
  <si>
    <t>=NF(B2644,"Document No.")</t>
  </si>
  <si>
    <t>=NF(B2645,"Document No.")</t>
  </si>
  <si>
    <t>=NF(B2646,"Document No.")</t>
  </si>
  <si>
    <t>=NF(B2647,"Document No.")</t>
  </si>
  <si>
    <t>=NF(B2648,"Document No.")</t>
  </si>
  <si>
    <t>=NF(B2649,"Document No.")</t>
  </si>
  <si>
    <t>=NF(B2650,"Document No.")</t>
  </si>
  <si>
    <t>=NF(B2651,"Document No.")</t>
  </si>
  <si>
    <t>=NF(B2652,"Document No.")</t>
  </si>
  <si>
    <t>=NF(B2653,"Document No.")</t>
  </si>
  <si>
    <t>=NF(B2654,"Document No.")</t>
  </si>
  <si>
    <t>=NF(B2655,"Document No.")</t>
  </si>
  <si>
    <t>=NF(B2656,"Document No.")</t>
  </si>
  <si>
    <t>=NF(B2657,"Document No.")</t>
  </si>
  <si>
    <t>=NF(B2658,"Document No.")</t>
  </si>
  <si>
    <t>=NF(B2659,"Document No.")</t>
  </si>
  <si>
    <t>=NF(B2660,"Document No.")</t>
  </si>
  <si>
    <t>=NF(B2661,"Document No.")</t>
  </si>
  <si>
    <t>=NF(B2662,"Document No.")</t>
  </si>
  <si>
    <t>=NF(B2663,"Document No.")</t>
  </si>
  <si>
    <t>=NF(B2664,"Document No.")</t>
  </si>
  <si>
    <t>=NF(B2665,"Document No.")</t>
  </si>
  <si>
    <t>=NF(B2666,"Document No.")</t>
  </si>
  <si>
    <t>=NF(B2667,"Document No.")</t>
  </si>
  <si>
    <t>=NF(B2668,"Document No.")</t>
  </si>
  <si>
    <t>=NF(B2669,"Document No.")</t>
  </si>
  <si>
    <t>=NF(B2670,"Document No.")</t>
  </si>
  <si>
    <t>=NF(B2671,"Document No.")</t>
  </si>
  <si>
    <t>=NF(B2672,"Document No.")</t>
  </si>
  <si>
    <t>=NF(B2673,"Document No.")</t>
  </si>
  <si>
    <t>=NF(B2674,"Document No.")</t>
  </si>
  <si>
    <t>=NF(B2675,"Document No.")</t>
  </si>
  <si>
    <t>=NF(B2676,"Document No.")</t>
  </si>
  <si>
    <t>=NF(B2677,"Document No.")</t>
  </si>
  <si>
    <t>=NF(B2678,"Document No.")</t>
  </si>
  <si>
    <t>=NF(B2679,"Document No.")</t>
  </si>
  <si>
    <t>=NF(B2680,"Document No.")</t>
  </si>
  <si>
    <t>=NF(B2681,"Document No.")</t>
  </si>
  <si>
    <t>=NF(B2682,"Document No.")</t>
  </si>
  <si>
    <t>=NF(B2683,"Document No.")</t>
  </si>
  <si>
    <t>=NF(B2684,"Document No.")</t>
  </si>
  <si>
    <t>=NF(B2685,"Document No.")</t>
  </si>
  <si>
    <t>=NF(B2686,"Document No.")</t>
  </si>
  <si>
    <t>=NF(B2687,"Document No.")</t>
  </si>
  <si>
    <t>=NF(B2688,"Document No.")</t>
  </si>
  <si>
    <t>=NF(B2689,"Document No.")</t>
  </si>
  <si>
    <t>=NF(B2690,"Document No.")</t>
  </si>
  <si>
    <t>=NF(B2691,"Document No.")</t>
  </si>
  <si>
    <t>=NF(B2692,"Document No.")</t>
  </si>
  <si>
    <t>=NF(B2693,"Document No.")</t>
  </si>
  <si>
    <t>=NF(B2694,"Document No.")</t>
  </si>
  <si>
    <t>=NF(B2695,"Document No.")</t>
  </si>
  <si>
    <t>=NF(B2696,"Document No.")</t>
  </si>
  <si>
    <t>=NF(B2697,"Document No.")</t>
  </si>
  <si>
    <t>=NF(B2698,"Document No.")</t>
  </si>
  <si>
    <t>=NF(B2699,"Document No.")</t>
  </si>
  <si>
    <t>=NF(B2700,"Document No.")</t>
  </si>
  <si>
    <t>=NF(B2701,"Document No.")</t>
  </si>
  <si>
    <t>=NF(B2702,"Document No.")</t>
  </si>
  <si>
    <t>=NF(B2703,"Document No.")</t>
  </si>
  <si>
    <t>=NF(B2704,"Document No.")</t>
  </si>
  <si>
    <t>=NF(B2705,"Document No.")</t>
  </si>
  <si>
    <t>=NF(B2706,"Document No.")</t>
  </si>
  <si>
    <t>=NF(B2707,"Document No.")</t>
  </si>
  <si>
    <t>=NF(B2708,"Document No.")</t>
  </si>
  <si>
    <t>=NF(B2709,"Document No.")</t>
  </si>
  <si>
    <t>=NF(B2710,"Document No.")</t>
  </si>
  <si>
    <t>=NF(B2711,"Document No.")</t>
  </si>
  <si>
    <t>=NF(B2712,"Document No.")</t>
  </si>
  <si>
    <t>=NF(B2713,"Document No.")</t>
  </si>
  <si>
    <t>=NF(B2714,"Document No.")</t>
  </si>
  <si>
    <t>=NF(B2715,"Document No.")</t>
  </si>
  <si>
    <t>=NF(B2716,"Document No.")</t>
  </si>
  <si>
    <t>=NF(B2717,"Document No.")</t>
  </si>
  <si>
    <t>=NF(B2718,"Document No.")</t>
  </si>
  <si>
    <t>=NF(B2719,"Document No.")</t>
  </si>
  <si>
    <t>=NF(B2720,"Document No.")</t>
  </si>
  <si>
    <t>=NF(B2721,"Document No.")</t>
  </si>
  <si>
    <t>=NF(B2722,"Document No.")</t>
  </si>
  <si>
    <t>=NF(B2723,"Document No.")</t>
  </si>
  <si>
    <t>=NF(B2724,"Document No.")</t>
  </si>
  <si>
    <t>=NF(B2725,"Document No.")</t>
  </si>
  <si>
    <t>=NF(B2726,"Document No.")</t>
  </si>
  <si>
    <t>=NF(B2727,"Document No.")</t>
  </si>
  <si>
    <t>=NF(B2728,"Document No.")</t>
  </si>
  <si>
    <t>=NF(B2729,"Document No.")</t>
  </si>
  <si>
    <t>=NF(B2730,"Document No.")</t>
  </si>
  <si>
    <t>=NF(B2731,"Document No.")</t>
  </si>
  <si>
    <t>=NF(B2732,"Document No.")</t>
  </si>
  <si>
    <t>=NF(B2733,"Document No.")</t>
  </si>
  <si>
    <t>=NF(B2734,"Document No.")</t>
  </si>
  <si>
    <t>=NF(B2735,"Document No.")</t>
  </si>
  <si>
    <t>=NF(B2736,"Document No.")</t>
  </si>
  <si>
    <t>=NF(B2737,"Document No.")</t>
  </si>
  <si>
    <t>=NF(B2738,"Document No.")</t>
  </si>
  <si>
    <t>=NF(B2739,"Document No.")</t>
  </si>
  <si>
    <t>=NF(B2740,"Document No.")</t>
  </si>
  <si>
    <t>=NF(B2741,"Document No.")</t>
  </si>
  <si>
    <t>=NF(B2742,"Document No.")</t>
  </si>
  <si>
    <t>=NF(B2743,"Document No.")</t>
  </si>
  <si>
    <t>=NF(B2744,"Document No.")</t>
  </si>
  <si>
    <t>=NF(B2745,"Document No.")</t>
  </si>
  <si>
    <t>=NF(B2746,"Document No.")</t>
  </si>
  <si>
    <t>=NF(B2747,"Document No.")</t>
  </si>
  <si>
    <t>=NF(B2748,"Document No.")</t>
  </si>
  <si>
    <t>=NF(B2749,"Document No.")</t>
  </si>
  <si>
    <t>=NF(B2750,"Document No.")</t>
  </si>
  <si>
    <t>=NF(B2751,"Document No.")</t>
  </si>
  <si>
    <t>=NF(B2752,"Document No.")</t>
  </si>
  <si>
    <t>=NF(B2753,"Document No.")</t>
  </si>
  <si>
    <t>=NF(B2754,"Document No.")</t>
  </si>
  <si>
    <t>=NF(B2755,"Document No.")</t>
  </si>
  <si>
    <t>=NF(B2756,"Document No.")</t>
  </si>
  <si>
    <t>=NF(B2757,"Document No.")</t>
  </si>
  <si>
    <t>=NF(B2758,"Document No.")</t>
  </si>
  <si>
    <t>=NF(B2759,"Document No.")</t>
  </si>
  <si>
    <t>=NF(B2760,"Document No.")</t>
  </si>
  <si>
    <t>=NF(B2761,"Document No.")</t>
  </si>
  <si>
    <t>=NF(B2762,"Document No.")</t>
  </si>
  <si>
    <t>=NF(B2763,"Document No.")</t>
  </si>
  <si>
    <t>=NF(B2764,"Document No.")</t>
  </si>
  <si>
    <t>=NF(B2765,"Document No.")</t>
  </si>
  <si>
    <t>=NF(B2766,"Document No.")</t>
  </si>
  <si>
    <t>=NF(B2767,"Document No.")</t>
  </si>
  <si>
    <t>=NF(B2768,"Document No.")</t>
  </si>
  <si>
    <t>=NF(B2769,"Document No.")</t>
  </si>
  <si>
    <t>=NF(B2770,"Document No.")</t>
  </si>
  <si>
    <t>=NF(B2771,"Document No.")</t>
  </si>
  <si>
    <t>=NF(B2772,"Document No.")</t>
  </si>
  <si>
    <t>=NF(B2773,"Document No.")</t>
  </si>
  <si>
    <t>=NF(B2774,"Document No.")</t>
  </si>
  <si>
    <t>=NF(B2775,"Document No.")</t>
  </si>
  <si>
    <t>=NF(B2776,"Document No.")</t>
  </si>
  <si>
    <t>=NF(B2777,"Document No.")</t>
  </si>
  <si>
    <t>=NF(B2778,"Document No.")</t>
  </si>
  <si>
    <t>=NF(B2779,"Document No.")</t>
  </si>
  <si>
    <t>=NF(B2780,"Document No.")</t>
  </si>
  <si>
    <t>=NF(B2781,"Document No.")</t>
  </si>
  <si>
    <t>=NF(B2782,"Document No.")</t>
  </si>
  <si>
    <t>=NF(B2783,"Document No.")</t>
  </si>
  <si>
    <t>=NF(B2784,"Document No.")</t>
  </si>
  <si>
    <t>=NF(B2785,"Document No.")</t>
  </si>
  <si>
    <t>=NF(B2786,"Document No.")</t>
  </si>
  <si>
    <t>=NF(B2787,"Document No.")</t>
  </si>
  <si>
    <t>=NF(B2788,"Document No.")</t>
  </si>
  <si>
    <t>=NF(B2789,"Document No.")</t>
  </si>
  <si>
    <t>=NF(B2790,"Document No.")</t>
  </si>
  <si>
    <t>=NF(B2791,"Document No.")</t>
  </si>
  <si>
    <t>=NF(B2792,"Document No.")</t>
  </si>
  <si>
    <t>=NF(B2793,"Document No.")</t>
  </si>
  <si>
    <t>=NF(B2794,"Document No.")</t>
  </si>
  <si>
    <t>=NF(B2795,"Document No.")</t>
  </si>
  <si>
    <t>=NF(B2796,"Document No.")</t>
  </si>
  <si>
    <t>=NF(B2797,"Document No.")</t>
  </si>
  <si>
    <t>=NF(B2798,"Document No.")</t>
  </si>
  <si>
    <t>=NF(B2799,"Document No.")</t>
  </si>
  <si>
    <t>=NF(B2800,"Document No.")</t>
  </si>
  <si>
    <t>=NF(B2801,"Document No.")</t>
  </si>
  <si>
    <t>=NF(B2802,"Document No.")</t>
  </si>
  <si>
    <t>=NF(B2803,"Document No.")</t>
  </si>
  <si>
    <t>=NF(B2804,"Document No.")</t>
  </si>
  <si>
    <t>=NF(B2805,"Document No.")</t>
  </si>
  <si>
    <t>=NF(B2806,"Document No.")</t>
  </si>
  <si>
    <t>=NF(B2807,"Document No.")</t>
  </si>
  <si>
    <t>=NF(B2808,"Document No.")</t>
  </si>
  <si>
    <t>=NF(B2809,"Document No.")</t>
  </si>
  <si>
    <t>=NF(B2810,"Document No.")</t>
  </si>
  <si>
    <t>=NF(B2811,"Document No.")</t>
  </si>
  <si>
    <t>=NF(B2812,"Document No.")</t>
  </si>
  <si>
    <t>=NF(B2813,"Document No.")</t>
  </si>
  <si>
    <t>=NF(B2814,"Document No.")</t>
  </si>
  <si>
    <t>=NF(B2815,"Document No.")</t>
  </si>
  <si>
    <t>=NF(B2816,"Document No.")</t>
  </si>
  <si>
    <t>=NF(B2817,"Document No.")</t>
  </si>
  <si>
    <t>=NF(B2818,"Document No.")</t>
  </si>
  <si>
    <t>=NF(B2819,"Document No.")</t>
  </si>
  <si>
    <t>=NF(B2820,"Document No.")</t>
  </si>
  <si>
    <t>=NL(,"Sales Shipment Header","Whse Associate Picked By","No.",D4)</t>
  </si>
  <si>
    <t>=NL(,"Sales Shipment Header","Whse Associate Picked By","No.",D5)</t>
  </si>
  <si>
    <t>=NL(,"Sales Shipment Header","Whse Associate Picked By","No.",D6)</t>
  </si>
  <si>
    <t>=NL(,"Sales Shipment Header","Whse Associate Picked By","No.",D7)</t>
  </si>
  <si>
    <t>=NL(,"Sales Shipment Header","Whse Associate Picked By","No.",D8)</t>
  </si>
  <si>
    <t>=NL(,"Sales Shipment Header","Whse Associate Picked By","No.",D9)</t>
  </si>
  <si>
    <t>=NL(,"Sales Shipment Header","Whse Associate Picked By","No.",D10)</t>
  </si>
  <si>
    <t>=NL(,"Sales Shipment Header","Whse Associate Picked By","No.",D11)</t>
  </si>
  <si>
    <t>=NL(,"Sales Shipment Header","Whse Associate Picked By","No.",D12)</t>
  </si>
  <si>
    <t>=NL(,"Sales Shipment Header","Whse Associate Picked By","No.",D13)</t>
  </si>
  <si>
    <t>=NL(,"Sales Shipment Header","Whse Associate Picked By","No.",D14)</t>
  </si>
  <si>
    <t>=NL(,"Sales Shipment Header","Whse Associate Picked By","No.",D15)</t>
  </si>
  <si>
    <t>=NL(,"Sales Shipment Header","Whse Associate Picked By","No.",D16)</t>
  </si>
  <si>
    <t>=NL(,"Sales Shipment Header","Whse Associate Picked By","No.",D17)</t>
  </si>
  <si>
    <t>=NL(,"Sales Shipment Header","Whse Associate Picked By","No.",D18)</t>
  </si>
  <si>
    <t>=NL(,"Sales Shipment Header","Whse Associate Picked By","No.",D19)</t>
  </si>
  <si>
    <t>=NL(,"Sales Shipment Header","Whse Associate Picked By","No.",D20)</t>
  </si>
  <si>
    <t>=NL(,"Sales Shipment Header","Whse Associate Picked By","No.",D21)</t>
  </si>
  <si>
    <t>=NL(,"Sales Shipment Header","Whse Associate Picked By","No.",D22)</t>
  </si>
  <si>
    <t>=NL(,"Sales Shipment Header","Whse Associate Picked By","No.",D23)</t>
  </si>
  <si>
    <t>=NL(,"Sales Shipment Header","Whse Associate Picked By","No.",D24)</t>
  </si>
  <si>
    <t>=NL(,"Sales Shipment Header","Whse Associate Picked By","No.",D25)</t>
  </si>
  <si>
    <t>=NL(,"Sales Shipment Header","Whse Associate Picked By","No.",D26)</t>
  </si>
  <si>
    <t>=NL(,"Sales Shipment Header","Whse Associate Picked By","No.",D27)</t>
  </si>
  <si>
    <t>=NL(,"Sales Shipment Header","Whse Associate Picked By","No.",D28)</t>
  </si>
  <si>
    <t>=NL(,"Sales Shipment Header","Whse Associate Picked By","No.",D29)</t>
  </si>
  <si>
    <t>=NL(,"Sales Shipment Header","Whse Associate Picked By","No.",D30)</t>
  </si>
  <si>
    <t>=NL(,"Sales Shipment Header","Whse Associate Picked By","No.",D31)</t>
  </si>
  <si>
    <t>=NL(,"Sales Shipment Header","Whse Associate Picked By","No.",D32)</t>
  </si>
  <si>
    <t>=NL(,"Sales Shipment Header","Whse Associate Picked By","No.",D33)</t>
  </si>
  <si>
    <t>=NL(,"Sales Shipment Header","Whse Associate Picked By","No.",D34)</t>
  </si>
  <si>
    <t>=NL(,"Sales Shipment Header","Whse Associate Picked By","No.",D35)</t>
  </si>
  <si>
    <t>=NL(,"Sales Shipment Header","Whse Associate Picked By","No.",D36)</t>
  </si>
  <si>
    <t>=NL(,"Sales Shipment Header","Whse Associate Picked By","No.",D37)</t>
  </si>
  <si>
    <t>=NL(,"Sales Shipment Header","Whse Associate Picked By","No.",D38)</t>
  </si>
  <si>
    <t>=NL(,"Sales Shipment Header","Whse Associate Picked By","No.",D39)</t>
  </si>
  <si>
    <t>=NL(,"Sales Shipment Header","Whse Associate Picked By","No.",D40)</t>
  </si>
  <si>
    <t>=NL(,"Sales Shipment Header","Whse Associate Picked By","No.",D41)</t>
  </si>
  <si>
    <t>=NL(,"Sales Shipment Header","Whse Associate Picked By","No.",D42)</t>
  </si>
  <si>
    <t>=NL(,"Sales Shipment Header","Whse Associate Picked By","No.",D43)</t>
  </si>
  <si>
    <t>=NL(,"Sales Shipment Header","Whse Associate Picked By","No.",D44)</t>
  </si>
  <si>
    <t>=NL(,"Sales Shipment Header","Whse Associate Picked By","No.",D45)</t>
  </si>
  <si>
    <t>=NL(,"Sales Shipment Header","Whse Associate Picked By","No.",D46)</t>
  </si>
  <si>
    <t>=NL(,"Sales Shipment Header","Whse Associate Picked By","No.",D47)</t>
  </si>
  <si>
    <t>=NL(,"Sales Shipment Header","Whse Associate Picked By","No.",D48)</t>
  </si>
  <si>
    <t>=NL(,"Sales Shipment Header","Whse Associate Picked By","No.",D49)</t>
  </si>
  <si>
    <t>=NL(,"Sales Shipment Header","Whse Associate Picked By","No.",D50)</t>
  </si>
  <si>
    <t>=NL(,"Sales Shipment Header","Whse Associate Picked By","No.",D51)</t>
  </si>
  <si>
    <t>=NL(,"Sales Shipment Header","Whse Associate Picked By","No.",D52)</t>
  </si>
  <si>
    <t>=NL(,"Sales Shipment Header","Whse Associate Picked By","No.",D53)</t>
  </si>
  <si>
    <t>=NL(,"Sales Shipment Header","Whse Associate Picked By","No.",D54)</t>
  </si>
  <si>
    <t>=NL(,"Sales Shipment Header","Whse Associate Picked By","No.",D55)</t>
  </si>
  <si>
    <t>=NL(,"Sales Shipment Header","Whse Associate Picked By","No.",D56)</t>
  </si>
  <si>
    <t>=NL(,"Sales Shipment Header","Whse Associate Picked By","No.",D57)</t>
  </si>
  <si>
    <t>=NL(,"Sales Shipment Header","Whse Associate Picked By","No.",D58)</t>
  </si>
  <si>
    <t>=NL(,"Sales Shipment Header","Whse Associate Picked By","No.",D59)</t>
  </si>
  <si>
    <t>=NL(,"Sales Shipment Header","Whse Associate Picked By","No.",D60)</t>
  </si>
  <si>
    <t>=NL(,"Sales Shipment Header","Whse Associate Picked By","No.",D61)</t>
  </si>
  <si>
    <t>=NL(,"Sales Shipment Header","Whse Associate Picked By","No.",D62)</t>
  </si>
  <si>
    <t>=NL(,"Sales Shipment Header","Whse Associate Picked By","No.",D63)</t>
  </si>
  <si>
    <t>=NL(,"Sales Shipment Header","Whse Associate Picked By","No.",D64)</t>
  </si>
  <si>
    <t>=NL(,"Sales Shipment Header","Whse Associate Picked By","No.",D65)</t>
  </si>
  <si>
    <t>=NL(,"Sales Shipment Header","Whse Associate Picked By","No.",D66)</t>
  </si>
  <si>
    <t>=NL(,"Sales Shipment Header","Whse Associate Picked By","No.",D67)</t>
  </si>
  <si>
    <t>=NL(,"Sales Shipment Header","Whse Associate Picked By","No.",D68)</t>
  </si>
  <si>
    <t>=NL(,"Sales Shipment Header","Whse Associate Picked By","No.",D69)</t>
  </si>
  <si>
    <t>=NL(,"Sales Shipment Header","Whse Associate Picked By","No.",D70)</t>
  </si>
  <si>
    <t>=NL(,"Sales Shipment Header","Whse Associate Picked By","No.",D71)</t>
  </si>
  <si>
    <t>=NL(,"Sales Shipment Header","Whse Associate Picked By","No.",D72)</t>
  </si>
  <si>
    <t>=NL(,"Sales Shipment Header","Whse Associate Picked By","No.",D73)</t>
  </si>
  <si>
    <t>=NL(,"Sales Shipment Header","Whse Associate Picked By","No.",D74)</t>
  </si>
  <si>
    <t>=NL(,"Sales Shipment Header","Whse Associate Picked By","No.",D75)</t>
  </si>
  <si>
    <t>=NL(,"Sales Shipment Header","Whse Associate Picked By","No.",D76)</t>
  </si>
  <si>
    <t>=NL(,"Sales Shipment Header","Whse Associate Picked By","No.",D77)</t>
  </si>
  <si>
    <t>=NL(,"Sales Shipment Header","Whse Associate Picked By","No.",D78)</t>
  </si>
  <si>
    <t>=NL(,"Sales Shipment Header","Whse Associate Picked By","No.",D79)</t>
  </si>
  <si>
    <t>=NL(,"Sales Shipment Header","Whse Associate Picked By","No.",D80)</t>
  </si>
  <si>
    <t>=NL(,"Sales Shipment Header","Whse Associate Picked By","No.",D81)</t>
  </si>
  <si>
    <t>=NL(,"Sales Shipment Header","Whse Associate Picked By","No.",D82)</t>
  </si>
  <si>
    <t>=NL(,"Sales Shipment Header","Whse Associate Picked By","No.",D83)</t>
  </si>
  <si>
    <t>=NL(,"Sales Shipment Header","Whse Associate Picked By","No.",D84)</t>
  </si>
  <si>
    <t>=NL(,"Sales Shipment Header","Whse Associate Picked By","No.",D85)</t>
  </si>
  <si>
    <t>=NL(,"Sales Shipment Header","Whse Associate Picked By","No.",D86)</t>
  </si>
  <si>
    <t>=NL(,"Sales Shipment Header","Whse Associate Picked By","No.",D87)</t>
  </si>
  <si>
    <t>=NL(,"Sales Shipment Header","Whse Associate Picked By","No.",D88)</t>
  </si>
  <si>
    <t>=NL(,"Sales Shipment Header","Whse Associate Picked By","No.",D89)</t>
  </si>
  <si>
    <t>=NL(,"Sales Shipment Header","Whse Associate Picked By","No.",D90)</t>
  </si>
  <si>
    <t>=NL(,"Sales Shipment Header","Whse Associate Picked By","No.",D91)</t>
  </si>
  <si>
    <t>=NL(,"Sales Shipment Header","Whse Associate Picked By","No.",D92)</t>
  </si>
  <si>
    <t>=NL(,"Sales Shipment Header","Whse Associate Picked By","No.",D93)</t>
  </si>
  <si>
    <t>=NL(,"Sales Shipment Header","Whse Associate Picked By","No.",D94)</t>
  </si>
  <si>
    <t>=NL(,"Sales Shipment Header","Whse Associate Picked By","No.",D95)</t>
  </si>
  <si>
    <t>=NL(,"Sales Shipment Header","Whse Associate Picked By","No.",D96)</t>
  </si>
  <si>
    <t>=NL(,"Sales Shipment Header","Whse Associate Picked By","No.",D97)</t>
  </si>
  <si>
    <t>=NL(,"Sales Shipment Header","Whse Associate Picked By","No.",D98)</t>
  </si>
  <si>
    <t>=NL(,"Sales Shipment Header","Whse Associate Picked By","No.",D99)</t>
  </si>
  <si>
    <t>=NL(,"Sales Shipment Header","Whse Associate Picked By","No.",D100)</t>
  </si>
  <si>
    <t>=NL(,"Sales Shipment Header","Whse Associate Picked By","No.",D101)</t>
  </si>
  <si>
    <t>=NL(,"Sales Shipment Header","Whse Associate Picked By","No.",D102)</t>
  </si>
  <si>
    <t>=NL(,"Sales Shipment Header","Whse Associate Picked By","No.",D103)</t>
  </si>
  <si>
    <t>=NL(,"Sales Shipment Header","Whse Associate Picked By","No.",D104)</t>
  </si>
  <si>
    <t>=NL(,"Sales Shipment Header","Whse Associate Picked By","No.",D105)</t>
  </si>
  <si>
    <t>=NL(,"Sales Shipment Header","Whse Associate Picked By","No.",D106)</t>
  </si>
  <si>
    <t>=NL(,"Sales Shipment Header","Whse Associate Picked By","No.",D107)</t>
  </si>
  <si>
    <t>=NL(,"Sales Shipment Header","Whse Associate Picked By","No.",D108)</t>
  </si>
  <si>
    <t>=NL(,"Sales Shipment Header","Whse Associate Picked By","No.",D109)</t>
  </si>
  <si>
    <t>=NL(,"Sales Shipment Header","Whse Associate Picked By","No.",D110)</t>
  </si>
  <si>
    <t>=NL(,"Sales Shipment Header","Whse Associate Picked By","No.",D111)</t>
  </si>
  <si>
    <t>=NL(,"Sales Shipment Header","Whse Associate Picked By","No.",D112)</t>
  </si>
  <si>
    <t>=NL(,"Sales Shipment Header","Whse Associate Picked By","No.",D113)</t>
  </si>
  <si>
    <t>=NL(,"Sales Shipment Header","Whse Associate Picked By","No.",D114)</t>
  </si>
  <si>
    <t>=NL(,"Sales Shipment Header","Whse Associate Picked By","No.",D115)</t>
  </si>
  <si>
    <t>=NL(,"Sales Shipment Header","Whse Associate Picked By","No.",D116)</t>
  </si>
  <si>
    <t>=NL(,"Sales Shipment Header","Whse Associate Picked By","No.",D117)</t>
  </si>
  <si>
    <t>=NL(,"Sales Shipment Header","Whse Associate Picked By","No.",D118)</t>
  </si>
  <si>
    <t>=NL(,"Sales Shipment Header","Whse Associate Picked By","No.",D119)</t>
  </si>
  <si>
    <t>=NL(,"Sales Shipment Header","Whse Associate Picked By","No.",D120)</t>
  </si>
  <si>
    <t>=NL(,"Sales Shipment Header","Whse Associate Picked By","No.",D121)</t>
  </si>
  <si>
    <t>=NL(,"Sales Shipment Header","Whse Associate Picked By","No.",D122)</t>
  </si>
  <si>
    <t>=NL(,"Sales Shipment Header","Whse Associate Picked By","No.",D123)</t>
  </si>
  <si>
    <t>=NL(,"Sales Shipment Header","Whse Associate Picked By","No.",D124)</t>
  </si>
  <si>
    <t>=NL(,"Sales Shipment Header","Whse Associate Picked By","No.",D125)</t>
  </si>
  <si>
    <t>=NL(,"Sales Shipment Header","Whse Associate Picked By","No.",D126)</t>
  </si>
  <si>
    <t>=NL(,"Sales Shipment Header","Whse Associate Picked By","No.",D127)</t>
  </si>
  <si>
    <t>=NL(,"Sales Shipment Header","Whse Associate Picked By","No.",D128)</t>
  </si>
  <si>
    <t>=NL(,"Sales Shipment Header","Whse Associate Picked By","No.",D129)</t>
  </si>
  <si>
    <t>=NL(,"Sales Shipment Header","Whse Associate Picked By","No.",D130)</t>
  </si>
  <si>
    <t>=NL(,"Sales Shipment Header","Whse Associate Picked By","No.",D131)</t>
  </si>
  <si>
    <t>=NL(,"Sales Shipment Header","Whse Associate Picked By","No.",D132)</t>
  </si>
  <si>
    <t>=NL(,"Sales Shipment Header","Whse Associate Picked By","No.",D133)</t>
  </si>
  <si>
    <t>=NL(,"Sales Shipment Header","Whse Associate Picked By","No.",D134)</t>
  </si>
  <si>
    <t>=NL(,"Sales Shipment Header","Whse Associate Picked By","No.",D135)</t>
  </si>
  <si>
    <t>=NL(,"Sales Shipment Header","Whse Associate Picked By","No.",D136)</t>
  </si>
  <si>
    <t>=NL(,"Sales Shipment Header","Whse Associate Picked By","No.",D137)</t>
  </si>
  <si>
    <t>=NL(,"Sales Shipment Header","Whse Associate Picked By","No.",D138)</t>
  </si>
  <si>
    <t>=NL(,"Sales Shipment Header","Whse Associate Picked By","No.",D139)</t>
  </si>
  <si>
    <t>=NL(,"Sales Shipment Header","Whse Associate Picked By","No.",D140)</t>
  </si>
  <si>
    <t>=NL(,"Sales Shipment Header","Whse Associate Picked By","No.",D141)</t>
  </si>
  <si>
    <t>=NL(,"Sales Shipment Header","Whse Associate Picked By","No.",D142)</t>
  </si>
  <si>
    <t>=NL(,"Sales Shipment Header","Whse Associate Picked By","No.",D143)</t>
  </si>
  <si>
    <t>=NL(,"Sales Shipment Header","Whse Associate Picked By","No.",D144)</t>
  </si>
  <si>
    <t>=NL(,"Sales Shipment Header","Whse Associate Picked By","No.",D145)</t>
  </si>
  <si>
    <t>=NL(,"Sales Shipment Header","Whse Associate Picked By","No.",D146)</t>
  </si>
  <si>
    <t>=NL(,"Sales Shipment Header","Whse Associate Picked By","No.",D147)</t>
  </si>
  <si>
    <t>=NL(,"Sales Shipment Header","Whse Associate Picked By","No.",D148)</t>
  </si>
  <si>
    <t>=NL(,"Sales Shipment Header","Whse Associate Picked By","No.",D149)</t>
  </si>
  <si>
    <t>=NL(,"Sales Shipment Header","Whse Associate Picked By","No.",D150)</t>
  </si>
  <si>
    <t>=NL(,"Sales Shipment Header","Whse Associate Picked By","No.",D151)</t>
  </si>
  <si>
    <t>=NL(,"Sales Shipment Header","Whse Associate Picked By","No.",D152)</t>
  </si>
  <si>
    <t>=NL(,"Sales Shipment Header","Whse Associate Picked By","No.",D153)</t>
  </si>
  <si>
    <t>=NL(,"Sales Shipment Header","Whse Associate Picked By","No.",D154)</t>
  </si>
  <si>
    <t>=NL(,"Sales Shipment Header","Whse Associate Picked By","No.",D155)</t>
  </si>
  <si>
    <t>=NL(,"Sales Shipment Header","Whse Associate Picked By","No.",D156)</t>
  </si>
  <si>
    <t>=NL(,"Sales Shipment Header","Whse Associate Picked By","No.",D157)</t>
  </si>
  <si>
    <t>=NL(,"Sales Shipment Header","Whse Associate Picked By","No.",D158)</t>
  </si>
  <si>
    <t>=NL(,"Sales Shipment Header","Whse Associate Picked By","No.",D159)</t>
  </si>
  <si>
    <t>=NL(,"Sales Shipment Header","Whse Associate Picked By","No.",D160)</t>
  </si>
  <si>
    <t>=NL(,"Sales Shipment Header","Whse Associate Picked By","No.",D161)</t>
  </si>
  <si>
    <t>=NL(,"Sales Shipment Header","Whse Associate Picked By","No.",D162)</t>
  </si>
  <si>
    <t>=NL(,"Sales Shipment Header","Whse Associate Picked By","No.",D163)</t>
  </si>
  <si>
    <t>=NL(,"Sales Shipment Header","Whse Associate Picked By","No.",D164)</t>
  </si>
  <si>
    <t>=NL(,"Sales Shipment Header","Whse Associate Picked By","No.",D165)</t>
  </si>
  <si>
    <t>=NL(,"Sales Shipment Header","Whse Associate Picked By","No.",D166)</t>
  </si>
  <si>
    <t>=NL(,"Sales Shipment Header","Whse Associate Picked By","No.",D167)</t>
  </si>
  <si>
    <t>=NL(,"Sales Shipment Header","Whse Associate Picked By","No.",D168)</t>
  </si>
  <si>
    <t>=NL(,"Sales Shipment Header","Whse Associate Picked By","No.",D169)</t>
  </si>
  <si>
    <t>=NL(,"Sales Shipment Header","Whse Associate Picked By","No.",D170)</t>
  </si>
  <si>
    <t>=NL(,"Sales Shipment Header","Whse Associate Picked By","No.",D171)</t>
  </si>
  <si>
    <t>=NL(,"Sales Shipment Header","Whse Associate Picked By","No.",D172)</t>
  </si>
  <si>
    <t>=NL(,"Sales Shipment Header","Whse Associate Picked By","No.",D173)</t>
  </si>
  <si>
    <t>=NL(,"Sales Shipment Header","Whse Associate Picked By","No.",D174)</t>
  </si>
  <si>
    <t>=NL(,"Sales Shipment Header","Whse Associate Picked By","No.",D175)</t>
  </si>
  <si>
    <t>=NL(,"Sales Shipment Header","Whse Associate Picked By","No.",D176)</t>
  </si>
  <si>
    <t>=NL(,"Sales Shipment Header","Whse Associate Picked By","No.",D177)</t>
  </si>
  <si>
    <t>=NL(,"Sales Shipment Header","Whse Associate Picked By","No.",D178)</t>
  </si>
  <si>
    <t>=NL(,"Sales Shipment Header","Whse Associate Picked By","No.",D179)</t>
  </si>
  <si>
    <t>=NL(,"Sales Shipment Header","Whse Associate Picked By","No.",D180)</t>
  </si>
  <si>
    <t>=NL(,"Sales Shipment Header","Whse Associate Picked By","No.",D181)</t>
  </si>
  <si>
    <t>=NL(,"Sales Shipment Header","Whse Associate Picked By","No.",D182)</t>
  </si>
  <si>
    <t>=NL(,"Sales Shipment Header","Whse Associate Picked By","No.",D183)</t>
  </si>
  <si>
    <t>=NL(,"Sales Shipment Header","Whse Associate Picked By","No.",D184)</t>
  </si>
  <si>
    <t>=NL(,"Sales Shipment Header","Whse Associate Picked By","No.",D185)</t>
  </si>
  <si>
    <t>=NL(,"Sales Shipment Header","Whse Associate Picked By","No.",D186)</t>
  </si>
  <si>
    <t>=NL(,"Sales Shipment Header","Whse Associate Picked By","No.",D187)</t>
  </si>
  <si>
    <t>=NL(,"Sales Shipment Header","Whse Associate Picked By","No.",D188)</t>
  </si>
  <si>
    <t>=NL(,"Sales Shipment Header","Whse Associate Picked By","No.",D189)</t>
  </si>
  <si>
    <t>=NL(,"Sales Shipment Header","Whse Associate Picked By","No.",D190)</t>
  </si>
  <si>
    <t>=NL(,"Sales Shipment Header","Whse Associate Picked By","No.",D191)</t>
  </si>
  <si>
    <t>=NL(,"Sales Shipment Header","Whse Associate Picked By","No.",D192)</t>
  </si>
  <si>
    <t>=NL(,"Sales Shipment Header","Whse Associate Picked By","No.",D193)</t>
  </si>
  <si>
    <t>=NL(,"Sales Shipment Header","Whse Associate Picked By","No.",D194)</t>
  </si>
  <si>
    <t>=NL(,"Sales Shipment Header","Whse Associate Picked By","No.",D195)</t>
  </si>
  <si>
    <t>=NL(,"Sales Shipment Header","Whse Associate Picked By","No.",D196)</t>
  </si>
  <si>
    <t>=NL(,"Sales Shipment Header","Whse Associate Picked By","No.",D197)</t>
  </si>
  <si>
    <t>=NL(,"Sales Shipment Header","Whse Associate Picked By","No.",D198)</t>
  </si>
  <si>
    <t>=NL(,"Sales Shipment Header","Whse Associate Picked By","No.",D199)</t>
  </si>
  <si>
    <t>=NL(,"Sales Shipment Header","Whse Associate Picked By","No.",D200)</t>
  </si>
  <si>
    <t>=NL(,"Sales Shipment Header","Whse Associate Picked By","No.",D201)</t>
  </si>
  <si>
    <t>=NL(,"Sales Shipment Header","Whse Associate Picked By","No.",D202)</t>
  </si>
  <si>
    <t>=NL(,"Sales Shipment Header","Whse Associate Picked By","No.",D203)</t>
  </si>
  <si>
    <t>=NL(,"Sales Shipment Header","Whse Associate Picked By","No.",D204)</t>
  </si>
  <si>
    <t>=NL(,"Sales Shipment Header","Whse Associate Picked By","No.",D205)</t>
  </si>
  <si>
    <t>=NL(,"Sales Shipment Header","Whse Associate Picked By","No.",D206)</t>
  </si>
  <si>
    <t>=NL(,"Sales Shipment Header","Whse Associate Picked By","No.",D207)</t>
  </si>
  <si>
    <t>=NL(,"Sales Shipment Header","Whse Associate Picked By","No.",D208)</t>
  </si>
  <si>
    <t>=NL(,"Sales Shipment Header","Whse Associate Picked By","No.",D209)</t>
  </si>
  <si>
    <t>=NL(,"Sales Shipment Header","Whse Associate Picked By","No.",D210)</t>
  </si>
  <si>
    <t>=NL(,"Sales Shipment Header","Whse Associate Picked By","No.",D211)</t>
  </si>
  <si>
    <t>=NL(,"Sales Shipment Header","Whse Associate Picked By","No.",D212)</t>
  </si>
  <si>
    <t>=NL(,"Sales Shipment Header","Whse Associate Picked By","No.",D213)</t>
  </si>
  <si>
    <t>=NL(,"Sales Shipment Header","Whse Associate Picked By","No.",D214)</t>
  </si>
  <si>
    <t>=NL(,"Sales Shipment Header","Whse Associate Picked By","No.",D215)</t>
  </si>
  <si>
    <t>=NL(,"Sales Shipment Header","Whse Associate Picked By","No.",D216)</t>
  </si>
  <si>
    <t>=NL(,"Sales Shipment Header","Whse Associate Picked By","No.",D217)</t>
  </si>
  <si>
    <t>=NL(,"Sales Shipment Header","Whse Associate Picked By","No.",D218)</t>
  </si>
  <si>
    <t>=NL(,"Sales Shipment Header","Whse Associate Picked By","No.",D219)</t>
  </si>
  <si>
    <t>=NL(,"Sales Shipment Header","Whse Associate Picked By","No.",D220)</t>
  </si>
  <si>
    <t>=NL(,"Sales Shipment Header","Whse Associate Picked By","No.",D221)</t>
  </si>
  <si>
    <t>=NL(,"Sales Shipment Header","Whse Associate Picked By","No.",D222)</t>
  </si>
  <si>
    <t>=NL(,"Sales Shipment Header","Whse Associate Picked By","No.",D223)</t>
  </si>
  <si>
    <t>=NL(,"Sales Shipment Header","Whse Associate Picked By","No.",D224)</t>
  </si>
  <si>
    <t>=NL(,"Sales Shipment Header","Whse Associate Picked By","No.",D225)</t>
  </si>
  <si>
    <t>=NL(,"Sales Shipment Header","Whse Associate Picked By","No.",D226)</t>
  </si>
  <si>
    <t>=NL(,"Sales Shipment Header","Whse Associate Picked By","No.",D227)</t>
  </si>
  <si>
    <t>=NL(,"Sales Shipment Header","Whse Associate Picked By","No.",D228)</t>
  </si>
  <si>
    <t>=NL(,"Sales Shipment Header","Whse Associate Picked By","No.",D229)</t>
  </si>
  <si>
    <t>=NL(,"Sales Shipment Header","Whse Associate Picked By","No.",D230)</t>
  </si>
  <si>
    <t>=NL(,"Sales Shipment Header","Whse Associate Picked By","No.",D231)</t>
  </si>
  <si>
    <t>=NL(,"Sales Shipment Header","Whse Associate Picked By","No.",D232)</t>
  </si>
  <si>
    <t>=NL(,"Sales Shipment Header","Whse Associate Picked By","No.",D233)</t>
  </si>
  <si>
    <t>=NL(,"Sales Shipment Header","Whse Associate Picked By","No.",D234)</t>
  </si>
  <si>
    <t>=NL(,"Sales Shipment Header","Whse Associate Picked By","No.",D235)</t>
  </si>
  <si>
    <t>=NL(,"Sales Shipment Header","Whse Associate Picked By","No.",D236)</t>
  </si>
  <si>
    <t>=NL(,"Sales Shipment Header","Whse Associate Picked By","No.",D237)</t>
  </si>
  <si>
    <t>=NL(,"Sales Shipment Header","Whse Associate Picked By","No.",D238)</t>
  </si>
  <si>
    <t>=NL(,"Sales Shipment Header","Whse Associate Picked By","No.",D239)</t>
  </si>
  <si>
    <t>=NL(,"Sales Shipment Header","Whse Associate Picked By","No.",D240)</t>
  </si>
  <si>
    <t>=NL(,"Sales Shipment Header","Whse Associate Picked By","No.",D241)</t>
  </si>
  <si>
    <t>=NL(,"Sales Shipment Header","Whse Associate Picked By","No.",D242)</t>
  </si>
  <si>
    <t>=NL(,"Sales Shipment Header","Whse Associate Picked By","No.",D243)</t>
  </si>
  <si>
    <t>=NL(,"Sales Shipment Header","Whse Associate Picked By","No.",D244)</t>
  </si>
  <si>
    <t>=NL(,"Sales Shipment Header","Whse Associate Picked By","No.",D245)</t>
  </si>
  <si>
    <t>=NL(,"Sales Shipment Header","Whse Associate Picked By","No.",D246)</t>
  </si>
  <si>
    <t>=NL(,"Sales Shipment Header","Whse Associate Picked By","No.",D247)</t>
  </si>
  <si>
    <t>=NL(,"Sales Shipment Header","Whse Associate Picked By","No.",D248)</t>
  </si>
  <si>
    <t>=NL(,"Sales Shipment Header","Whse Associate Picked By","No.",D249)</t>
  </si>
  <si>
    <t>=NL(,"Sales Shipment Header","Whse Associate Picked By","No.",D250)</t>
  </si>
  <si>
    <t>=NL(,"Sales Shipment Header","Whse Associate Picked By","No.",D251)</t>
  </si>
  <si>
    <t>=NL(,"Sales Shipment Header","Whse Associate Picked By","No.",D252)</t>
  </si>
  <si>
    <t>=NL(,"Sales Shipment Header","Whse Associate Picked By","No.",D253)</t>
  </si>
  <si>
    <t>=NL(,"Sales Shipment Header","Whse Associate Picked By","No.",D254)</t>
  </si>
  <si>
    <t>=NL(,"Sales Shipment Header","Whse Associate Picked By","No.",D255)</t>
  </si>
  <si>
    <t>=NL(,"Sales Shipment Header","Whse Associate Picked By","No.",D256)</t>
  </si>
  <si>
    <t>=NL(,"Sales Shipment Header","Whse Associate Picked By","No.",D257)</t>
  </si>
  <si>
    <t>=NL(,"Sales Shipment Header","Whse Associate Picked By","No.",D258)</t>
  </si>
  <si>
    <t>=NL(,"Sales Shipment Header","Whse Associate Picked By","No.",D259)</t>
  </si>
  <si>
    <t>=NL(,"Sales Shipment Header","Whse Associate Picked By","No.",D260)</t>
  </si>
  <si>
    <t>=NL(,"Sales Shipment Header","Whse Associate Picked By","No.",D261)</t>
  </si>
  <si>
    <t>=NL(,"Sales Shipment Header","Whse Associate Picked By","No.",D262)</t>
  </si>
  <si>
    <t>=NL(,"Sales Shipment Header","Whse Associate Picked By","No.",D263)</t>
  </si>
  <si>
    <t>=NL(,"Sales Shipment Header","Whse Associate Picked By","No.",D264)</t>
  </si>
  <si>
    <t>=NL(,"Sales Shipment Header","Whse Associate Picked By","No.",D265)</t>
  </si>
  <si>
    <t>=NL(,"Sales Shipment Header","Whse Associate Picked By","No.",D266)</t>
  </si>
  <si>
    <t>=NL(,"Sales Shipment Header","Whse Associate Picked By","No.",D267)</t>
  </si>
  <si>
    <t>=NL(,"Sales Shipment Header","Whse Associate Picked By","No.",D268)</t>
  </si>
  <si>
    <t>=NL(,"Sales Shipment Header","Whse Associate Picked By","No.",D269)</t>
  </si>
  <si>
    <t>=NL(,"Sales Shipment Header","Whse Associate Picked By","No.",D270)</t>
  </si>
  <si>
    <t>=NL(,"Sales Shipment Header","Whse Associate Picked By","No.",D271)</t>
  </si>
  <si>
    <t>=NL(,"Sales Shipment Header","Whse Associate Picked By","No.",D272)</t>
  </si>
  <si>
    <t>=NL(,"Sales Shipment Header","Whse Associate Picked By","No.",D273)</t>
  </si>
  <si>
    <t>=NL(,"Sales Shipment Header","Whse Associate Picked By","No.",D274)</t>
  </si>
  <si>
    <t>=NL(,"Sales Shipment Header","Whse Associate Picked By","No.",D275)</t>
  </si>
  <si>
    <t>=NL(,"Sales Shipment Header","Whse Associate Picked By","No.",D276)</t>
  </si>
  <si>
    <t>=NL(,"Sales Shipment Header","Whse Associate Picked By","No.",D277)</t>
  </si>
  <si>
    <t>=NL(,"Sales Shipment Header","Whse Associate Picked By","No.",D278)</t>
  </si>
  <si>
    <t>=NL(,"Sales Shipment Header","Whse Associate Picked By","No.",D279)</t>
  </si>
  <si>
    <t>=NL(,"Sales Shipment Header","Whse Associate Picked By","No.",D280)</t>
  </si>
  <si>
    <t>=NL(,"Sales Shipment Header","Whse Associate Picked By","No.",D281)</t>
  </si>
  <si>
    <t>=NL(,"Sales Shipment Header","Whse Associate Picked By","No.",D282)</t>
  </si>
  <si>
    <t>=NL(,"Sales Shipment Header","Whse Associate Picked By","No.",D283)</t>
  </si>
  <si>
    <t>=NL(,"Sales Shipment Header","Whse Associate Picked By","No.",D284)</t>
  </si>
  <si>
    <t>=NL(,"Sales Shipment Header","Whse Associate Picked By","No.",D285)</t>
  </si>
  <si>
    <t>=NL(,"Sales Shipment Header","Whse Associate Picked By","No.",D286)</t>
  </si>
  <si>
    <t>=NL(,"Sales Shipment Header","Whse Associate Picked By","No.",D287)</t>
  </si>
  <si>
    <t>=NL(,"Sales Shipment Header","Whse Associate Picked By","No.",D288)</t>
  </si>
  <si>
    <t>=NL(,"Sales Shipment Header","Whse Associate Picked By","No.",D289)</t>
  </si>
  <si>
    <t>=NL(,"Sales Shipment Header","Whse Associate Picked By","No.",D290)</t>
  </si>
  <si>
    <t>=NL(,"Sales Shipment Header","Whse Associate Picked By","No.",D291)</t>
  </si>
  <si>
    <t>=NL(,"Sales Shipment Header","Whse Associate Picked By","No.",D292)</t>
  </si>
  <si>
    <t>=NL(,"Sales Shipment Header","Whse Associate Picked By","No.",D293)</t>
  </si>
  <si>
    <t>=NL(,"Sales Shipment Header","Whse Associate Picked By","No.",D294)</t>
  </si>
  <si>
    <t>=NL(,"Sales Shipment Header","Whse Associate Picked By","No.",D295)</t>
  </si>
  <si>
    <t>=NL(,"Sales Shipment Header","Whse Associate Picked By","No.",D296)</t>
  </si>
  <si>
    <t>=NL(,"Sales Shipment Header","Whse Associate Picked By","No.",D297)</t>
  </si>
  <si>
    <t>=NL(,"Sales Shipment Header","Whse Associate Picked By","No.",D298)</t>
  </si>
  <si>
    <t>=NL(,"Sales Shipment Header","Whse Associate Picked By","No.",D299)</t>
  </si>
  <si>
    <t>=NL(,"Sales Shipment Header","Whse Associate Picked By","No.",D300)</t>
  </si>
  <si>
    <t>=NL(,"Sales Shipment Header","Whse Associate Picked By","No.",D301)</t>
  </si>
  <si>
    <t>=NL(,"Sales Shipment Header","Whse Associate Picked By","No.",D302)</t>
  </si>
  <si>
    <t>=NL(,"Sales Shipment Header","Whse Associate Picked By","No.",D303)</t>
  </si>
  <si>
    <t>=NL(,"Sales Shipment Header","Whse Associate Picked By","No.",D304)</t>
  </si>
  <si>
    <t>=NL(,"Sales Shipment Header","Whse Associate Picked By","No.",D305)</t>
  </si>
  <si>
    <t>=NL(,"Sales Shipment Header","Whse Associate Picked By","No.",D306)</t>
  </si>
  <si>
    <t>=NL(,"Sales Shipment Header","Whse Associate Picked By","No.",D307)</t>
  </si>
  <si>
    <t>=NL(,"Sales Shipment Header","Whse Associate Picked By","No.",D308)</t>
  </si>
  <si>
    <t>=NL(,"Sales Shipment Header","Whse Associate Picked By","No.",D309)</t>
  </si>
  <si>
    <t>=NL(,"Sales Shipment Header","Whse Associate Picked By","No.",D310)</t>
  </si>
  <si>
    <t>=NL(,"Sales Shipment Header","Whse Associate Picked By","No.",D311)</t>
  </si>
  <si>
    <t>=NL(,"Sales Shipment Header","Whse Associate Picked By","No.",D312)</t>
  </si>
  <si>
    <t>=NL(,"Sales Shipment Header","Whse Associate Picked By","No.",D313)</t>
  </si>
  <si>
    <t>=NL(,"Sales Shipment Header","Whse Associate Picked By","No.",D314)</t>
  </si>
  <si>
    <t>=NL(,"Sales Shipment Header","Whse Associate Picked By","No.",D315)</t>
  </si>
  <si>
    <t>=NL(,"Sales Shipment Header","Whse Associate Picked By","No.",D316)</t>
  </si>
  <si>
    <t>=NL(,"Sales Shipment Header","Whse Associate Picked By","No.",D317)</t>
  </si>
  <si>
    <t>=NL(,"Sales Shipment Header","Whse Associate Picked By","No.",D318)</t>
  </si>
  <si>
    <t>=NL(,"Sales Shipment Header","Whse Associate Picked By","No.",D319)</t>
  </si>
  <si>
    <t>=NL(,"Sales Shipment Header","Whse Associate Picked By","No.",D320)</t>
  </si>
  <si>
    <t>=NL(,"Sales Shipment Header","Whse Associate Picked By","No.",D321)</t>
  </si>
  <si>
    <t>=NL(,"Sales Shipment Header","Whse Associate Picked By","No.",D322)</t>
  </si>
  <si>
    <t>=NL(,"Sales Shipment Header","Whse Associate Picked By","No.",D323)</t>
  </si>
  <si>
    <t>=NL(,"Sales Shipment Header","Whse Associate Picked By","No.",D324)</t>
  </si>
  <si>
    <t>=NL(,"Sales Shipment Header","Whse Associate Picked By","No.",D325)</t>
  </si>
  <si>
    <t>=NL(,"Sales Shipment Header","Whse Associate Picked By","No.",D326)</t>
  </si>
  <si>
    <t>=NL(,"Sales Shipment Header","Whse Associate Picked By","No.",D327)</t>
  </si>
  <si>
    <t>=NL(,"Sales Shipment Header","Whse Associate Picked By","No.",D328)</t>
  </si>
  <si>
    <t>=NL(,"Sales Shipment Header","Whse Associate Picked By","No.",D329)</t>
  </si>
  <si>
    <t>=NL(,"Sales Shipment Header","Whse Associate Picked By","No.",D330)</t>
  </si>
  <si>
    <t>=NL(,"Sales Shipment Header","Whse Associate Picked By","No.",D331)</t>
  </si>
  <si>
    <t>=NL(,"Sales Shipment Header","Whse Associate Picked By","No.",D332)</t>
  </si>
  <si>
    <t>=NL(,"Sales Shipment Header","Whse Associate Picked By","No.",D333)</t>
  </si>
  <si>
    <t>=NL(,"Sales Shipment Header","Whse Associate Picked By","No.",D334)</t>
  </si>
  <si>
    <t>=NL(,"Sales Shipment Header","Whse Associate Picked By","No.",D335)</t>
  </si>
  <si>
    <t>=NL(,"Sales Shipment Header","Whse Associate Picked By","No.",D336)</t>
  </si>
  <si>
    <t>=NL(,"Sales Shipment Header","Whse Associate Picked By","No.",D337)</t>
  </si>
  <si>
    <t>=NL(,"Sales Shipment Header","Whse Associate Picked By","No.",D338)</t>
  </si>
  <si>
    <t>=NL(,"Sales Shipment Header","Whse Associate Picked By","No.",D339)</t>
  </si>
  <si>
    <t>=NL(,"Sales Shipment Header","Whse Associate Picked By","No.",D340)</t>
  </si>
  <si>
    <t>=NL(,"Sales Shipment Header","Whse Associate Picked By","No.",D341)</t>
  </si>
  <si>
    <t>=NL(,"Sales Shipment Header","Whse Associate Picked By","No.",D342)</t>
  </si>
  <si>
    <t>=NL(,"Sales Shipment Header","Whse Associate Picked By","No.",D343)</t>
  </si>
  <si>
    <t>=NL(,"Sales Shipment Header","Whse Associate Picked By","No.",D344)</t>
  </si>
  <si>
    <t>=NL(,"Sales Shipment Header","Whse Associate Picked By","No.",D345)</t>
  </si>
  <si>
    <t>=NL(,"Sales Shipment Header","Whse Associate Picked By","No.",D346)</t>
  </si>
  <si>
    <t>=NL(,"Sales Shipment Header","Whse Associate Picked By","No.",D347)</t>
  </si>
  <si>
    <t>=NL(,"Sales Shipment Header","Whse Associate Picked By","No.",D348)</t>
  </si>
  <si>
    <t>=NL(,"Sales Shipment Header","Whse Associate Picked By","No.",D349)</t>
  </si>
  <si>
    <t>=NL(,"Sales Shipment Header","Whse Associate Picked By","No.",D350)</t>
  </si>
  <si>
    <t>=NL(,"Sales Shipment Header","Whse Associate Picked By","No.",D351)</t>
  </si>
  <si>
    <t>=NL(,"Sales Shipment Header","Whse Associate Picked By","No.",D352)</t>
  </si>
  <si>
    <t>=NL(,"Sales Shipment Header","Whse Associate Picked By","No.",D353)</t>
  </si>
  <si>
    <t>=NL(,"Sales Shipment Header","Whse Associate Picked By","No.",D354)</t>
  </si>
  <si>
    <t>=NL(,"Sales Shipment Header","Whse Associate Picked By","No.",D355)</t>
  </si>
  <si>
    <t>=NL(,"Sales Shipment Header","Whse Associate Picked By","No.",D356)</t>
  </si>
  <si>
    <t>=NL(,"Sales Shipment Header","Whse Associate Picked By","No.",D357)</t>
  </si>
  <si>
    <t>=NL(,"Sales Shipment Header","Whse Associate Picked By","No.",D358)</t>
  </si>
  <si>
    <t>=NL(,"Sales Shipment Header","Whse Associate Picked By","No.",D359)</t>
  </si>
  <si>
    <t>=NL(,"Sales Shipment Header","Whse Associate Picked By","No.",D360)</t>
  </si>
  <si>
    <t>=NL(,"Sales Shipment Header","Whse Associate Picked By","No.",D361)</t>
  </si>
  <si>
    <t>=NL(,"Sales Shipment Header","Whse Associate Picked By","No.",D362)</t>
  </si>
  <si>
    <t>=NL(,"Sales Shipment Header","Whse Associate Picked By","No.",D363)</t>
  </si>
  <si>
    <t>=NL(,"Sales Shipment Header","Whse Associate Picked By","No.",D364)</t>
  </si>
  <si>
    <t>=NL(,"Sales Shipment Header","Whse Associate Picked By","No.",D365)</t>
  </si>
  <si>
    <t>=NL(,"Sales Shipment Header","Whse Associate Picked By","No.",D366)</t>
  </si>
  <si>
    <t>=NL(,"Sales Shipment Header","Whse Associate Picked By","No.",D367)</t>
  </si>
  <si>
    <t>=NL(,"Sales Shipment Header","Whse Associate Picked By","No.",D368)</t>
  </si>
  <si>
    <t>=NL(,"Sales Shipment Header","Whse Associate Picked By","No.",D369)</t>
  </si>
  <si>
    <t>=NL(,"Sales Shipment Header","Whse Associate Picked By","No.",D370)</t>
  </si>
  <si>
    <t>=NL(,"Sales Shipment Header","Whse Associate Picked By","No.",D371)</t>
  </si>
  <si>
    <t>=NL(,"Sales Shipment Header","Whse Associate Picked By","No.",D372)</t>
  </si>
  <si>
    <t>=NL(,"Sales Shipment Header","Whse Associate Picked By","No.",D373)</t>
  </si>
  <si>
    <t>=NL(,"Sales Shipment Header","Whse Associate Picked By","No.",D374)</t>
  </si>
  <si>
    <t>=NL(,"Sales Shipment Header","Whse Associate Picked By","No.",D375)</t>
  </si>
  <si>
    <t>=NL(,"Sales Shipment Header","Whse Associate Picked By","No.",D376)</t>
  </si>
  <si>
    <t>=NL(,"Sales Shipment Header","Whse Associate Picked By","No.",D377)</t>
  </si>
  <si>
    <t>=NL(,"Sales Shipment Header","Whse Associate Picked By","No.",D378)</t>
  </si>
  <si>
    <t>=NL(,"Sales Shipment Header","Whse Associate Picked By","No.",D379)</t>
  </si>
  <si>
    <t>=NL(,"Sales Shipment Header","Whse Associate Picked By","No.",D380)</t>
  </si>
  <si>
    <t>=NL(,"Sales Shipment Header","Whse Associate Picked By","No.",D381)</t>
  </si>
  <si>
    <t>=NL(,"Sales Shipment Header","Whse Associate Picked By","No.",D382)</t>
  </si>
  <si>
    <t>=NL(,"Sales Shipment Header","Whse Associate Picked By","No.",D383)</t>
  </si>
  <si>
    <t>=NL(,"Sales Shipment Header","Whse Associate Picked By","No.",D384)</t>
  </si>
  <si>
    <t>=NL(,"Sales Shipment Header","Whse Associate Picked By","No.",D385)</t>
  </si>
  <si>
    <t>=NL(,"Sales Shipment Header","Whse Associate Picked By","No.",D386)</t>
  </si>
  <si>
    <t>=NL(,"Sales Shipment Header","Whse Associate Picked By","No.",D387)</t>
  </si>
  <si>
    <t>=NL(,"Sales Shipment Header","Whse Associate Picked By","No.",D388)</t>
  </si>
  <si>
    <t>=NL(,"Sales Shipment Header","Whse Associate Picked By","No.",D389)</t>
  </si>
  <si>
    <t>=NL(,"Sales Shipment Header","Whse Associate Picked By","No.",D390)</t>
  </si>
  <si>
    <t>=NL(,"Sales Shipment Header","Whse Associate Picked By","No.",D391)</t>
  </si>
  <si>
    <t>=NL(,"Sales Shipment Header","Whse Associate Picked By","No.",D392)</t>
  </si>
  <si>
    <t>=NL(,"Sales Shipment Header","Whse Associate Picked By","No.",D393)</t>
  </si>
  <si>
    <t>=NL(,"Sales Shipment Header","Whse Associate Picked By","No.",D394)</t>
  </si>
  <si>
    <t>=NL(,"Sales Shipment Header","Whse Associate Picked By","No.",D395)</t>
  </si>
  <si>
    <t>=NL(,"Sales Shipment Header","Whse Associate Picked By","No.",D396)</t>
  </si>
  <si>
    <t>=NL(,"Sales Shipment Header","Whse Associate Picked By","No.",D397)</t>
  </si>
  <si>
    <t>=NL(,"Sales Shipment Header","Whse Associate Picked By","No.",D398)</t>
  </si>
  <si>
    <t>=NL(,"Sales Shipment Header","Whse Associate Picked By","No.",D399)</t>
  </si>
  <si>
    <t>=NL(,"Sales Shipment Header","Whse Associate Picked By","No.",D400)</t>
  </si>
  <si>
    <t>=NL(,"Sales Shipment Header","Whse Associate Picked By","No.",D401)</t>
  </si>
  <si>
    <t>=NL(,"Sales Shipment Header","Whse Associate Picked By","No.",D402)</t>
  </si>
  <si>
    <t>=NL(,"Sales Shipment Header","Whse Associate Picked By","No.",D403)</t>
  </si>
  <si>
    <t>=NL(,"Sales Shipment Header","Whse Associate Picked By","No.",D404)</t>
  </si>
  <si>
    <t>=NL(,"Sales Shipment Header","Whse Associate Picked By","No.",D405)</t>
  </si>
  <si>
    <t>=NL(,"Sales Shipment Header","Whse Associate Picked By","No.",D406)</t>
  </si>
  <si>
    <t>=NL(,"Sales Shipment Header","Whse Associate Picked By","No.",D407)</t>
  </si>
  <si>
    <t>=NL(,"Sales Shipment Header","Whse Associate Picked By","No.",D408)</t>
  </si>
  <si>
    <t>=NL(,"Sales Shipment Header","Whse Associate Picked By","No.",D409)</t>
  </si>
  <si>
    <t>=NL(,"Sales Shipment Header","Whse Associate Picked By","No.",D410)</t>
  </si>
  <si>
    <t>=NL(,"Sales Shipment Header","Whse Associate Picked By","No.",D411)</t>
  </si>
  <si>
    <t>=NL(,"Sales Shipment Header","Whse Associate Picked By","No.",D412)</t>
  </si>
  <si>
    <t>=NL(,"Sales Shipment Header","Whse Associate Picked By","No.",D413)</t>
  </si>
  <si>
    <t>=NL(,"Sales Shipment Header","Whse Associate Picked By","No.",D414)</t>
  </si>
  <si>
    <t>=NL(,"Sales Shipment Header","Whse Associate Picked By","No.",D415)</t>
  </si>
  <si>
    <t>=NL(,"Sales Shipment Header","Whse Associate Picked By","No.",D416)</t>
  </si>
  <si>
    <t>=NL(,"Sales Shipment Header","Whse Associate Picked By","No.",D417)</t>
  </si>
  <si>
    <t>=NL(,"Sales Shipment Header","Whse Associate Picked By","No.",D418)</t>
  </si>
  <si>
    <t>=NL(,"Sales Shipment Header","Whse Associate Picked By","No.",D419)</t>
  </si>
  <si>
    <t>=NL(,"Sales Shipment Header","Whse Associate Picked By","No.",D420)</t>
  </si>
  <si>
    <t>=NL(,"Sales Shipment Header","Whse Associate Picked By","No.",D421)</t>
  </si>
  <si>
    <t>=NL(,"Sales Shipment Header","Whse Associate Picked By","No.",D422)</t>
  </si>
  <si>
    <t>=NL(,"Sales Shipment Header","Whse Associate Picked By","No.",D423)</t>
  </si>
  <si>
    <t>=NL(,"Sales Shipment Header","Whse Associate Picked By","No.",D424)</t>
  </si>
  <si>
    <t>=NL(,"Sales Shipment Header","Whse Associate Picked By","No.",D425)</t>
  </si>
  <si>
    <t>=NL(,"Sales Shipment Header","Whse Associate Picked By","No.",D426)</t>
  </si>
  <si>
    <t>=NL(,"Sales Shipment Header","Whse Associate Picked By","No.",D427)</t>
  </si>
  <si>
    <t>=NL(,"Sales Shipment Header","Whse Associate Picked By","No.",D428)</t>
  </si>
  <si>
    <t>=NL(,"Sales Shipment Header","Whse Associate Picked By","No.",D429)</t>
  </si>
  <si>
    <t>=NL(,"Sales Shipment Header","Whse Associate Picked By","No.",D430)</t>
  </si>
  <si>
    <t>=NL(,"Sales Shipment Header","Whse Associate Picked By","No.",D431)</t>
  </si>
  <si>
    <t>=NL(,"Sales Shipment Header","Whse Associate Picked By","No.",D432)</t>
  </si>
  <si>
    <t>=NL(,"Sales Shipment Header","Whse Associate Picked By","No.",D433)</t>
  </si>
  <si>
    <t>=NL(,"Sales Shipment Header","Whse Associate Picked By","No.",D434)</t>
  </si>
  <si>
    <t>=NL(,"Sales Shipment Header","Whse Associate Picked By","No.",D435)</t>
  </si>
  <si>
    <t>=NL(,"Sales Shipment Header","Whse Associate Picked By","No.",D436)</t>
  </si>
  <si>
    <t>=NL(,"Sales Shipment Header","Whse Associate Picked By","No.",D437)</t>
  </si>
  <si>
    <t>=NL(,"Sales Shipment Header","Whse Associate Picked By","No.",D438)</t>
  </si>
  <si>
    <t>=NL(,"Sales Shipment Header","Whse Associate Picked By","No.",D439)</t>
  </si>
  <si>
    <t>=NL(,"Sales Shipment Header","Whse Associate Picked By","No.",D440)</t>
  </si>
  <si>
    <t>=NL(,"Sales Shipment Header","Whse Associate Picked By","No.",D441)</t>
  </si>
  <si>
    <t>=NL(,"Sales Shipment Header","Whse Associate Picked By","No.",D442)</t>
  </si>
  <si>
    <t>=NL(,"Sales Shipment Header","Whse Associate Picked By","No.",D443)</t>
  </si>
  <si>
    <t>=NL(,"Sales Shipment Header","Whse Associate Picked By","No.",D444)</t>
  </si>
  <si>
    <t>=NL(,"Sales Shipment Header","Whse Associate Picked By","No.",D445)</t>
  </si>
  <si>
    <t>=NL(,"Sales Shipment Header","Whse Associate Picked By","No.",D446)</t>
  </si>
  <si>
    <t>=NL(,"Sales Shipment Header","Whse Associate Picked By","No.",D447)</t>
  </si>
  <si>
    <t>=NL(,"Sales Shipment Header","Whse Associate Picked By","No.",D448)</t>
  </si>
  <si>
    <t>=NL(,"Sales Shipment Header","Whse Associate Picked By","No.",D449)</t>
  </si>
  <si>
    <t>=NL(,"Sales Shipment Header","Whse Associate Picked By","No.",D450)</t>
  </si>
  <si>
    <t>=NL(,"Sales Shipment Header","Whse Associate Picked By","No.",D451)</t>
  </si>
  <si>
    <t>=NL(,"Sales Shipment Header","Whse Associate Picked By","No.",D452)</t>
  </si>
  <si>
    <t>=NL(,"Sales Shipment Header","Whse Associate Picked By","No.",D453)</t>
  </si>
  <si>
    <t>=NL(,"Sales Shipment Header","Whse Associate Picked By","No.",D454)</t>
  </si>
  <si>
    <t>=NL(,"Sales Shipment Header","Whse Associate Picked By","No.",D455)</t>
  </si>
  <si>
    <t>=NL(,"Sales Shipment Header","Whse Associate Picked By","No.",D456)</t>
  </si>
  <si>
    <t>=NL(,"Sales Shipment Header","Whse Associate Picked By","No.",D457)</t>
  </si>
  <si>
    <t>=NL(,"Sales Shipment Header","Whse Associate Picked By","No.",D458)</t>
  </si>
  <si>
    <t>=NL(,"Sales Shipment Header","Whse Associate Picked By","No.",D459)</t>
  </si>
  <si>
    <t>=NL(,"Sales Shipment Header","Whse Associate Picked By","No.",D460)</t>
  </si>
  <si>
    <t>=NL(,"Sales Shipment Header","Whse Associate Picked By","No.",D461)</t>
  </si>
  <si>
    <t>=NL(,"Sales Shipment Header","Whse Associate Picked By","No.",D462)</t>
  </si>
  <si>
    <t>=NL(,"Sales Shipment Header","Whse Associate Picked By","No.",D463)</t>
  </si>
  <si>
    <t>=NL(,"Sales Shipment Header","Whse Associate Picked By","No.",D464)</t>
  </si>
  <si>
    <t>=NL(,"Sales Shipment Header","Whse Associate Picked By","No.",D465)</t>
  </si>
  <si>
    <t>=NL(,"Sales Shipment Header","Whse Associate Picked By","No.",D466)</t>
  </si>
  <si>
    <t>=NL(,"Sales Shipment Header","Whse Associate Picked By","No.",D467)</t>
  </si>
  <si>
    <t>=NL(,"Sales Shipment Header","Whse Associate Picked By","No.",D468)</t>
  </si>
  <si>
    <t>=NL(,"Sales Shipment Header","Whse Associate Picked By","No.",D469)</t>
  </si>
  <si>
    <t>=NL(,"Sales Shipment Header","Whse Associate Picked By","No.",D470)</t>
  </si>
  <si>
    <t>=NL(,"Sales Shipment Header","Whse Associate Picked By","No.",D471)</t>
  </si>
  <si>
    <t>=NL(,"Sales Shipment Header","Whse Associate Picked By","No.",D472)</t>
  </si>
  <si>
    <t>=NL(,"Sales Shipment Header","Whse Associate Picked By","No.",D473)</t>
  </si>
  <si>
    <t>=NL(,"Sales Shipment Header","Whse Associate Picked By","No.",D474)</t>
  </si>
  <si>
    <t>=NL(,"Sales Shipment Header","Whse Associate Picked By","No.",D475)</t>
  </si>
  <si>
    <t>=NL(,"Sales Shipment Header","Whse Associate Picked By","No.",D476)</t>
  </si>
  <si>
    <t>=NL(,"Sales Shipment Header","Whse Associate Picked By","No.",D477)</t>
  </si>
  <si>
    <t>=NL(,"Sales Shipment Header","Whse Associate Picked By","No.",D478)</t>
  </si>
  <si>
    <t>=NL(,"Sales Shipment Header","Whse Associate Picked By","No.",D479)</t>
  </si>
  <si>
    <t>=NL(,"Sales Shipment Header","Whse Associate Picked By","No.",D480)</t>
  </si>
  <si>
    <t>=NL(,"Sales Shipment Header","Whse Associate Picked By","No.",D481)</t>
  </si>
  <si>
    <t>=NL(,"Sales Shipment Header","Whse Associate Picked By","No.",D482)</t>
  </si>
  <si>
    <t>=NL(,"Sales Shipment Header","Whse Associate Picked By","No.",D483)</t>
  </si>
  <si>
    <t>=NL(,"Sales Shipment Header","Whse Associate Picked By","No.",D484)</t>
  </si>
  <si>
    <t>=NL(,"Sales Shipment Header","Whse Associate Picked By","No.",D485)</t>
  </si>
  <si>
    <t>=NL(,"Sales Shipment Header","Whse Associate Picked By","No.",D486)</t>
  </si>
  <si>
    <t>=NL(,"Sales Shipment Header","Whse Associate Picked By","No.",D487)</t>
  </si>
  <si>
    <t>=NL(,"Sales Shipment Header","Whse Associate Picked By","No.",D488)</t>
  </si>
  <si>
    <t>=NL(,"Sales Shipment Header","Whse Associate Picked By","No.",D489)</t>
  </si>
  <si>
    <t>=NL(,"Sales Shipment Header","Whse Associate Picked By","No.",D490)</t>
  </si>
  <si>
    <t>=NL(,"Sales Shipment Header","Whse Associate Picked By","No.",D491)</t>
  </si>
  <si>
    <t>=NL(,"Sales Shipment Header","Whse Associate Picked By","No.",D492)</t>
  </si>
  <si>
    <t>=NL(,"Sales Shipment Header","Whse Associate Picked By","No.",D493)</t>
  </si>
  <si>
    <t>=NL(,"Sales Shipment Header","Whse Associate Picked By","No.",D494)</t>
  </si>
  <si>
    <t>=NL(,"Sales Shipment Header","Whse Associate Picked By","No.",D495)</t>
  </si>
  <si>
    <t>=NL(,"Sales Shipment Header","Whse Associate Picked By","No.",D496)</t>
  </si>
  <si>
    <t>=NL(,"Sales Shipment Header","Whse Associate Picked By","No.",D497)</t>
  </si>
  <si>
    <t>=NL(,"Sales Shipment Header","Whse Associate Picked By","No.",D498)</t>
  </si>
  <si>
    <t>=NL(,"Sales Shipment Header","Whse Associate Picked By","No.",D499)</t>
  </si>
  <si>
    <t>=NL(,"Sales Shipment Header","Whse Associate Picked By","No.",D500)</t>
  </si>
  <si>
    <t>=NL(,"Sales Shipment Header","Whse Associate Picked By","No.",D501)</t>
  </si>
  <si>
    <t>=NL(,"Sales Shipment Header","Whse Associate Picked By","No.",D502)</t>
  </si>
  <si>
    <t>=NL(,"Sales Shipment Header","Whse Associate Picked By","No.",D503)</t>
  </si>
  <si>
    <t>=NL(,"Sales Shipment Header","Whse Associate Picked By","No.",D504)</t>
  </si>
  <si>
    <t>=NL(,"Sales Shipment Header","Whse Associate Picked By","No.",D505)</t>
  </si>
  <si>
    <t>=NL(,"Sales Shipment Header","Whse Associate Picked By","No.",D506)</t>
  </si>
  <si>
    <t>=NL(,"Sales Shipment Header","Whse Associate Picked By","No.",D507)</t>
  </si>
  <si>
    <t>=NL(,"Sales Shipment Header","Whse Associate Picked By","No.",D508)</t>
  </si>
  <si>
    <t>=NL(,"Sales Shipment Header","Whse Associate Picked By","No.",D509)</t>
  </si>
  <si>
    <t>=NL(,"Sales Shipment Header","Whse Associate Picked By","No.",D510)</t>
  </si>
  <si>
    <t>=NL(,"Sales Shipment Header","Whse Associate Picked By","No.",D511)</t>
  </si>
  <si>
    <t>=NL(,"Sales Shipment Header","Whse Associate Picked By","No.",D512)</t>
  </si>
  <si>
    <t>=NL(,"Sales Shipment Header","Whse Associate Picked By","No.",D513)</t>
  </si>
  <si>
    <t>=NL(,"Sales Shipment Header","Whse Associate Picked By","No.",D514)</t>
  </si>
  <si>
    <t>=NL(,"Sales Shipment Header","Whse Associate Picked By","No.",D515)</t>
  </si>
  <si>
    <t>=NL(,"Sales Shipment Header","Whse Associate Picked By","No.",D516)</t>
  </si>
  <si>
    <t>=NL(,"Sales Shipment Header","Whse Associate Picked By","No.",D517)</t>
  </si>
  <si>
    <t>=NL(,"Sales Shipment Header","Whse Associate Picked By","No.",D518)</t>
  </si>
  <si>
    <t>=NL(,"Sales Shipment Header","Whse Associate Picked By","No.",D519)</t>
  </si>
  <si>
    <t>=NL(,"Sales Shipment Header","Whse Associate Picked By","No.",D520)</t>
  </si>
  <si>
    <t>=NL(,"Sales Shipment Header","Whse Associate Picked By","No.",D521)</t>
  </si>
  <si>
    <t>=NL(,"Sales Shipment Header","Whse Associate Picked By","No.",D522)</t>
  </si>
  <si>
    <t>=NL(,"Sales Shipment Header","Whse Associate Picked By","No.",D523)</t>
  </si>
  <si>
    <t>=NL(,"Sales Shipment Header","Whse Associate Picked By","No.",D524)</t>
  </si>
  <si>
    <t>=NL(,"Sales Shipment Header","Whse Associate Picked By","No.",D525)</t>
  </si>
  <si>
    <t>=NL(,"Sales Shipment Header","Whse Associate Picked By","No.",D526)</t>
  </si>
  <si>
    <t>=NL(,"Sales Shipment Header","Whse Associate Picked By","No.",D527)</t>
  </si>
  <si>
    <t>=NL(,"Sales Shipment Header","Whse Associate Picked By","No.",D528)</t>
  </si>
  <si>
    <t>=NL(,"Sales Shipment Header","Whse Associate Picked By","No.",D529)</t>
  </si>
  <si>
    <t>=NL(,"Sales Shipment Header","Whse Associate Picked By","No.",D530)</t>
  </si>
  <si>
    <t>=NL(,"Sales Shipment Header","Whse Associate Picked By","No.",D531)</t>
  </si>
  <si>
    <t>=NL(,"Sales Shipment Header","Whse Associate Picked By","No.",D532)</t>
  </si>
  <si>
    <t>=NL(,"Sales Shipment Header","Whse Associate Picked By","No.",D533)</t>
  </si>
  <si>
    <t>=NL(,"Sales Shipment Header","Whse Associate Picked By","No.",D534)</t>
  </si>
  <si>
    <t>=NL(,"Sales Shipment Header","Whse Associate Picked By","No.",D535)</t>
  </si>
  <si>
    <t>=NL(,"Sales Shipment Header","Whse Associate Picked By","No.",D536)</t>
  </si>
  <si>
    <t>=NL(,"Sales Shipment Header","Whse Associate Picked By","No.",D537)</t>
  </si>
  <si>
    <t>=NL(,"Sales Shipment Header","Whse Associate Picked By","No.",D538)</t>
  </si>
  <si>
    <t>=NL(,"Sales Shipment Header","Whse Associate Picked By","No.",D539)</t>
  </si>
  <si>
    <t>=NL(,"Sales Shipment Header","Whse Associate Picked By","No.",D540)</t>
  </si>
  <si>
    <t>=NL(,"Sales Shipment Header","Whse Associate Picked By","No.",D541)</t>
  </si>
  <si>
    <t>=NL(,"Sales Shipment Header","Whse Associate Picked By","No.",D542)</t>
  </si>
  <si>
    <t>=NL(,"Sales Shipment Header","Whse Associate Picked By","No.",D543)</t>
  </si>
  <si>
    <t>=NL(,"Sales Shipment Header","Whse Associate Picked By","No.",D544)</t>
  </si>
  <si>
    <t>=NL(,"Sales Shipment Header","Whse Associate Picked By","No.",D545)</t>
  </si>
  <si>
    <t>=NL(,"Sales Shipment Header","Whse Associate Picked By","No.",D546)</t>
  </si>
  <si>
    <t>=NL(,"Sales Shipment Header","Whse Associate Picked By","No.",D547)</t>
  </si>
  <si>
    <t>=NL(,"Sales Shipment Header","Whse Associate Picked By","No.",D548)</t>
  </si>
  <si>
    <t>=NL(,"Sales Shipment Header","Whse Associate Picked By","No.",D549)</t>
  </si>
  <si>
    <t>=NL(,"Sales Shipment Header","Whse Associate Picked By","No.",D550)</t>
  </si>
  <si>
    <t>=NL(,"Sales Shipment Header","Whse Associate Picked By","No.",D551)</t>
  </si>
  <si>
    <t>=NL(,"Sales Shipment Header","Whse Associate Picked By","No.",D552)</t>
  </si>
  <si>
    <t>=NL(,"Sales Shipment Header","Whse Associate Picked By","No.",D553)</t>
  </si>
  <si>
    <t>=NL(,"Sales Shipment Header","Whse Associate Picked By","No.",D554)</t>
  </si>
  <si>
    <t>=NL(,"Sales Shipment Header","Whse Associate Picked By","No.",D555)</t>
  </si>
  <si>
    <t>=NL(,"Sales Shipment Header","Whse Associate Picked By","No.",D556)</t>
  </si>
  <si>
    <t>=NL(,"Sales Shipment Header","Whse Associate Picked By","No.",D557)</t>
  </si>
  <si>
    <t>=NL(,"Sales Shipment Header","Whse Associate Picked By","No.",D558)</t>
  </si>
  <si>
    <t>=NL(,"Sales Shipment Header","Whse Associate Picked By","No.",D559)</t>
  </si>
  <si>
    <t>=NL(,"Sales Shipment Header","Whse Associate Picked By","No.",D560)</t>
  </si>
  <si>
    <t>=NL(,"Sales Shipment Header","Whse Associate Picked By","No.",D561)</t>
  </si>
  <si>
    <t>=NL(,"Sales Shipment Header","Whse Associate Picked By","No.",D562)</t>
  </si>
  <si>
    <t>=NL(,"Sales Shipment Header","Whse Associate Picked By","No.",D563)</t>
  </si>
  <si>
    <t>=NL(,"Sales Shipment Header","Whse Associate Picked By","No.",D564)</t>
  </si>
  <si>
    <t>=NL(,"Sales Shipment Header","Whse Associate Picked By","No.",D565)</t>
  </si>
  <si>
    <t>=NL(,"Sales Shipment Header","Whse Associate Picked By","No.",D566)</t>
  </si>
  <si>
    <t>=NL(,"Sales Shipment Header","Whse Associate Picked By","No.",D567)</t>
  </si>
  <si>
    <t>=NL(,"Sales Shipment Header","Whse Associate Picked By","No.",D568)</t>
  </si>
  <si>
    <t>=NL(,"Sales Shipment Header","Whse Associate Picked By","No.",D569)</t>
  </si>
  <si>
    <t>=NL(,"Sales Shipment Header","Whse Associate Picked By","No.",D570)</t>
  </si>
  <si>
    <t>=NL(,"Sales Shipment Header","Whse Associate Picked By","No.",D571)</t>
  </si>
  <si>
    <t>=NL(,"Sales Shipment Header","Whse Associate Picked By","No.",D572)</t>
  </si>
  <si>
    <t>=NL(,"Sales Shipment Header","Whse Associate Picked By","No.",D573)</t>
  </si>
  <si>
    <t>=NL(,"Sales Shipment Header","Whse Associate Picked By","No.",D574)</t>
  </si>
  <si>
    <t>=NL(,"Sales Shipment Header","Whse Associate Picked By","No.",D575)</t>
  </si>
  <si>
    <t>=NL(,"Sales Shipment Header","Whse Associate Picked By","No.",D576)</t>
  </si>
  <si>
    <t>=NL(,"Sales Shipment Header","Whse Associate Picked By","No.",D577)</t>
  </si>
  <si>
    <t>=NL(,"Sales Shipment Header","Whse Associate Picked By","No.",D578)</t>
  </si>
  <si>
    <t>=NL(,"Sales Shipment Header","Whse Associate Picked By","No.",D579)</t>
  </si>
  <si>
    <t>=NL(,"Sales Shipment Header","Whse Associate Picked By","No.",D580)</t>
  </si>
  <si>
    <t>=NL(,"Sales Shipment Header","Whse Associate Picked By","No.",D581)</t>
  </si>
  <si>
    <t>=NL(,"Sales Shipment Header","Whse Associate Picked By","No.",D582)</t>
  </si>
  <si>
    <t>=NL(,"Sales Shipment Header","Whse Associate Picked By","No.",D583)</t>
  </si>
  <si>
    <t>=NL(,"Sales Shipment Header","Whse Associate Picked By","No.",D584)</t>
  </si>
  <si>
    <t>=NL(,"Sales Shipment Header","Whse Associate Picked By","No.",D585)</t>
  </si>
  <si>
    <t>=NL(,"Sales Shipment Header","Whse Associate Picked By","No.",D586)</t>
  </si>
  <si>
    <t>=NL(,"Sales Shipment Header","Whse Associate Picked By","No.",D587)</t>
  </si>
  <si>
    <t>=NL(,"Sales Shipment Header","Whse Associate Picked By","No.",D588)</t>
  </si>
  <si>
    <t>=NL(,"Sales Shipment Header","Whse Associate Picked By","No.",D589)</t>
  </si>
  <si>
    <t>=NL(,"Sales Shipment Header","Whse Associate Picked By","No.",D590)</t>
  </si>
  <si>
    <t>=NL(,"Sales Shipment Header","Whse Associate Picked By","No.",D591)</t>
  </si>
  <si>
    <t>=NL(,"Sales Shipment Header","Whse Associate Picked By","No.",D592)</t>
  </si>
  <si>
    <t>=NL(,"Sales Shipment Header","Whse Associate Picked By","No.",D593)</t>
  </si>
  <si>
    <t>=NL(,"Sales Shipment Header","Whse Associate Picked By","No.",D594)</t>
  </si>
  <si>
    <t>=NL(,"Sales Shipment Header","Whse Associate Picked By","No.",D595)</t>
  </si>
  <si>
    <t>=NL(,"Sales Shipment Header","Whse Associate Picked By","No.",D596)</t>
  </si>
  <si>
    <t>=NL(,"Sales Shipment Header","Whse Associate Picked By","No.",D597)</t>
  </si>
  <si>
    <t>=NL(,"Sales Shipment Header","Whse Associate Picked By","No.",D598)</t>
  </si>
  <si>
    <t>=NL(,"Sales Shipment Header","Whse Associate Picked By","No.",D599)</t>
  </si>
  <si>
    <t>=NL(,"Sales Shipment Header","Whse Associate Picked By","No.",D600)</t>
  </si>
  <si>
    <t>=NL(,"Sales Shipment Header","Whse Associate Picked By","No.",D601)</t>
  </si>
  <si>
    <t>=NL(,"Sales Shipment Header","Whse Associate Picked By","No.",D602)</t>
  </si>
  <si>
    <t>=NL(,"Sales Shipment Header","Whse Associate Picked By","No.",D603)</t>
  </si>
  <si>
    <t>=NL(,"Sales Shipment Header","Whse Associate Picked By","No.",D604)</t>
  </si>
  <si>
    <t>=NL(,"Sales Shipment Header","Whse Associate Picked By","No.",D605)</t>
  </si>
  <si>
    <t>=NL(,"Sales Shipment Header","Whse Associate Picked By","No.",D606)</t>
  </si>
  <si>
    <t>=NL(,"Sales Shipment Header","Whse Associate Picked By","No.",D607)</t>
  </si>
  <si>
    <t>=NL(,"Sales Shipment Header","Whse Associate Picked By","No.",D608)</t>
  </si>
  <si>
    <t>=NL(,"Sales Shipment Header","Whse Associate Picked By","No.",D609)</t>
  </si>
  <si>
    <t>=NL(,"Sales Shipment Header","Whse Associate Picked By","No.",D610)</t>
  </si>
  <si>
    <t>=NL(,"Sales Shipment Header","Whse Associate Picked By","No.",D611)</t>
  </si>
  <si>
    <t>=NL(,"Sales Shipment Header","Whse Associate Picked By","No.",D612)</t>
  </si>
  <si>
    <t>=NL(,"Sales Shipment Header","Whse Associate Picked By","No.",D613)</t>
  </si>
  <si>
    <t>=NL(,"Sales Shipment Header","Whse Associate Picked By","No.",D614)</t>
  </si>
  <si>
    <t>=NL(,"Sales Shipment Header","Whse Associate Picked By","No.",D615)</t>
  </si>
  <si>
    <t>=NL(,"Sales Shipment Header","Whse Associate Picked By","No.",D616)</t>
  </si>
  <si>
    <t>=NL(,"Sales Shipment Header","Whse Associate Picked By","No.",D617)</t>
  </si>
  <si>
    <t>=NL(,"Sales Shipment Header","Whse Associate Picked By","No.",D618)</t>
  </si>
  <si>
    <t>=NL(,"Sales Shipment Header","Whse Associate Picked By","No.",D619)</t>
  </si>
  <si>
    <t>=NL(,"Sales Shipment Header","Whse Associate Picked By","No.",D620)</t>
  </si>
  <si>
    <t>=NL(,"Sales Shipment Header","Whse Associate Picked By","No.",D621)</t>
  </si>
  <si>
    <t>=NL(,"Sales Shipment Header","Whse Associate Picked By","No.",D622)</t>
  </si>
  <si>
    <t>=NL(,"Sales Shipment Header","Whse Associate Picked By","No.",D623)</t>
  </si>
  <si>
    <t>=NL(,"Sales Shipment Header","Whse Associate Picked By","No.",D624)</t>
  </si>
  <si>
    <t>=NL(,"Sales Shipment Header","Whse Associate Picked By","No.",D625)</t>
  </si>
  <si>
    <t>=NL(,"Sales Shipment Header","Whse Associate Picked By","No.",D626)</t>
  </si>
  <si>
    <t>=NL(,"Sales Shipment Header","Whse Associate Picked By","No.",D627)</t>
  </si>
  <si>
    <t>=NL(,"Sales Shipment Header","Whse Associate Picked By","No.",D628)</t>
  </si>
  <si>
    <t>=NL(,"Sales Shipment Header","Whse Associate Picked By","No.",D629)</t>
  </si>
  <si>
    <t>=NL(,"Sales Shipment Header","Whse Associate Picked By","No.",D630)</t>
  </si>
  <si>
    <t>=NL(,"Sales Shipment Header","Whse Associate Picked By","No.",D631)</t>
  </si>
  <si>
    <t>=NL(,"Sales Shipment Header","Whse Associate Picked By","No.",D632)</t>
  </si>
  <si>
    <t>=NL(,"Sales Shipment Header","Whse Associate Picked By","No.",D633)</t>
  </si>
  <si>
    <t>=NL(,"Sales Shipment Header","Whse Associate Picked By","No.",D634)</t>
  </si>
  <si>
    <t>=NL(,"Sales Shipment Header","Whse Associate Picked By","No.",D635)</t>
  </si>
  <si>
    <t>=NL(,"Sales Shipment Header","Whse Associate Picked By","No.",D636)</t>
  </si>
  <si>
    <t>=NL(,"Sales Shipment Header","Whse Associate Picked By","No.",D637)</t>
  </si>
  <si>
    <t>=NL(,"Sales Shipment Header","Whse Associate Picked By","No.",D638)</t>
  </si>
  <si>
    <t>=NL(,"Sales Shipment Header","Whse Associate Picked By","No.",D639)</t>
  </si>
  <si>
    <t>=NL(,"Sales Shipment Header","Whse Associate Picked By","No.",D640)</t>
  </si>
  <si>
    <t>=NL(,"Sales Shipment Header","Whse Associate Picked By","No.",D641)</t>
  </si>
  <si>
    <t>=NL(,"Sales Shipment Header","Whse Associate Picked By","No.",D642)</t>
  </si>
  <si>
    <t>=NL(,"Sales Shipment Header","Whse Associate Picked By","No.",D643)</t>
  </si>
  <si>
    <t>=NL(,"Sales Shipment Header","Whse Associate Picked By","No.",D644)</t>
  </si>
  <si>
    <t>=NL(,"Sales Shipment Header","Whse Associate Picked By","No.",D645)</t>
  </si>
  <si>
    <t>=NL(,"Sales Shipment Header","Whse Associate Picked By","No.",D646)</t>
  </si>
  <si>
    <t>=NL(,"Sales Shipment Header","Whse Associate Picked By","No.",D647)</t>
  </si>
  <si>
    <t>=NL(,"Sales Shipment Header","Whse Associate Picked By","No.",D648)</t>
  </si>
  <si>
    <t>=NL(,"Sales Shipment Header","Whse Associate Picked By","No.",D649)</t>
  </si>
  <si>
    <t>=NL(,"Sales Shipment Header","Whse Associate Picked By","No.",D650)</t>
  </si>
  <si>
    <t>=NL(,"Sales Shipment Header","Whse Associate Picked By","No.",D651)</t>
  </si>
  <si>
    <t>=NL(,"Sales Shipment Header","Whse Associate Picked By","No.",D652)</t>
  </si>
  <si>
    <t>=NL(,"Sales Shipment Header","Whse Associate Picked By","No.",D653)</t>
  </si>
  <si>
    <t>=NL(,"Sales Shipment Header","Whse Associate Picked By","No.",D654)</t>
  </si>
  <si>
    <t>=NL(,"Sales Shipment Header","Whse Associate Picked By","No.",D655)</t>
  </si>
  <si>
    <t>=NL(,"Sales Shipment Header","Whse Associate Picked By","No.",D656)</t>
  </si>
  <si>
    <t>=NL(,"Sales Shipment Header","Whse Associate Picked By","No.",D657)</t>
  </si>
  <si>
    <t>=NL(,"Sales Shipment Header","Whse Associate Picked By","No.",D658)</t>
  </si>
  <si>
    <t>=NL(,"Sales Shipment Header","Whse Associate Picked By","No.",D659)</t>
  </si>
  <si>
    <t>=NL(,"Sales Shipment Header","Whse Associate Picked By","No.",D660)</t>
  </si>
  <si>
    <t>=NL(,"Sales Shipment Header","Whse Associate Picked By","No.",D661)</t>
  </si>
  <si>
    <t>=NL(,"Sales Shipment Header","Whse Associate Picked By","No.",D662)</t>
  </si>
  <si>
    <t>=NL(,"Sales Shipment Header","Whse Associate Picked By","No.",D663)</t>
  </si>
  <si>
    <t>=NL(,"Sales Shipment Header","Whse Associate Picked By","No.",D664)</t>
  </si>
  <si>
    <t>=NL(,"Sales Shipment Header","Whse Associate Picked By","No.",D665)</t>
  </si>
  <si>
    <t>=NL(,"Sales Shipment Header","Whse Associate Picked By","No.",D666)</t>
  </si>
  <si>
    <t>=NL(,"Sales Shipment Header","Whse Associate Picked By","No.",D667)</t>
  </si>
  <si>
    <t>=NL(,"Sales Shipment Header","Whse Associate Picked By","No.",D668)</t>
  </si>
  <si>
    <t>=NL(,"Sales Shipment Header","Whse Associate Picked By","No.",D669)</t>
  </si>
  <si>
    <t>=NL(,"Sales Shipment Header","Whse Associate Picked By","No.",D670)</t>
  </si>
  <si>
    <t>=NL(,"Sales Shipment Header","Whse Associate Picked By","No.",D671)</t>
  </si>
  <si>
    <t>=NL(,"Sales Shipment Header","Whse Associate Picked By","No.",D672)</t>
  </si>
  <si>
    <t>=NL(,"Sales Shipment Header","Whse Associate Picked By","No.",D673)</t>
  </si>
  <si>
    <t>=NL(,"Sales Shipment Header","Whse Associate Picked By","No.",D674)</t>
  </si>
  <si>
    <t>=NL(,"Sales Shipment Header","Whse Associate Picked By","No.",D675)</t>
  </si>
  <si>
    <t>=NL(,"Sales Shipment Header","Whse Associate Picked By","No.",D676)</t>
  </si>
  <si>
    <t>=NL(,"Sales Shipment Header","Whse Associate Picked By","No.",D677)</t>
  </si>
  <si>
    <t>=NL(,"Sales Shipment Header","Whse Associate Picked By","No.",D678)</t>
  </si>
  <si>
    <t>=NL(,"Sales Shipment Header","Whse Associate Picked By","No.",D679)</t>
  </si>
  <si>
    <t>=NL(,"Sales Shipment Header","Whse Associate Picked By","No.",D680)</t>
  </si>
  <si>
    <t>=NL(,"Sales Shipment Header","Whse Associate Picked By","No.",D681)</t>
  </si>
  <si>
    <t>=NL(,"Sales Shipment Header","Whse Associate Picked By","No.",D682)</t>
  </si>
  <si>
    <t>=NL(,"Sales Shipment Header","Whse Associate Picked By","No.",D683)</t>
  </si>
  <si>
    <t>=NL(,"Sales Shipment Header","Whse Associate Picked By","No.",D684)</t>
  </si>
  <si>
    <t>=NL(,"Sales Shipment Header","Whse Associate Picked By","No.",D685)</t>
  </si>
  <si>
    <t>=NL(,"Sales Shipment Header","Whse Associate Picked By","No.",D686)</t>
  </si>
  <si>
    <t>=NL(,"Sales Shipment Header","Whse Associate Picked By","No.",D687)</t>
  </si>
  <si>
    <t>=NL(,"Sales Shipment Header","Whse Associate Picked By","No.",D688)</t>
  </si>
  <si>
    <t>=NL(,"Sales Shipment Header","Whse Associate Picked By","No.",D689)</t>
  </si>
  <si>
    <t>=NL(,"Sales Shipment Header","Whse Associate Picked By","No.",D690)</t>
  </si>
  <si>
    <t>=NL(,"Sales Shipment Header","Whse Associate Picked By","No.",D691)</t>
  </si>
  <si>
    <t>=NL(,"Sales Shipment Header","Whse Associate Picked By","No.",D692)</t>
  </si>
  <si>
    <t>=NL(,"Sales Shipment Header","Whse Associate Picked By","No.",D693)</t>
  </si>
  <si>
    <t>=NL(,"Sales Shipment Header","Whse Associate Picked By","No.",D694)</t>
  </si>
  <si>
    <t>=NL(,"Sales Shipment Header","Whse Associate Picked By","No.",D695)</t>
  </si>
  <si>
    <t>=NL(,"Sales Shipment Header","Whse Associate Picked By","No.",D696)</t>
  </si>
  <si>
    <t>=NL(,"Sales Shipment Header","Whse Associate Picked By","No.",D697)</t>
  </si>
  <si>
    <t>=NL(,"Sales Shipment Header","Whse Associate Picked By","No.",D698)</t>
  </si>
  <si>
    <t>=NL(,"Sales Shipment Header","Whse Associate Picked By","No.",D699)</t>
  </si>
  <si>
    <t>=NL(,"Sales Shipment Header","Whse Associate Picked By","No.",D700)</t>
  </si>
  <si>
    <t>=NL(,"Sales Shipment Header","Whse Associate Picked By","No.",D701)</t>
  </si>
  <si>
    <t>=NL(,"Sales Shipment Header","Whse Associate Picked By","No.",D702)</t>
  </si>
  <si>
    <t>=NL(,"Sales Shipment Header","Whse Associate Picked By","No.",D703)</t>
  </si>
  <si>
    <t>=NL(,"Sales Shipment Header","Whse Associate Picked By","No.",D704)</t>
  </si>
  <si>
    <t>=NL(,"Sales Shipment Header","Whse Associate Picked By","No.",D705)</t>
  </si>
  <si>
    <t>=NL(,"Sales Shipment Header","Whse Associate Picked By","No.",D706)</t>
  </si>
  <si>
    <t>=NL(,"Sales Shipment Header","Whse Associate Picked By","No.",D707)</t>
  </si>
  <si>
    <t>=NL(,"Sales Shipment Header","Whse Associate Picked By","No.",D708)</t>
  </si>
  <si>
    <t>=NL(,"Sales Shipment Header","Whse Associate Picked By","No.",D709)</t>
  </si>
  <si>
    <t>=NL(,"Sales Shipment Header","Whse Associate Picked By","No.",D710)</t>
  </si>
  <si>
    <t>=NL(,"Sales Shipment Header","Whse Associate Picked By","No.",D711)</t>
  </si>
  <si>
    <t>=NL(,"Sales Shipment Header","Whse Associate Picked By","No.",D712)</t>
  </si>
  <si>
    <t>=NL(,"Sales Shipment Header","Whse Associate Picked By","No.",D713)</t>
  </si>
  <si>
    <t>=NL(,"Sales Shipment Header","Whse Associate Picked By","No.",D714)</t>
  </si>
  <si>
    <t>=NL(,"Sales Shipment Header","Whse Associate Picked By","No.",D715)</t>
  </si>
  <si>
    <t>=NL(,"Sales Shipment Header","Whse Associate Picked By","No.",D716)</t>
  </si>
  <si>
    <t>=NL(,"Sales Shipment Header","Whse Associate Picked By","No.",D717)</t>
  </si>
  <si>
    <t>=NL(,"Sales Shipment Header","Whse Associate Picked By","No.",D718)</t>
  </si>
  <si>
    <t>=NL(,"Sales Shipment Header","Whse Associate Picked By","No.",D719)</t>
  </si>
  <si>
    <t>=NL(,"Sales Shipment Header","Whse Associate Picked By","No.",D720)</t>
  </si>
  <si>
    <t>=NL(,"Sales Shipment Header","Whse Associate Picked By","No.",D721)</t>
  </si>
  <si>
    <t>=NL(,"Sales Shipment Header","Whse Associate Picked By","No.",D722)</t>
  </si>
  <si>
    <t>=NL(,"Sales Shipment Header","Whse Associate Picked By","No.",D723)</t>
  </si>
  <si>
    <t>=NL(,"Sales Shipment Header","Whse Associate Picked By","No.",D724)</t>
  </si>
  <si>
    <t>=NL(,"Sales Shipment Header","Whse Associate Picked By","No.",D725)</t>
  </si>
  <si>
    <t>=NL(,"Sales Shipment Header","Whse Associate Picked By","No.",D726)</t>
  </si>
  <si>
    <t>=NL(,"Sales Shipment Header","Whse Associate Picked By","No.",D727)</t>
  </si>
  <si>
    <t>=NL(,"Sales Shipment Header","Whse Associate Picked By","No.",D728)</t>
  </si>
  <si>
    <t>=NL(,"Sales Shipment Header","Whse Associate Picked By","No.",D729)</t>
  </si>
  <si>
    <t>=NL(,"Sales Shipment Header","Whse Associate Picked By","No.",D730)</t>
  </si>
  <si>
    <t>=NL(,"Sales Shipment Header","Whse Associate Picked By","No.",D731)</t>
  </si>
  <si>
    <t>=NL(,"Sales Shipment Header","Whse Associate Picked By","No.",D732)</t>
  </si>
  <si>
    <t>=NL(,"Sales Shipment Header","Whse Associate Picked By","No.",D733)</t>
  </si>
  <si>
    <t>=NL(,"Sales Shipment Header","Whse Associate Picked By","No.",D734)</t>
  </si>
  <si>
    <t>=NL(,"Sales Shipment Header","Whse Associate Picked By","No.",D735)</t>
  </si>
  <si>
    <t>=NL(,"Sales Shipment Header","Whse Associate Picked By","No.",D736)</t>
  </si>
  <si>
    <t>=NL(,"Sales Shipment Header","Whse Associate Picked By","No.",D737)</t>
  </si>
  <si>
    <t>=NL(,"Sales Shipment Header","Whse Associate Picked By","No.",D738)</t>
  </si>
  <si>
    <t>=NL(,"Sales Shipment Header","Whse Associate Picked By","No.",D739)</t>
  </si>
  <si>
    <t>=NL(,"Sales Shipment Header","Whse Associate Picked By","No.",D740)</t>
  </si>
  <si>
    <t>=NL(,"Sales Shipment Header","Whse Associate Picked By","No.",D741)</t>
  </si>
  <si>
    <t>=NL(,"Sales Shipment Header","Whse Associate Picked By","No.",D742)</t>
  </si>
  <si>
    <t>=NL(,"Sales Shipment Header","Whse Associate Picked By","No.",D743)</t>
  </si>
  <si>
    <t>=NL(,"Sales Shipment Header","Whse Associate Picked By","No.",D744)</t>
  </si>
  <si>
    <t>=NL(,"Sales Shipment Header","Whse Associate Picked By","No.",D745)</t>
  </si>
  <si>
    <t>=NL(,"Sales Shipment Header","Whse Associate Picked By","No.",D746)</t>
  </si>
  <si>
    <t>=NL(,"Sales Shipment Header","Whse Associate Picked By","No.",D747)</t>
  </si>
  <si>
    <t>=NL(,"Sales Shipment Header","Whse Associate Picked By","No.",D748)</t>
  </si>
  <si>
    <t>=NL(,"Sales Shipment Header","Whse Associate Picked By","No.",D749)</t>
  </si>
  <si>
    <t>=NL(,"Sales Shipment Header","Whse Associate Picked By","No.",D750)</t>
  </si>
  <si>
    <t>=NL(,"Sales Shipment Header","Whse Associate Picked By","No.",D751)</t>
  </si>
  <si>
    <t>=NL(,"Sales Shipment Header","Whse Associate Picked By","No.",D752)</t>
  </si>
  <si>
    <t>=NL(,"Sales Shipment Header","Whse Associate Picked By","No.",D753)</t>
  </si>
  <si>
    <t>=NL(,"Sales Shipment Header","Whse Associate Picked By","No.",D754)</t>
  </si>
  <si>
    <t>=NL(,"Sales Shipment Header","Whse Associate Picked By","No.",D755)</t>
  </si>
  <si>
    <t>=NL(,"Sales Shipment Header","Whse Associate Picked By","No.",D756)</t>
  </si>
  <si>
    <t>=NL(,"Sales Shipment Header","Whse Associate Picked By","No.",D757)</t>
  </si>
  <si>
    <t>=NL(,"Sales Shipment Header","Whse Associate Picked By","No.",D758)</t>
  </si>
  <si>
    <t>=NL(,"Sales Shipment Header","Whse Associate Picked By","No.",D759)</t>
  </si>
  <si>
    <t>=NL(,"Sales Shipment Header","Whse Associate Picked By","No.",D760)</t>
  </si>
  <si>
    <t>=NL(,"Sales Shipment Header","Whse Associate Picked By","No.",D761)</t>
  </si>
  <si>
    <t>=NL(,"Sales Shipment Header","Whse Associate Picked By","No.",D762)</t>
  </si>
  <si>
    <t>=NL(,"Sales Shipment Header","Whse Associate Picked By","No.",D763)</t>
  </si>
  <si>
    <t>=NL(,"Sales Shipment Header","Whse Associate Picked By","No.",D764)</t>
  </si>
  <si>
    <t>=NL(,"Sales Shipment Header","Whse Associate Picked By","No.",D765)</t>
  </si>
  <si>
    <t>=NL(,"Sales Shipment Header","Whse Associate Picked By","No.",D766)</t>
  </si>
  <si>
    <t>=NL(,"Sales Shipment Header","Whse Associate Picked By","No.",D767)</t>
  </si>
  <si>
    <t>=NL(,"Sales Shipment Header","Whse Associate Picked By","No.",D768)</t>
  </si>
  <si>
    <t>=NL(,"Sales Shipment Header","Whse Associate Picked By","No.",D769)</t>
  </si>
  <si>
    <t>=NL(,"Sales Shipment Header","Whse Associate Picked By","No.",D770)</t>
  </si>
  <si>
    <t>=NL(,"Sales Shipment Header","Whse Associate Picked By","No.",D771)</t>
  </si>
  <si>
    <t>=NL(,"Sales Shipment Header","Whse Associate Picked By","No.",D772)</t>
  </si>
  <si>
    <t>=NL(,"Sales Shipment Header","Whse Associate Picked By","No.",D773)</t>
  </si>
  <si>
    <t>=NL(,"Sales Shipment Header","Whse Associate Picked By","No.",D774)</t>
  </si>
  <si>
    <t>=NL(,"Sales Shipment Header","Whse Associate Picked By","No.",D775)</t>
  </si>
  <si>
    <t>=NL(,"Sales Shipment Header","Whse Associate Picked By","No.",D776)</t>
  </si>
  <si>
    <t>=NL(,"Sales Shipment Header","Whse Associate Picked By","No.",D777)</t>
  </si>
  <si>
    <t>=NL(,"Sales Shipment Header","Whse Associate Picked By","No.",D778)</t>
  </si>
  <si>
    <t>=NL(,"Sales Shipment Header","Whse Associate Picked By","No.",D779)</t>
  </si>
  <si>
    <t>=NL(,"Sales Shipment Header","Whse Associate Picked By","No.",D780)</t>
  </si>
  <si>
    <t>=NL(,"Sales Shipment Header","Whse Associate Picked By","No.",D781)</t>
  </si>
  <si>
    <t>=NL(,"Sales Shipment Header","Whse Associate Picked By","No.",D782)</t>
  </si>
  <si>
    <t>=NL(,"Sales Shipment Header","Whse Associate Picked By","No.",D783)</t>
  </si>
  <si>
    <t>=NL(,"Sales Shipment Header","Whse Associate Picked By","No.",D784)</t>
  </si>
  <si>
    <t>=NL(,"Sales Shipment Header","Whse Associate Picked By","No.",D785)</t>
  </si>
  <si>
    <t>=NL(,"Sales Shipment Header","Whse Associate Picked By","No.",D786)</t>
  </si>
  <si>
    <t>=NL(,"Sales Shipment Header","Whse Associate Picked By","No.",D787)</t>
  </si>
  <si>
    <t>=NL(,"Sales Shipment Header","Whse Associate Picked By","No.",D788)</t>
  </si>
  <si>
    <t>=NL(,"Sales Shipment Header","Whse Associate Picked By","No.",D789)</t>
  </si>
  <si>
    <t>=NL(,"Sales Shipment Header","Whse Associate Picked By","No.",D790)</t>
  </si>
  <si>
    <t>=NL(,"Sales Shipment Header","Whse Associate Picked By","No.",D791)</t>
  </si>
  <si>
    <t>=NL(,"Sales Shipment Header","Whse Associate Picked By","No.",D792)</t>
  </si>
  <si>
    <t>=NL(,"Sales Shipment Header","Whse Associate Picked By","No.",D793)</t>
  </si>
  <si>
    <t>=NL(,"Sales Shipment Header","Whse Associate Picked By","No.",D794)</t>
  </si>
  <si>
    <t>=NL(,"Sales Shipment Header","Whse Associate Picked By","No.",D795)</t>
  </si>
  <si>
    <t>=NL(,"Sales Shipment Header","Whse Associate Picked By","No.",D796)</t>
  </si>
  <si>
    <t>=NL(,"Sales Shipment Header","Whse Associate Picked By","No.",D797)</t>
  </si>
  <si>
    <t>=NL(,"Sales Shipment Header","Whse Associate Picked By","No.",D798)</t>
  </si>
  <si>
    <t>=NL(,"Sales Shipment Header","Whse Associate Picked By","No.",D799)</t>
  </si>
  <si>
    <t>=NL(,"Sales Shipment Header","Whse Associate Picked By","No.",D800)</t>
  </si>
  <si>
    <t>=NL(,"Sales Shipment Header","Whse Associate Picked By","No.",D801)</t>
  </si>
  <si>
    <t>=NL(,"Sales Shipment Header","Whse Associate Picked By","No.",D802)</t>
  </si>
  <si>
    <t>=NL(,"Sales Shipment Header","Whse Associate Picked By","No.",D803)</t>
  </si>
  <si>
    <t>=NL(,"Sales Shipment Header","Whse Associate Picked By","No.",D804)</t>
  </si>
  <si>
    <t>=NL(,"Sales Shipment Header","Whse Associate Picked By","No.",D805)</t>
  </si>
  <si>
    <t>=NL(,"Sales Shipment Header","Whse Associate Picked By","No.",D806)</t>
  </si>
  <si>
    <t>=NL(,"Sales Shipment Header","Whse Associate Picked By","No.",D807)</t>
  </si>
  <si>
    <t>=NL(,"Sales Shipment Header","Whse Associate Picked By","No.",D808)</t>
  </si>
  <si>
    <t>=NL(,"Sales Shipment Header","Whse Associate Picked By","No.",D809)</t>
  </si>
  <si>
    <t>=NL(,"Sales Shipment Header","Whse Associate Picked By","No.",D810)</t>
  </si>
  <si>
    <t>=NL(,"Sales Shipment Header","Whse Associate Picked By","No.",D811)</t>
  </si>
  <si>
    <t>=NL(,"Sales Shipment Header","Whse Associate Picked By","No.",D812)</t>
  </si>
  <si>
    <t>=NL(,"Sales Shipment Header","Whse Associate Picked By","No.",D813)</t>
  </si>
  <si>
    <t>=NL(,"Sales Shipment Header","Whse Associate Picked By","No.",D814)</t>
  </si>
  <si>
    <t>=NL(,"Sales Shipment Header","Whse Associate Picked By","No.",D815)</t>
  </si>
  <si>
    <t>=NL(,"Sales Shipment Header","Whse Associate Picked By","No.",D816)</t>
  </si>
  <si>
    <t>=NL(,"Sales Shipment Header","Whse Associate Picked By","No.",D817)</t>
  </si>
  <si>
    <t>=NL(,"Sales Shipment Header","Whse Associate Picked By","No.",D818)</t>
  </si>
  <si>
    <t>=NL(,"Sales Shipment Header","Whse Associate Picked By","No.",D819)</t>
  </si>
  <si>
    <t>=NL(,"Sales Shipment Header","Whse Associate Picked By","No.",D820)</t>
  </si>
  <si>
    <t>=NL(,"Sales Shipment Header","Whse Associate Picked By","No.",D821)</t>
  </si>
  <si>
    <t>=NL(,"Sales Shipment Header","Whse Associate Picked By","No.",D822)</t>
  </si>
  <si>
    <t>=NL(,"Sales Shipment Header","Whse Associate Picked By","No.",D823)</t>
  </si>
  <si>
    <t>=NL(,"Sales Shipment Header","Whse Associate Picked By","No.",D824)</t>
  </si>
  <si>
    <t>=NL(,"Sales Shipment Header","Whse Associate Picked By","No.",D825)</t>
  </si>
  <si>
    <t>=NL(,"Sales Shipment Header","Whse Associate Picked By","No.",D826)</t>
  </si>
  <si>
    <t>=NL(,"Sales Shipment Header","Whse Associate Picked By","No.",D827)</t>
  </si>
  <si>
    <t>=NL(,"Sales Shipment Header","Whse Associate Picked By","No.",D828)</t>
  </si>
  <si>
    <t>=NL(,"Sales Shipment Header","Whse Associate Picked By","No.",D829)</t>
  </si>
  <si>
    <t>=NL(,"Sales Shipment Header","Whse Associate Picked By","No.",D830)</t>
  </si>
  <si>
    <t>=NL(,"Sales Shipment Header","Whse Associate Picked By","No.",D831)</t>
  </si>
  <si>
    <t>=NL(,"Sales Shipment Header","Whse Associate Picked By","No.",D832)</t>
  </si>
  <si>
    <t>=NL(,"Sales Shipment Header","Whse Associate Picked By","No.",D833)</t>
  </si>
  <si>
    <t>=NL(,"Sales Shipment Header","Whse Associate Picked By","No.",D834)</t>
  </si>
  <si>
    <t>=NL(,"Sales Shipment Header","Whse Associate Picked By","No.",D835)</t>
  </si>
  <si>
    <t>=NL(,"Sales Shipment Header","Whse Associate Picked By","No.",D836)</t>
  </si>
  <si>
    <t>=NL(,"Sales Shipment Header","Whse Associate Picked By","No.",D837)</t>
  </si>
  <si>
    <t>=NL(,"Sales Shipment Header","Whse Associate Picked By","No.",D838)</t>
  </si>
  <si>
    <t>=NL(,"Sales Shipment Header","Whse Associate Picked By","No.",D839)</t>
  </si>
  <si>
    <t>=NL(,"Sales Shipment Header","Whse Associate Picked By","No.",D840)</t>
  </si>
  <si>
    <t>=NL(,"Sales Shipment Header","Whse Associate Picked By","No.",D841)</t>
  </si>
  <si>
    <t>=NL(,"Sales Shipment Header","Whse Associate Picked By","No.",D842)</t>
  </si>
  <si>
    <t>=NL(,"Sales Shipment Header","Whse Associate Picked By","No.",D843)</t>
  </si>
  <si>
    <t>=NL(,"Sales Shipment Header","Whse Associate Picked By","No.",D844)</t>
  </si>
  <si>
    <t>=NL(,"Sales Shipment Header","Whse Associate Picked By","No.",D845)</t>
  </si>
  <si>
    <t>=NL(,"Sales Shipment Header","Whse Associate Picked By","No.",D846)</t>
  </si>
  <si>
    <t>=NL(,"Sales Shipment Header","Whse Associate Picked By","No.",D847)</t>
  </si>
  <si>
    <t>=NL(,"Sales Shipment Header","Whse Associate Picked By","No.",D848)</t>
  </si>
  <si>
    <t>=NL(,"Sales Shipment Header","Whse Associate Picked By","No.",D849)</t>
  </si>
  <si>
    <t>=NL(,"Sales Shipment Header","Whse Associate Picked By","No.",D850)</t>
  </si>
  <si>
    <t>=NL(,"Sales Shipment Header","Whse Associate Picked By","No.",D851)</t>
  </si>
  <si>
    <t>=NL(,"Sales Shipment Header","Whse Associate Picked By","No.",D852)</t>
  </si>
  <si>
    <t>=NL(,"Sales Shipment Header","Whse Associate Picked By","No.",D853)</t>
  </si>
  <si>
    <t>=NL(,"Sales Shipment Header","Whse Associate Picked By","No.",D854)</t>
  </si>
  <si>
    <t>=NL(,"Sales Shipment Header","Whse Associate Picked By","No.",D855)</t>
  </si>
  <si>
    <t>=NL(,"Sales Shipment Header","Whse Associate Picked By","No.",D856)</t>
  </si>
  <si>
    <t>=NL(,"Sales Shipment Header","Whse Associate Picked By","No.",D857)</t>
  </si>
  <si>
    <t>=NL(,"Sales Shipment Header","Whse Associate Picked By","No.",D858)</t>
  </si>
  <si>
    <t>=NL(,"Sales Shipment Header","Whse Associate Picked By","No.",D859)</t>
  </si>
  <si>
    <t>=NL(,"Sales Shipment Header","Whse Associate Picked By","No.",D860)</t>
  </si>
  <si>
    <t>=NL(,"Sales Shipment Header","Whse Associate Picked By","No.",D861)</t>
  </si>
  <si>
    <t>=NL(,"Sales Shipment Header","Whse Associate Picked By","No.",D862)</t>
  </si>
  <si>
    <t>=NL(,"Sales Shipment Header","Whse Associate Picked By","No.",D863)</t>
  </si>
  <si>
    <t>=NL(,"Sales Shipment Header","Whse Associate Picked By","No.",D864)</t>
  </si>
  <si>
    <t>=NL(,"Sales Shipment Header","Whse Associate Picked By","No.",D865)</t>
  </si>
  <si>
    <t>=NL(,"Sales Shipment Header","Whse Associate Picked By","No.",D866)</t>
  </si>
  <si>
    <t>=NL(,"Sales Shipment Header","Whse Associate Picked By","No.",D867)</t>
  </si>
  <si>
    <t>=NL(,"Sales Shipment Header","Whse Associate Picked By","No.",D868)</t>
  </si>
  <si>
    <t>=NL(,"Sales Shipment Header","Whse Associate Picked By","No.",D869)</t>
  </si>
  <si>
    <t>=NL(,"Sales Shipment Header","Whse Associate Picked By","No.",D870)</t>
  </si>
  <si>
    <t>=NL(,"Sales Shipment Header","Whse Associate Picked By","No.",D871)</t>
  </si>
  <si>
    <t>=NL(,"Sales Shipment Header","Whse Associate Picked By","No.",D872)</t>
  </si>
  <si>
    <t>=NL(,"Sales Shipment Header","Whse Associate Picked By","No.",D873)</t>
  </si>
  <si>
    <t>=NL(,"Sales Shipment Header","Whse Associate Picked By","No.",D874)</t>
  </si>
  <si>
    <t>=NL(,"Sales Shipment Header","Whse Associate Picked By","No.",D875)</t>
  </si>
  <si>
    <t>=NL(,"Sales Shipment Header","Whse Associate Picked By","No.",D876)</t>
  </si>
  <si>
    <t>=NL(,"Sales Shipment Header","Whse Associate Picked By","No.",D877)</t>
  </si>
  <si>
    <t>=NL(,"Sales Shipment Header","Whse Associate Picked By","No.",D878)</t>
  </si>
  <si>
    <t>=NL(,"Sales Shipment Header","Whse Associate Picked By","No.",D879)</t>
  </si>
  <si>
    <t>=NL(,"Sales Shipment Header","Whse Associate Picked By","No.",D880)</t>
  </si>
  <si>
    <t>=NL(,"Sales Shipment Header","Whse Associate Picked By","No.",D881)</t>
  </si>
  <si>
    <t>=NL(,"Sales Shipment Header","Whse Associate Picked By","No.",D882)</t>
  </si>
  <si>
    <t>=NL(,"Sales Shipment Header","Whse Associate Picked By","No.",D883)</t>
  </si>
  <si>
    <t>=NL(,"Sales Shipment Header","Whse Associate Picked By","No.",D884)</t>
  </si>
  <si>
    <t>=NL(,"Sales Shipment Header","Whse Associate Picked By","No.",D885)</t>
  </si>
  <si>
    <t>=NL(,"Sales Shipment Header","Whse Associate Picked By","No.",D886)</t>
  </si>
  <si>
    <t>=NL(,"Sales Shipment Header","Whse Associate Picked By","No.",D887)</t>
  </si>
  <si>
    <t>=NL(,"Sales Shipment Header","Whse Associate Picked By","No.",D888)</t>
  </si>
  <si>
    <t>=NL(,"Sales Shipment Header","Whse Associate Picked By","No.",D889)</t>
  </si>
  <si>
    <t>=NL(,"Sales Shipment Header","Whse Associate Picked By","No.",D890)</t>
  </si>
  <si>
    <t>=NL(,"Sales Shipment Header","Whse Associate Picked By","No.",D891)</t>
  </si>
  <si>
    <t>=NL(,"Sales Shipment Header","Whse Associate Picked By","No.",D892)</t>
  </si>
  <si>
    <t>=NL(,"Sales Shipment Header","Whse Associate Picked By","No.",D893)</t>
  </si>
  <si>
    <t>=NL(,"Sales Shipment Header","Whse Associate Picked By","No.",D894)</t>
  </si>
  <si>
    <t>=NL(,"Sales Shipment Header","Whse Associate Picked By","No.",D895)</t>
  </si>
  <si>
    <t>=NL(,"Sales Shipment Header","Whse Associate Picked By","No.",D896)</t>
  </si>
  <si>
    <t>=NL(,"Sales Shipment Header","Whse Associate Picked By","No.",D897)</t>
  </si>
  <si>
    <t>=NL(,"Sales Shipment Header","Whse Associate Picked By","No.",D898)</t>
  </si>
  <si>
    <t>=NL(,"Sales Shipment Header","Whse Associate Picked By","No.",D899)</t>
  </si>
  <si>
    <t>=NL(,"Sales Shipment Header","Whse Associate Picked By","No.",D900)</t>
  </si>
  <si>
    <t>=NL(,"Sales Shipment Header","Whse Associate Picked By","No.",D901)</t>
  </si>
  <si>
    <t>=NL(,"Sales Shipment Header","Whse Associate Picked By","No.",D902)</t>
  </si>
  <si>
    <t>=NL(,"Sales Shipment Header","Whse Associate Picked By","No.",D903)</t>
  </si>
  <si>
    <t>=NL(,"Sales Shipment Header","Whse Associate Picked By","No.",D904)</t>
  </si>
  <si>
    <t>=NL(,"Sales Shipment Header","Whse Associate Picked By","No.",D905)</t>
  </si>
  <si>
    <t>=NL(,"Sales Shipment Header","Whse Associate Picked By","No.",D906)</t>
  </si>
  <si>
    <t>=NL(,"Sales Shipment Header","Whse Associate Picked By","No.",D907)</t>
  </si>
  <si>
    <t>=NL(,"Sales Shipment Header","Whse Associate Picked By","No.",D908)</t>
  </si>
  <si>
    <t>=NL(,"Sales Shipment Header","Whse Associate Picked By","No.",D909)</t>
  </si>
  <si>
    <t>=NL(,"Sales Shipment Header","Whse Associate Picked By","No.",D910)</t>
  </si>
  <si>
    <t>=NL(,"Sales Shipment Header","Whse Associate Picked By","No.",D911)</t>
  </si>
  <si>
    <t>=NL(,"Sales Shipment Header","Whse Associate Picked By","No.",D912)</t>
  </si>
  <si>
    <t>=NL(,"Sales Shipment Header","Whse Associate Picked By","No.",D913)</t>
  </si>
  <si>
    <t>=NL(,"Sales Shipment Header","Whse Associate Picked By","No.",D914)</t>
  </si>
  <si>
    <t>=NL(,"Sales Shipment Header","Whse Associate Picked By","No.",D915)</t>
  </si>
  <si>
    <t>=NL(,"Sales Shipment Header","Whse Associate Picked By","No.",D916)</t>
  </si>
  <si>
    <t>=NL(,"Sales Shipment Header","Whse Associate Picked By","No.",D917)</t>
  </si>
  <si>
    <t>=NL(,"Sales Shipment Header","Whse Associate Picked By","No.",D918)</t>
  </si>
  <si>
    <t>=NL(,"Sales Shipment Header","Whse Associate Picked By","No.",D919)</t>
  </si>
  <si>
    <t>=NL(,"Sales Shipment Header","Whse Associate Picked By","No.",D920)</t>
  </si>
  <si>
    <t>=NL(,"Sales Shipment Header","Whse Associate Picked By","No.",D921)</t>
  </si>
  <si>
    <t>=NL(,"Sales Shipment Header","Whse Associate Picked By","No.",D922)</t>
  </si>
  <si>
    <t>=NL(,"Sales Shipment Header","Whse Associate Picked By","No.",D923)</t>
  </si>
  <si>
    <t>=NL(,"Sales Shipment Header","Whse Associate Picked By","No.",D924)</t>
  </si>
  <si>
    <t>=NL(,"Sales Shipment Header","Whse Associate Picked By","No.",D925)</t>
  </si>
  <si>
    <t>=NL(,"Sales Shipment Header","Whse Associate Picked By","No.",D926)</t>
  </si>
  <si>
    <t>=NL(,"Sales Shipment Header","Whse Associate Picked By","No.",D927)</t>
  </si>
  <si>
    <t>=NL(,"Sales Shipment Header","Whse Associate Picked By","No.",D928)</t>
  </si>
  <si>
    <t>=NL(,"Sales Shipment Header","Whse Associate Picked By","No.",D929)</t>
  </si>
  <si>
    <t>=NL(,"Sales Shipment Header","Whse Associate Picked By","No.",D930)</t>
  </si>
  <si>
    <t>=NL(,"Sales Shipment Header","Whse Associate Picked By","No.",D931)</t>
  </si>
  <si>
    <t>=NL(,"Sales Shipment Header","Whse Associate Picked By","No.",D932)</t>
  </si>
  <si>
    <t>=NL(,"Sales Shipment Header","Whse Associate Picked By","No.",D933)</t>
  </si>
  <si>
    <t>=NL(,"Sales Shipment Header","Whse Associate Picked By","No.",D934)</t>
  </si>
  <si>
    <t>=NL(,"Sales Shipment Header","Whse Associate Picked By","No.",D935)</t>
  </si>
  <si>
    <t>=NL(,"Sales Shipment Header","Whse Associate Picked By","No.",D936)</t>
  </si>
  <si>
    <t>=NL(,"Sales Shipment Header","Whse Associate Picked By","No.",D937)</t>
  </si>
  <si>
    <t>=NL(,"Sales Shipment Header","Whse Associate Picked By","No.",D938)</t>
  </si>
  <si>
    <t>=NL(,"Sales Shipment Header","Whse Associate Picked By","No.",D939)</t>
  </si>
  <si>
    <t>=NL(,"Sales Shipment Header","Whse Associate Picked By","No.",D940)</t>
  </si>
  <si>
    <t>=NL(,"Sales Shipment Header","Whse Associate Picked By","No.",D941)</t>
  </si>
  <si>
    <t>=NL(,"Sales Shipment Header","Whse Associate Picked By","No.",D942)</t>
  </si>
  <si>
    <t>=NL(,"Sales Shipment Header","Whse Associate Picked By","No.",D943)</t>
  </si>
  <si>
    <t>=NL(,"Sales Shipment Header","Whse Associate Picked By","No.",D944)</t>
  </si>
  <si>
    <t>=NL(,"Sales Shipment Header","Whse Associate Picked By","No.",D945)</t>
  </si>
  <si>
    <t>=NL(,"Sales Shipment Header","Whse Associate Picked By","No.",D946)</t>
  </si>
  <si>
    <t>=NL(,"Sales Shipment Header","Whse Associate Picked By","No.",D947)</t>
  </si>
  <si>
    <t>=NL(,"Sales Shipment Header","Whse Associate Picked By","No.",D948)</t>
  </si>
  <si>
    <t>=NL(,"Sales Shipment Header","Whse Associate Picked By","No.",D949)</t>
  </si>
  <si>
    <t>=NL(,"Sales Shipment Header","Whse Associate Picked By","No.",D950)</t>
  </si>
  <si>
    <t>=NL(,"Sales Shipment Header","Whse Associate Picked By","No.",D951)</t>
  </si>
  <si>
    <t>=NL(,"Sales Shipment Header","Whse Associate Picked By","No.",D952)</t>
  </si>
  <si>
    <t>=NL(,"Sales Shipment Header","Whse Associate Picked By","No.",D953)</t>
  </si>
  <si>
    <t>=NL(,"Sales Shipment Header","Whse Associate Picked By","No.",D954)</t>
  </si>
  <si>
    <t>=NL(,"Sales Shipment Header","Whse Associate Picked By","No.",D955)</t>
  </si>
  <si>
    <t>=NL(,"Sales Shipment Header","Whse Associate Picked By","No.",D956)</t>
  </si>
  <si>
    <t>=NL(,"Sales Shipment Header","Whse Associate Picked By","No.",D957)</t>
  </si>
  <si>
    <t>=NL(,"Sales Shipment Header","Whse Associate Picked By","No.",D958)</t>
  </si>
  <si>
    <t>=NL(,"Sales Shipment Header","Whse Associate Picked By","No.",D959)</t>
  </si>
  <si>
    <t>=NL(,"Sales Shipment Header","Whse Associate Picked By","No.",D960)</t>
  </si>
  <si>
    <t>=NL(,"Sales Shipment Header","Whse Associate Picked By","No.",D961)</t>
  </si>
  <si>
    <t>=NL(,"Sales Shipment Header","Whse Associate Picked By","No.",D962)</t>
  </si>
  <si>
    <t>=NL(,"Sales Shipment Header","Whse Associate Picked By","No.",D963)</t>
  </si>
  <si>
    <t>=NL(,"Sales Shipment Header","Whse Associate Picked By","No.",D964)</t>
  </si>
  <si>
    <t>=NL(,"Sales Shipment Header","Whse Associate Picked By","No.",D965)</t>
  </si>
  <si>
    <t>=NL(,"Sales Shipment Header","Whse Associate Picked By","No.",D966)</t>
  </si>
  <si>
    <t>=NL(,"Sales Shipment Header","Whse Associate Picked By","No.",D967)</t>
  </si>
  <si>
    <t>=NL(,"Sales Shipment Header","Whse Associate Picked By","No.",D968)</t>
  </si>
  <si>
    <t>=NL(,"Sales Shipment Header","Whse Associate Picked By","No.",D969)</t>
  </si>
  <si>
    <t>=NL(,"Sales Shipment Header","Whse Associate Picked By","No.",D970)</t>
  </si>
  <si>
    <t>=NL(,"Sales Shipment Header","Whse Associate Picked By","No.",D971)</t>
  </si>
  <si>
    <t>=NL(,"Sales Shipment Header","Whse Associate Picked By","No.",D972)</t>
  </si>
  <si>
    <t>=NL(,"Sales Shipment Header","Whse Associate Picked By","No.",D973)</t>
  </si>
  <si>
    <t>=NL(,"Sales Shipment Header","Whse Associate Picked By","No.",D974)</t>
  </si>
  <si>
    <t>=NL(,"Sales Shipment Header","Whse Associate Picked By","No.",D975)</t>
  </si>
  <si>
    <t>=NL(,"Sales Shipment Header","Whse Associate Picked By","No.",D976)</t>
  </si>
  <si>
    <t>=NL(,"Sales Shipment Header","Whse Associate Picked By","No.",D977)</t>
  </si>
  <si>
    <t>=NL(,"Sales Shipment Header","Whse Associate Picked By","No.",D978)</t>
  </si>
  <si>
    <t>=NL(,"Sales Shipment Header","Whse Associate Picked By","No.",D979)</t>
  </si>
  <si>
    <t>=NL(,"Sales Shipment Header","Whse Associate Picked By","No.",D980)</t>
  </si>
  <si>
    <t>=NL(,"Sales Shipment Header","Whse Associate Picked By","No.",D981)</t>
  </si>
  <si>
    <t>=NL(,"Sales Shipment Header","Whse Associate Picked By","No.",D982)</t>
  </si>
  <si>
    <t>=NL(,"Sales Shipment Header","Whse Associate Picked By","No.",D983)</t>
  </si>
  <si>
    <t>=NL(,"Sales Shipment Header","Whse Associate Picked By","No.",D984)</t>
  </si>
  <si>
    <t>=NL(,"Sales Shipment Header","Whse Associate Picked By","No.",D985)</t>
  </si>
  <si>
    <t>=NL(,"Sales Shipment Header","Whse Associate Picked By","No.",D986)</t>
  </si>
  <si>
    <t>=NL(,"Sales Shipment Header","Whse Associate Picked By","No.",D987)</t>
  </si>
  <si>
    <t>=NL(,"Sales Shipment Header","Whse Associate Picked By","No.",D988)</t>
  </si>
  <si>
    <t>=NL(,"Sales Shipment Header","Whse Associate Picked By","No.",D989)</t>
  </si>
  <si>
    <t>=NL(,"Sales Shipment Header","Whse Associate Picked By","No.",D990)</t>
  </si>
  <si>
    <t>=NL(,"Sales Shipment Header","Whse Associate Picked By","No.",D991)</t>
  </si>
  <si>
    <t>=NL(,"Sales Shipment Header","Whse Associate Picked By","No.",D992)</t>
  </si>
  <si>
    <t>=NL(,"Sales Shipment Header","Whse Associate Picked By","No.",D993)</t>
  </si>
  <si>
    <t>=NL(,"Sales Shipment Header","Whse Associate Picked By","No.",D994)</t>
  </si>
  <si>
    <t>=NL(,"Sales Shipment Header","Whse Associate Picked By","No.",D995)</t>
  </si>
  <si>
    <t>=NL(,"Sales Shipment Header","Whse Associate Picked By","No.",D996)</t>
  </si>
  <si>
    <t>=NL(,"Sales Shipment Header","Whse Associate Picked By","No.",D997)</t>
  </si>
  <si>
    <t>=NL(,"Sales Shipment Header","Whse Associate Picked By","No.",D998)</t>
  </si>
  <si>
    <t>=NL(,"Sales Shipment Header","Whse Associate Picked By","No.",D999)</t>
  </si>
  <si>
    <t>=NL(,"Sales Shipment Header","Whse Associate Picked By","No.",D1000)</t>
  </si>
  <si>
    <t>=NL(,"Sales Shipment Header","Whse Associate Picked By","No.",D1001)</t>
  </si>
  <si>
    <t>=NL(,"Sales Shipment Header","Whse Associate Picked By","No.",D1002)</t>
  </si>
  <si>
    <t>=NL(,"Sales Shipment Header","Whse Associate Picked By","No.",D1003)</t>
  </si>
  <si>
    <t>=NL(,"Sales Shipment Header","Whse Associate Picked By","No.",D1004)</t>
  </si>
  <si>
    <t>=NL(,"Sales Shipment Header","Whse Associate Picked By","No.",D1005)</t>
  </si>
  <si>
    <t>=NL(,"Sales Shipment Header","Whse Associate Picked By","No.",D1006)</t>
  </si>
  <si>
    <t>=NL(,"Sales Shipment Header","Whse Associate Picked By","No.",D1007)</t>
  </si>
  <si>
    <t>=NL(,"Sales Shipment Header","Whse Associate Picked By","No.",D1008)</t>
  </si>
  <si>
    <t>=NL(,"Sales Shipment Header","Whse Associate Picked By","No.",D1009)</t>
  </si>
  <si>
    <t>=NL(,"Sales Shipment Header","Whse Associate Picked By","No.",D1010)</t>
  </si>
  <si>
    <t>=NL(,"Sales Shipment Header","Whse Associate Picked By","No.",D1011)</t>
  </si>
  <si>
    <t>=NL(,"Sales Shipment Header","Whse Associate Picked By","No.",D1012)</t>
  </si>
  <si>
    <t>=NL(,"Sales Shipment Header","Whse Associate Picked By","No.",D1013)</t>
  </si>
  <si>
    <t>=NL(,"Sales Shipment Header","Whse Associate Picked By","No.",D1014)</t>
  </si>
  <si>
    <t>=NL(,"Sales Shipment Header","Whse Associate Picked By","No.",D1015)</t>
  </si>
  <si>
    <t>=NL(,"Sales Shipment Header","Whse Associate Picked By","No.",D1016)</t>
  </si>
  <si>
    <t>=NL(,"Sales Shipment Header","Whse Associate Picked By","No.",D1017)</t>
  </si>
  <si>
    <t>=NL(,"Sales Shipment Header","Whse Associate Picked By","No.",D1018)</t>
  </si>
  <si>
    <t>=NL(,"Sales Shipment Header","Whse Associate Picked By","No.",D1019)</t>
  </si>
  <si>
    <t>=NL(,"Sales Shipment Header","Whse Associate Picked By","No.",D1020)</t>
  </si>
  <si>
    <t>=NL(,"Sales Shipment Header","Whse Associate Picked By","No.",D1021)</t>
  </si>
  <si>
    <t>=NL(,"Sales Shipment Header","Whse Associate Picked By","No.",D1022)</t>
  </si>
  <si>
    <t>=NL(,"Sales Shipment Header","Whse Associate Picked By","No.",D1023)</t>
  </si>
  <si>
    <t>=NL(,"Sales Shipment Header","Whse Associate Picked By","No.",D1024)</t>
  </si>
  <si>
    <t>=NL(,"Sales Shipment Header","Whse Associate Picked By","No.",D1025)</t>
  </si>
  <si>
    <t>=NL(,"Sales Shipment Header","Whse Associate Picked By","No.",D1026)</t>
  </si>
  <si>
    <t>=NL(,"Sales Shipment Header","Whse Associate Picked By","No.",D1027)</t>
  </si>
  <si>
    <t>=NL(,"Sales Shipment Header","Whse Associate Picked By","No.",D1028)</t>
  </si>
  <si>
    <t>=NL(,"Sales Shipment Header","Whse Associate Picked By","No.",D1029)</t>
  </si>
  <si>
    <t>=NL(,"Sales Shipment Header","Whse Associate Picked By","No.",D1030)</t>
  </si>
  <si>
    <t>=NL(,"Sales Shipment Header","Whse Associate Picked By","No.",D1031)</t>
  </si>
  <si>
    <t>=NL(,"Sales Shipment Header","Whse Associate Picked By","No.",D1032)</t>
  </si>
  <si>
    <t>=NL(,"Sales Shipment Header","Whse Associate Picked By","No.",D1033)</t>
  </si>
  <si>
    <t>=NL(,"Sales Shipment Header","Whse Associate Picked By","No.",D1034)</t>
  </si>
  <si>
    <t>=NL(,"Sales Shipment Header","Whse Associate Picked By","No.",D1035)</t>
  </si>
  <si>
    <t>=NL(,"Sales Shipment Header","Whse Associate Picked By","No.",D1036)</t>
  </si>
  <si>
    <t>=NL(,"Sales Shipment Header","Whse Associate Picked By","No.",D1037)</t>
  </si>
  <si>
    <t>=NL(,"Sales Shipment Header","Whse Associate Picked By","No.",D1038)</t>
  </si>
  <si>
    <t>=NL(,"Sales Shipment Header","Whse Associate Picked By","No.",D1039)</t>
  </si>
  <si>
    <t>=NL(,"Sales Shipment Header","Whse Associate Picked By","No.",D1040)</t>
  </si>
  <si>
    <t>=NL(,"Sales Shipment Header","Whse Associate Picked By","No.",D1041)</t>
  </si>
  <si>
    <t>=NL(,"Sales Shipment Header","Whse Associate Picked By","No.",D1042)</t>
  </si>
  <si>
    <t>=NL(,"Sales Shipment Header","Whse Associate Picked By","No.",D1043)</t>
  </si>
  <si>
    <t>=NL(,"Sales Shipment Header","Whse Associate Picked By","No.",D1044)</t>
  </si>
  <si>
    <t>=NL(,"Sales Shipment Header","Whse Associate Picked By","No.",D1045)</t>
  </si>
  <si>
    <t>=NL(,"Sales Shipment Header","Whse Associate Picked By","No.",D1046)</t>
  </si>
  <si>
    <t>=NL(,"Sales Shipment Header","Whse Associate Picked By","No.",D1047)</t>
  </si>
  <si>
    <t>=NL(,"Sales Shipment Header","Whse Associate Picked By","No.",D1048)</t>
  </si>
  <si>
    <t>=NL(,"Sales Shipment Header","Whse Associate Picked By","No.",D1049)</t>
  </si>
  <si>
    <t>=NL(,"Sales Shipment Header","Whse Associate Picked By","No.",D1050)</t>
  </si>
  <si>
    <t>=NL(,"Sales Shipment Header","Whse Associate Picked By","No.",D1051)</t>
  </si>
  <si>
    <t>=NL(,"Sales Shipment Header","Whse Associate Picked By","No.",D1052)</t>
  </si>
  <si>
    <t>=NL(,"Sales Shipment Header","Whse Associate Picked By","No.",D1053)</t>
  </si>
  <si>
    <t>=NL(,"Sales Shipment Header","Whse Associate Picked By","No.",D1054)</t>
  </si>
  <si>
    <t>=NL(,"Sales Shipment Header","Whse Associate Picked By","No.",D1055)</t>
  </si>
  <si>
    <t>=NL(,"Sales Shipment Header","Whse Associate Picked By","No.",D1056)</t>
  </si>
  <si>
    <t>=NL(,"Sales Shipment Header","Whse Associate Picked By","No.",D1057)</t>
  </si>
  <si>
    <t>=NL(,"Sales Shipment Header","Whse Associate Picked By","No.",D1058)</t>
  </si>
  <si>
    <t>=NL(,"Sales Shipment Header","Whse Associate Picked By","No.",D1059)</t>
  </si>
  <si>
    <t>=NL(,"Sales Shipment Header","Whse Associate Picked By","No.",D1060)</t>
  </si>
  <si>
    <t>=NL(,"Sales Shipment Header","Whse Associate Picked By","No.",D1061)</t>
  </si>
  <si>
    <t>=NL(,"Sales Shipment Header","Whse Associate Picked By","No.",D1062)</t>
  </si>
  <si>
    <t>=NL(,"Sales Shipment Header","Whse Associate Picked By","No.",D1063)</t>
  </si>
  <si>
    <t>=NL(,"Sales Shipment Header","Whse Associate Picked By","No.",D1064)</t>
  </si>
  <si>
    <t>=NL(,"Sales Shipment Header","Whse Associate Picked By","No.",D1065)</t>
  </si>
  <si>
    <t>=NL(,"Sales Shipment Header","Whse Associate Picked By","No.",D1066)</t>
  </si>
  <si>
    <t>=NL(,"Sales Shipment Header","Whse Associate Picked By","No.",D1067)</t>
  </si>
  <si>
    <t>=NL(,"Sales Shipment Header","Whse Associate Picked By","No.",D1068)</t>
  </si>
  <si>
    <t>=NL(,"Sales Shipment Header","Whse Associate Picked By","No.",D1069)</t>
  </si>
  <si>
    <t>=NL(,"Sales Shipment Header","Whse Associate Picked By","No.",D1070)</t>
  </si>
  <si>
    <t>=NL(,"Sales Shipment Header","Whse Associate Picked By","No.",D1071)</t>
  </si>
  <si>
    <t>=NL(,"Sales Shipment Header","Whse Associate Picked By","No.",D1072)</t>
  </si>
  <si>
    <t>=NL(,"Sales Shipment Header","Whse Associate Picked By","No.",D1073)</t>
  </si>
  <si>
    <t>=NL(,"Sales Shipment Header","Whse Associate Picked By","No.",D1074)</t>
  </si>
  <si>
    <t>=NL(,"Sales Shipment Header","Whse Associate Picked By","No.",D1075)</t>
  </si>
  <si>
    <t>=NL(,"Sales Shipment Header","Whse Associate Picked By","No.",D1076)</t>
  </si>
  <si>
    <t>=NL(,"Sales Shipment Header","Whse Associate Picked By","No.",D1077)</t>
  </si>
  <si>
    <t>=NL(,"Sales Shipment Header","Whse Associate Picked By","No.",D1078)</t>
  </si>
  <si>
    <t>=NL(,"Sales Shipment Header","Whse Associate Picked By","No.",D1079)</t>
  </si>
  <si>
    <t>=NL(,"Sales Shipment Header","Whse Associate Picked By","No.",D1080)</t>
  </si>
  <si>
    <t>=NL(,"Sales Shipment Header","Whse Associate Picked By","No.",D1081)</t>
  </si>
  <si>
    <t>=NL(,"Sales Shipment Header","Whse Associate Picked By","No.",D1082)</t>
  </si>
  <si>
    <t>=NL(,"Sales Shipment Header","Whse Associate Picked By","No.",D1083)</t>
  </si>
  <si>
    <t>=NL(,"Sales Shipment Header","Whse Associate Picked By","No.",D1084)</t>
  </si>
  <si>
    <t>=NL(,"Sales Shipment Header","Whse Associate Picked By","No.",D1085)</t>
  </si>
  <si>
    <t>=NL(,"Sales Shipment Header","Whse Associate Picked By","No.",D1086)</t>
  </si>
  <si>
    <t>=NL(,"Sales Shipment Header","Whse Associate Picked By","No.",D1087)</t>
  </si>
  <si>
    <t>=NL(,"Sales Shipment Header","Whse Associate Picked By","No.",D1088)</t>
  </si>
  <si>
    <t>=NL(,"Sales Shipment Header","Whse Associate Picked By","No.",D1089)</t>
  </si>
  <si>
    <t>=NL(,"Sales Shipment Header","Whse Associate Picked By","No.",D1090)</t>
  </si>
  <si>
    <t>=NL(,"Sales Shipment Header","Whse Associate Picked By","No.",D1091)</t>
  </si>
  <si>
    <t>=NL(,"Sales Shipment Header","Whse Associate Picked By","No.",D1092)</t>
  </si>
  <si>
    <t>=NL(,"Sales Shipment Header","Whse Associate Picked By","No.",D1093)</t>
  </si>
  <si>
    <t>=NL(,"Sales Shipment Header","Whse Associate Picked By","No.",D1094)</t>
  </si>
  <si>
    <t>=NL(,"Sales Shipment Header","Whse Associate Picked By","No.",D1095)</t>
  </si>
  <si>
    <t>=NL(,"Sales Shipment Header","Whse Associate Picked By","No.",D1096)</t>
  </si>
  <si>
    <t>=NL(,"Sales Shipment Header","Whse Associate Picked By","No.",D1097)</t>
  </si>
  <si>
    <t>=NL(,"Sales Shipment Header","Whse Associate Picked By","No.",D1098)</t>
  </si>
  <si>
    <t>=NL(,"Sales Shipment Header","Whse Associate Picked By","No.",D1099)</t>
  </si>
  <si>
    <t>=NL(,"Sales Shipment Header","Whse Associate Picked By","No.",D1100)</t>
  </si>
  <si>
    <t>=NL(,"Sales Shipment Header","Whse Associate Picked By","No.",D1101)</t>
  </si>
  <si>
    <t>=NL(,"Sales Shipment Header","Whse Associate Picked By","No.",D1102)</t>
  </si>
  <si>
    <t>=NL(,"Sales Shipment Header","Whse Associate Picked By","No.",D1103)</t>
  </si>
  <si>
    <t>=NL(,"Sales Shipment Header","Whse Associate Picked By","No.",D1104)</t>
  </si>
  <si>
    <t>=NL(,"Sales Shipment Header","Whse Associate Picked By","No.",D1105)</t>
  </si>
  <si>
    <t>=NL(,"Sales Shipment Header","Whse Associate Picked By","No.",D1106)</t>
  </si>
  <si>
    <t>=NL(,"Sales Shipment Header","Whse Associate Picked By","No.",D1107)</t>
  </si>
  <si>
    <t>=NL(,"Sales Shipment Header","Whse Associate Picked By","No.",D1108)</t>
  </si>
  <si>
    <t>=NL(,"Sales Shipment Header","Whse Associate Picked By","No.",D1109)</t>
  </si>
  <si>
    <t>=NL(,"Sales Shipment Header","Whse Associate Picked By","No.",D1110)</t>
  </si>
  <si>
    <t>=NL(,"Sales Shipment Header","Whse Associate Picked By","No.",D1111)</t>
  </si>
  <si>
    <t>=NL(,"Sales Shipment Header","Whse Associate Picked By","No.",D1112)</t>
  </si>
  <si>
    <t>=NL(,"Sales Shipment Header","Whse Associate Picked By","No.",D1113)</t>
  </si>
  <si>
    <t>=NL(,"Sales Shipment Header","Whse Associate Picked By","No.",D1114)</t>
  </si>
  <si>
    <t>=NL(,"Sales Shipment Header","Whse Associate Picked By","No.",D1115)</t>
  </si>
  <si>
    <t>=NL(,"Sales Shipment Header","Whse Associate Picked By","No.",D1116)</t>
  </si>
  <si>
    <t>=NL(,"Sales Shipment Header","Whse Associate Picked By","No.",D1117)</t>
  </si>
  <si>
    <t>=NL(,"Sales Shipment Header","Whse Associate Picked By","No.",D1118)</t>
  </si>
  <si>
    <t>=NL(,"Sales Shipment Header","Whse Associate Picked By","No.",D1119)</t>
  </si>
  <si>
    <t>=NL(,"Sales Shipment Header","Whse Associate Picked By","No.",D1120)</t>
  </si>
  <si>
    <t>=NL(,"Sales Shipment Header","Whse Associate Picked By","No.",D1121)</t>
  </si>
  <si>
    <t>=NL(,"Sales Shipment Header","Whse Associate Picked By","No.",D1122)</t>
  </si>
  <si>
    <t>=NL(,"Sales Shipment Header","Whse Associate Picked By","No.",D1123)</t>
  </si>
  <si>
    <t>=NL(,"Sales Shipment Header","Whse Associate Picked By","No.",D1124)</t>
  </si>
  <si>
    <t>=NL(,"Sales Shipment Header","Whse Associate Picked By","No.",D1125)</t>
  </si>
  <si>
    <t>=NL(,"Sales Shipment Header","Whse Associate Picked By","No.",D1126)</t>
  </si>
  <si>
    <t>=NL(,"Sales Shipment Header","Whse Associate Picked By","No.",D1127)</t>
  </si>
  <si>
    <t>=NL(,"Sales Shipment Header","Whse Associate Picked By","No.",D1128)</t>
  </si>
  <si>
    <t>=NL(,"Sales Shipment Header","Whse Associate Picked By","No.",D1129)</t>
  </si>
  <si>
    <t>=NL(,"Sales Shipment Header","Whse Associate Picked By","No.",D1130)</t>
  </si>
  <si>
    <t>=NL(,"Sales Shipment Header","Whse Associate Picked By","No.",D1131)</t>
  </si>
  <si>
    <t>=NL(,"Sales Shipment Header","Whse Associate Picked By","No.",D1132)</t>
  </si>
  <si>
    <t>=NL(,"Sales Shipment Header","Whse Associate Picked By","No.",D1133)</t>
  </si>
  <si>
    <t>=NL(,"Sales Shipment Header","Whse Associate Picked By","No.",D1134)</t>
  </si>
  <si>
    <t>=NL(,"Sales Shipment Header","Whse Associate Picked By","No.",D1135)</t>
  </si>
  <si>
    <t>=NL(,"Sales Shipment Header","Whse Associate Picked By","No.",D1136)</t>
  </si>
  <si>
    <t>=NL(,"Sales Shipment Header","Whse Associate Picked By","No.",D1137)</t>
  </si>
  <si>
    <t>=NL(,"Sales Shipment Header","Whse Associate Picked By","No.",D1138)</t>
  </si>
  <si>
    <t>=NL(,"Sales Shipment Header","Whse Associate Picked By","No.",D1139)</t>
  </si>
  <si>
    <t>=NL(,"Sales Shipment Header","Whse Associate Picked By","No.",D1140)</t>
  </si>
  <si>
    <t>=NL(,"Sales Shipment Header","Whse Associate Picked By","No.",D1141)</t>
  </si>
  <si>
    <t>=NL(,"Sales Shipment Header","Whse Associate Picked By","No.",D1142)</t>
  </si>
  <si>
    <t>=NL(,"Sales Shipment Header","Whse Associate Picked By","No.",D1143)</t>
  </si>
  <si>
    <t>=NL(,"Sales Shipment Header","Whse Associate Picked By","No.",D1144)</t>
  </si>
  <si>
    <t>=NL(,"Sales Shipment Header","Whse Associate Picked By","No.",D1145)</t>
  </si>
  <si>
    <t>=NL(,"Sales Shipment Header","Whse Associate Picked By","No.",D1146)</t>
  </si>
  <si>
    <t>=NL(,"Sales Shipment Header","Whse Associate Picked By","No.",D1147)</t>
  </si>
  <si>
    <t>=NL(,"Sales Shipment Header","Whse Associate Picked By","No.",D1148)</t>
  </si>
  <si>
    <t>=NL(,"Sales Shipment Header","Whse Associate Picked By","No.",D1149)</t>
  </si>
  <si>
    <t>=NL(,"Sales Shipment Header","Whse Associate Picked By","No.",D1150)</t>
  </si>
  <si>
    <t>=NL(,"Sales Shipment Header","Whse Associate Picked By","No.",D1151)</t>
  </si>
  <si>
    <t>=NL(,"Sales Shipment Header","Whse Associate Picked By","No.",D1152)</t>
  </si>
  <si>
    <t>=NL(,"Sales Shipment Header","Whse Associate Picked By","No.",D1153)</t>
  </si>
  <si>
    <t>=NL(,"Sales Shipment Header","Whse Associate Picked By","No.",D1154)</t>
  </si>
  <si>
    <t>=NL(,"Sales Shipment Header","Whse Associate Picked By","No.",D1155)</t>
  </si>
  <si>
    <t>=NL(,"Sales Shipment Header","Whse Associate Picked By","No.",D1156)</t>
  </si>
  <si>
    <t>=NL(,"Sales Shipment Header","Whse Associate Picked By","No.",D1157)</t>
  </si>
  <si>
    <t>=NL(,"Sales Shipment Header","Whse Associate Picked By","No.",D1158)</t>
  </si>
  <si>
    <t>=NL(,"Sales Shipment Header","Whse Associate Picked By","No.",D1159)</t>
  </si>
  <si>
    <t>=NL(,"Sales Shipment Header","Whse Associate Picked By","No.",D1160)</t>
  </si>
  <si>
    <t>=NL(,"Sales Shipment Header","Whse Associate Picked By","No.",D1161)</t>
  </si>
  <si>
    <t>=NL(,"Sales Shipment Header","Whse Associate Picked By","No.",D1162)</t>
  </si>
  <si>
    <t>=NL(,"Sales Shipment Header","Whse Associate Picked By","No.",D1163)</t>
  </si>
  <si>
    <t>=NL(,"Sales Shipment Header","Whse Associate Picked By","No.",D1164)</t>
  </si>
  <si>
    <t>=NL(,"Sales Shipment Header","Whse Associate Picked By","No.",D1165)</t>
  </si>
  <si>
    <t>=NL(,"Sales Shipment Header","Whse Associate Picked By","No.",D1166)</t>
  </si>
  <si>
    <t>=NL(,"Sales Shipment Header","Whse Associate Picked By","No.",D1167)</t>
  </si>
  <si>
    <t>=NL(,"Sales Shipment Header","Whse Associate Picked By","No.",D1168)</t>
  </si>
  <si>
    <t>=NL(,"Sales Shipment Header","Whse Associate Picked By","No.",D1169)</t>
  </si>
  <si>
    <t>=NL(,"Sales Shipment Header","Whse Associate Picked By","No.",D1170)</t>
  </si>
  <si>
    <t>=NL(,"Sales Shipment Header","Whse Associate Picked By","No.",D1171)</t>
  </si>
  <si>
    <t>=NL(,"Sales Shipment Header","Whse Associate Picked By","No.",D1172)</t>
  </si>
  <si>
    <t>=NL(,"Sales Shipment Header","Whse Associate Picked By","No.",D1173)</t>
  </si>
  <si>
    <t>=NL(,"Sales Shipment Header","Whse Associate Picked By","No.",D1174)</t>
  </si>
  <si>
    <t>=NL(,"Sales Shipment Header","Whse Associate Picked By","No.",D1175)</t>
  </si>
  <si>
    <t>=NL(,"Sales Shipment Header","Whse Associate Picked By","No.",D1176)</t>
  </si>
  <si>
    <t>=NL(,"Sales Shipment Header","Whse Associate Picked By","No.",D1177)</t>
  </si>
  <si>
    <t>=NL(,"Sales Shipment Header","Whse Associate Picked By","No.",D1178)</t>
  </si>
  <si>
    <t>=NL(,"Sales Shipment Header","Whse Associate Picked By","No.",D1179)</t>
  </si>
  <si>
    <t>=NL(,"Sales Shipment Header","Whse Associate Picked By","No.",D1180)</t>
  </si>
  <si>
    <t>=NL(,"Sales Shipment Header","Whse Associate Picked By","No.",D1181)</t>
  </si>
  <si>
    <t>=NL(,"Sales Shipment Header","Whse Associate Picked By","No.",D1182)</t>
  </si>
  <si>
    <t>=NL(,"Sales Shipment Header","Whse Associate Picked By","No.",D1183)</t>
  </si>
  <si>
    <t>=NL(,"Sales Shipment Header","Whse Associate Picked By","No.",D1184)</t>
  </si>
  <si>
    <t>=NL(,"Sales Shipment Header","Whse Associate Picked By","No.",D1185)</t>
  </si>
  <si>
    <t>=NL(,"Sales Shipment Header","Whse Associate Picked By","No.",D1186)</t>
  </si>
  <si>
    <t>=NL(,"Sales Shipment Header","Whse Associate Picked By","No.",D1187)</t>
  </si>
  <si>
    <t>=NL(,"Sales Shipment Header","Whse Associate Picked By","No.",D1188)</t>
  </si>
  <si>
    <t>=NL(,"Sales Shipment Header","Whse Associate Picked By","No.",D1189)</t>
  </si>
  <si>
    <t>=NL(,"Sales Shipment Header","Whse Associate Picked By","No.",D1190)</t>
  </si>
  <si>
    <t>=NL(,"Sales Shipment Header","Whse Associate Picked By","No.",D1191)</t>
  </si>
  <si>
    <t>=NL(,"Sales Shipment Header","Whse Associate Picked By","No.",D1192)</t>
  </si>
  <si>
    <t>=NL(,"Sales Shipment Header","Whse Associate Picked By","No.",D1193)</t>
  </si>
  <si>
    <t>=NL(,"Sales Shipment Header","Whse Associate Picked By","No.",D1194)</t>
  </si>
  <si>
    <t>=NL(,"Sales Shipment Header","Whse Associate Picked By","No.",D1195)</t>
  </si>
  <si>
    <t>=NL(,"Sales Shipment Header","Whse Associate Picked By","No.",D1196)</t>
  </si>
  <si>
    <t>=NL(,"Sales Shipment Header","Whse Associate Picked By","No.",D1197)</t>
  </si>
  <si>
    <t>=NL(,"Sales Shipment Header","Whse Associate Picked By","No.",D1198)</t>
  </si>
  <si>
    <t>=NL(,"Sales Shipment Header","Whse Associate Picked By","No.",D1199)</t>
  </si>
  <si>
    <t>=NL(,"Sales Shipment Header","Whse Associate Picked By","No.",D1200)</t>
  </si>
  <si>
    <t>=NL(,"Sales Shipment Header","Whse Associate Picked By","No.",D1201)</t>
  </si>
  <si>
    <t>=NL(,"Sales Shipment Header","Whse Associate Picked By","No.",D1202)</t>
  </si>
  <si>
    <t>=NL(,"Sales Shipment Header","Whse Associate Picked By","No.",D1203)</t>
  </si>
  <si>
    <t>=NL(,"Sales Shipment Header","Whse Associate Picked By","No.",D1204)</t>
  </si>
  <si>
    <t>=NL(,"Sales Shipment Header","Whse Associate Picked By","No.",D1205)</t>
  </si>
  <si>
    <t>=NL(,"Sales Shipment Header","Whse Associate Picked By","No.",D1206)</t>
  </si>
  <si>
    <t>=NL(,"Sales Shipment Header","Whse Associate Picked By","No.",D1207)</t>
  </si>
  <si>
    <t>=NL(,"Sales Shipment Header","Whse Associate Picked By","No.",D1208)</t>
  </si>
  <si>
    <t>=NL(,"Sales Shipment Header","Whse Associate Picked By","No.",D1209)</t>
  </si>
  <si>
    <t>=NL(,"Sales Shipment Header","Whse Associate Picked By","No.",D1210)</t>
  </si>
  <si>
    <t>=NL(,"Sales Shipment Header","Whse Associate Picked By","No.",D1211)</t>
  </si>
  <si>
    <t>=NL(,"Sales Shipment Header","Whse Associate Picked By","No.",D1212)</t>
  </si>
  <si>
    <t>=NL(,"Sales Shipment Header","Whse Associate Picked By","No.",D1213)</t>
  </si>
  <si>
    <t>=NL(,"Sales Shipment Header","Whse Associate Picked By","No.",D1214)</t>
  </si>
  <si>
    <t>=NL(,"Sales Shipment Header","Whse Associate Picked By","No.",D1215)</t>
  </si>
  <si>
    <t>=NL(,"Sales Shipment Header","Whse Associate Picked By","No.",D1216)</t>
  </si>
  <si>
    <t>=NL(,"Sales Shipment Header","Whse Associate Picked By","No.",D1217)</t>
  </si>
  <si>
    <t>=NL(,"Sales Shipment Header","Whse Associate Picked By","No.",D1218)</t>
  </si>
  <si>
    <t>=NL(,"Sales Shipment Header","Whse Associate Picked By","No.",D1219)</t>
  </si>
  <si>
    <t>=NL(,"Sales Shipment Header","Whse Associate Picked By","No.",D1220)</t>
  </si>
  <si>
    <t>=NL(,"Sales Shipment Header","Whse Associate Picked By","No.",D1221)</t>
  </si>
  <si>
    <t>=NL(,"Sales Shipment Header","Whse Associate Picked By","No.",D1222)</t>
  </si>
  <si>
    <t>=NL(,"Sales Shipment Header","Whse Associate Picked By","No.",D1223)</t>
  </si>
  <si>
    <t>=NL(,"Sales Shipment Header","Whse Associate Picked By","No.",D1224)</t>
  </si>
  <si>
    <t>=NL(,"Sales Shipment Header","Whse Associate Picked By","No.",D1225)</t>
  </si>
  <si>
    <t>=NL(,"Sales Shipment Header","Whse Associate Picked By","No.",D1226)</t>
  </si>
  <si>
    <t>=NL(,"Sales Shipment Header","Whse Associate Picked By","No.",D1227)</t>
  </si>
  <si>
    <t>=NL(,"Sales Shipment Header","Whse Associate Picked By","No.",D1228)</t>
  </si>
  <si>
    <t>=NL(,"Sales Shipment Header","Whse Associate Picked By","No.",D1229)</t>
  </si>
  <si>
    <t>=NL(,"Sales Shipment Header","Whse Associate Picked By","No.",D1230)</t>
  </si>
  <si>
    <t>=NL(,"Sales Shipment Header","Whse Associate Picked By","No.",D1231)</t>
  </si>
  <si>
    <t>=NL(,"Sales Shipment Header","Whse Associate Picked By","No.",D1232)</t>
  </si>
  <si>
    <t>=NL(,"Sales Shipment Header","Whse Associate Picked By","No.",D1233)</t>
  </si>
  <si>
    <t>=NL(,"Sales Shipment Header","Whse Associate Picked By","No.",D1234)</t>
  </si>
  <si>
    <t>=NL(,"Sales Shipment Header","Whse Associate Picked By","No.",D1235)</t>
  </si>
  <si>
    <t>=NL(,"Sales Shipment Header","Whse Associate Picked By","No.",D1236)</t>
  </si>
  <si>
    <t>=NL(,"Sales Shipment Header","Whse Associate Picked By","No.",D1237)</t>
  </si>
  <si>
    <t>=NL(,"Sales Shipment Header","Whse Associate Picked By","No.",D1238)</t>
  </si>
  <si>
    <t>=NL(,"Sales Shipment Header","Whse Associate Picked By","No.",D1239)</t>
  </si>
  <si>
    <t>=NL(,"Sales Shipment Header","Whse Associate Picked By","No.",D1240)</t>
  </si>
  <si>
    <t>=NL(,"Sales Shipment Header","Whse Associate Picked By","No.",D1241)</t>
  </si>
  <si>
    <t>=NL(,"Sales Shipment Header","Whse Associate Picked By","No.",D1242)</t>
  </si>
  <si>
    <t>=NL(,"Sales Shipment Header","Whse Associate Picked By","No.",D1243)</t>
  </si>
  <si>
    <t>=NL(,"Sales Shipment Header","Whse Associate Picked By","No.",D1244)</t>
  </si>
  <si>
    <t>=NL(,"Sales Shipment Header","Whse Associate Picked By","No.",D1245)</t>
  </si>
  <si>
    <t>=NL(,"Sales Shipment Header","Whse Associate Picked By","No.",D1246)</t>
  </si>
  <si>
    <t>=NL(,"Sales Shipment Header","Whse Associate Picked By","No.",D1247)</t>
  </si>
  <si>
    <t>=NL(,"Sales Shipment Header","Whse Associate Picked By","No.",D1248)</t>
  </si>
  <si>
    <t>=NL(,"Sales Shipment Header","Whse Associate Picked By","No.",D1249)</t>
  </si>
  <si>
    <t>=NL(,"Sales Shipment Header","Whse Associate Picked By","No.",D1250)</t>
  </si>
  <si>
    <t>=NL(,"Sales Shipment Header","Whse Associate Picked By","No.",D1251)</t>
  </si>
  <si>
    <t>=NL(,"Sales Shipment Header","Whse Associate Picked By","No.",D1252)</t>
  </si>
  <si>
    <t>=NL(,"Sales Shipment Header","Whse Associate Picked By","No.",D1253)</t>
  </si>
  <si>
    <t>=NL(,"Sales Shipment Header","Whse Associate Picked By","No.",D1254)</t>
  </si>
  <si>
    <t>=NL(,"Sales Shipment Header","Whse Associate Picked By","No.",D1255)</t>
  </si>
  <si>
    <t>=NL(,"Sales Shipment Header","Whse Associate Picked By","No.",D1256)</t>
  </si>
  <si>
    <t>=NL(,"Sales Shipment Header","Whse Associate Picked By","No.",D1257)</t>
  </si>
  <si>
    <t>=NL(,"Sales Shipment Header","Whse Associate Picked By","No.",D1258)</t>
  </si>
  <si>
    <t>=NL(,"Sales Shipment Header","Whse Associate Picked By","No.",D1259)</t>
  </si>
  <si>
    <t>=NL(,"Sales Shipment Header","Whse Associate Picked By","No.",D1260)</t>
  </si>
  <si>
    <t>=NL(,"Sales Shipment Header","Whse Associate Picked By","No.",D1261)</t>
  </si>
  <si>
    <t>=NL(,"Sales Shipment Header","Whse Associate Picked By","No.",D1262)</t>
  </si>
  <si>
    <t>=NL(,"Sales Shipment Header","Whse Associate Picked By","No.",D1263)</t>
  </si>
  <si>
    <t>=NL(,"Sales Shipment Header","Whse Associate Picked By","No.",D1264)</t>
  </si>
  <si>
    <t>=NL(,"Sales Shipment Header","Whse Associate Picked By","No.",D1265)</t>
  </si>
  <si>
    <t>=NL(,"Sales Shipment Header","Whse Associate Picked By","No.",D1266)</t>
  </si>
  <si>
    <t>=NL(,"Sales Shipment Header","Whse Associate Picked By","No.",D1267)</t>
  </si>
  <si>
    <t>=NL(,"Sales Shipment Header","Whse Associate Picked By","No.",D1268)</t>
  </si>
  <si>
    <t>=NL(,"Sales Shipment Header","Whse Associate Picked By","No.",D1269)</t>
  </si>
  <si>
    <t>=NL(,"Sales Shipment Header","Whse Associate Picked By","No.",D1270)</t>
  </si>
  <si>
    <t>=NL(,"Sales Shipment Header","Whse Associate Picked By","No.",D1271)</t>
  </si>
  <si>
    <t>=NL(,"Sales Shipment Header","Whse Associate Picked By","No.",D1272)</t>
  </si>
  <si>
    <t>=NL(,"Sales Shipment Header","Whse Associate Picked By","No.",D1273)</t>
  </si>
  <si>
    <t>=NL(,"Sales Shipment Header","Whse Associate Picked By","No.",D1274)</t>
  </si>
  <si>
    <t>=NL(,"Sales Shipment Header","Whse Associate Picked By","No.",D1275)</t>
  </si>
  <si>
    <t>=NL(,"Sales Shipment Header","Whse Associate Picked By","No.",D1276)</t>
  </si>
  <si>
    <t>=NL(,"Sales Shipment Header","Whse Associate Picked By","No.",D1277)</t>
  </si>
  <si>
    <t>=NL(,"Sales Shipment Header","Whse Associate Picked By","No.",D1278)</t>
  </si>
  <si>
    <t>=NL(,"Sales Shipment Header","Whse Associate Picked By","No.",D1279)</t>
  </si>
  <si>
    <t>=NL(,"Sales Shipment Header","Whse Associate Picked By","No.",D1280)</t>
  </si>
  <si>
    <t>=NL(,"Sales Shipment Header","Whse Associate Picked By","No.",D1281)</t>
  </si>
  <si>
    <t>=NL(,"Sales Shipment Header","Whse Associate Picked By","No.",D1282)</t>
  </si>
  <si>
    <t>=NL(,"Sales Shipment Header","Whse Associate Picked By","No.",D1283)</t>
  </si>
  <si>
    <t>=NL(,"Sales Shipment Header","Whse Associate Picked By","No.",D1284)</t>
  </si>
  <si>
    <t>=NL(,"Sales Shipment Header","Whse Associate Picked By","No.",D1285)</t>
  </si>
  <si>
    <t>=NL(,"Sales Shipment Header","Whse Associate Picked By","No.",D1286)</t>
  </si>
  <si>
    <t>=NL(,"Sales Shipment Header","Whse Associate Picked By","No.",D1287)</t>
  </si>
  <si>
    <t>=NL(,"Sales Shipment Header","Whse Associate Picked By","No.",D1288)</t>
  </si>
  <si>
    <t>=NL(,"Sales Shipment Header","Whse Associate Picked By","No.",D1289)</t>
  </si>
  <si>
    <t>=NL(,"Sales Shipment Header","Whse Associate Picked By","No.",D1290)</t>
  </si>
  <si>
    <t>=NL(,"Sales Shipment Header","Whse Associate Picked By","No.",D1291)</t>
  </si>
  <si>
    <t>=NL(,"Sales Shipment Header","Whse Associate Picked By","No.",D1292)</t>
  </si>
  <si>
    <t>=NL(,"Sales Shipment Header","Whse Associate Picked By","No.",D1293)</t>
  </si>
  <si>
    <t>=NL(,"Sales Shipment Header","Whse Associate Picked By","No.",D1294)</t>
  </si>
  <si>
    <t>=NL(,"Sales Shipment Header","Whse Associate Picked By","No.",D1295)</t>
  </si>
  <si>
    <t>=NL(,"Sales Shipment Header","Whse Associate Picked By","No.",D1296)</t>
  </si>
  <si>
    <t>=NL(,"Sales Shipment Header","Whse Associate Picked By","No.",D1297)</t>
  </si>
  <si>
    <t>=NL(,"Sales Shipment Header","Whse Associate Picked By","No.",D1298)</t>
  </si>
  <si>
    <t>=NL(,"Sales Shipment Header","Whse Associate Picked By","No.",D1299)</t>
  </si>
  <si>
    <t>=NL(,"Sales Shipment Header","Whse Associate Picked By","No.",D1300)</t>
  </si>
  <si>
    <t>=NL(,"Sales Shipment Header","Whse Associate Picked By","No.",D1301)</t>
  </si>
  <si>
    <t>=NL(,"Sales Shipment Header","Whse Associate Picked By","No.",D1302)</t>
  </si>
  <si>
    <t>=NL(,"Sales Shipment Header","Whse Associate Picked By","No.",D1303)</t>
  </si>
  <si>
    <t>=NL(,"Sales Shipment Header","Whse Associate Picked By","No.",D1304)</t>
  </si>
  <si>
    <t>=NL(,"Sales Shipment Header","Whse Associate Picked By","No.",D1305)</t>
  </si>
  <si>
    <t>=NL(,"Sales Shipment Header","Whse Associate Picked By","No.",D1306)</t>
  </si>
  <si>
    <t>=NL(,"Sales Shipment Header","Whse Associate Picked By","No.",D1307)</t>
  </si>
  <si>
    <t>=NL(,"Sales Shipment Header","Whse Associate Picked By","No.",D1308)</t>
  </si>
  <si>
    <t>=NL(,"Sales Shipment Header","Whse Associate Picked By","No.",D1309)</t>
  </si>
  <si>
    <t>=NL(,"Sales Shipment Header","Whse Associate Picked By","No.",D1310)</t>
  </si>
  <si>
    <t>=NL(,"Sales Shipment Header","Whse Associate Picked By","No.",D1311)</t>
  </si>
  <si>
    <t>=NL(,"Sales Shipment Header","Whse Associate Picked By","No.",D1312)</t>
  </si>
  <si>
    <t>=NL(,"Sales Shipment Header","Whse Associate Picked By","No.",D1313)</t>
  </si>
  <si>
    <t>=NL(,"Sales Shipment Header","Whse Associate Picked By","No.",D1314)</t>
  </si>
  <si>
    <t>=NL(,"Sales Shipment Header","Whse Associate Picked By","No.",D1315)</t>
  </si>
  <si>
    <t>=NL(,"Sales Shipment Header","Whse Associate Picked By","No.",D1316)</t>
  </si>
  <si>
    <t>=NL(,"Sales Shipment Header","Whse Associate Picked By","No.",D1317)</t>
  </si>
  <si>
    <t>=NL(,"Sales Shipment Header","Whse Associate Picked By","No.",D1318)</t>
  </si>
  <si>
    <t>=NL(,"Sales Shipment Header","Whse Associate Picked By","No.",D1319)</t>
  </si>
  <si>
    <t>=NL(,"Sales Shipment Header","Whse Associate Picked By","No.",D1320)</t>
  </si>
  <si>
    <t>=NL(,"Sales Shipment Header","Whse Associate Picked By","No.",D1321)</t>
  </si>
  <si>
    <t>=NL(,"Sales Shipment Header","Whse Associate Picked By","No.",D1322)</t>
  </si>
  <si>
    <t>=NL(,"Sales Shipment Header","Whse Associate Picked By","No.",D1323)</t>
  </si>
  <si>
    <t>=NL(,"Sales Shipment Header","Whse Associate Picked By","No.",D1324)</t>
  </si>
  <si>
    <t>=NL(,"Sales Shipment Header","Whse Associate Picked By","No.",D1325)</t>
  </si>
  <si>
    <t>=NL(,"Sales Shipment Header","Whse Associate Picked By","No.",D1326)</t>
  </si>
  <si>
    <t>=NL(,"Sales Shipment Header","Whse Associate Picked By","No.",D1327)</t>
  </si>
  <si>
    <t>=NL(,"Sales Shipment Header","Whse Associate Picked By","No.",D1328)</t>
  </si>
  <si>
    <t>=NL(,"Sales Shipment Header","Whse Associate Picked By","No.",D1329)</t>
  </si>
  <si>
    <t>=NL(,"Sales Shipment Header","Whse Associate Picked By","No.",D1330)</t>
  </si>
  <si>
    <t>=NL(,"Sales Shipment Header","Whse Associate Picked By","No.",D1331)</t>
  </si>
  <si>
    <t>=NL(,"Sales Shipment Header","Whse Associate Picked By","No.",D1332)</t>
  </si>
  <si>
    <t>=NL(,"Sales Shipment Header","Whse Associate Picked By","No.",D1333)</t>
  </si>
  <si>
    <t>=NL(,"Sales Shipment Header","Whse Associate Picked By","No.",D1334)</t>
  </si>
  <si>
    <t>=NL(,"Sales Shipment Header","Whse Associate Picked By","No.",D1335)</t>
  </si>
  <si>
    <t>=NL(,"Sales Shipment Header","Whse Associate Picked By","No.",D1336)</t>
  </si>
  <si>
    <t>=NL(,"Sales Shipment Header","Whse Associate Picked By","No.",D1337)</t>
  </si>
  <si>
    <t>=NL(,"Sales Shipment Header","Whse Associate Picked By","No.",D1338)</t>
  </si>
  <si>
    <t>=NL(,"Sales Shipment Header","Whse Associate Picked By","No.",D1339)</t>
  </si>
  <si>
    <t>=NL(,"Sales Shipment Header","Whse Associate Picked By","No.",D1340)</t>
  </si>
  <si>
    <t>=NL(,"Sales Shipment Header","Whse Associate Picked By","No.",D1341)</t>
  </si>
  <si>
    <t>=NL(,"Sales Shipment Header","Whse Associate Picked By","No.",D1342)</t>
  </si>
  <si>
    <t>=NL(,"Sales Shipment Header","Whse Associate Picked By","No.",D1343)</t>
  </si>
  <si>
    <t>=NL(,"Sales Shipment Header","Whse Associate Picked By","No.",D1344)</t>
  </si>
  <si>
    <t>=NL(,"Sales Shipment Header","Whse Associate Picked By","No.",D1345)</t>
  </si>
  <si>
    <t>=NL(,"Sales Shipment Header","Whse Associate Picked By","No.",D1346)</t>
  </si>
  <si>
    <t>=NL(,"Sales Shipment Header","Whse Associate Picked By","No.",D1347)</t>
  </si>
  <si>
    <t>=NL(,"Sales Shipment Header","Whse Associate Picked By","No.",D1348)</t>
  </si>
  <si>
    <t>=NL(,"Sales Shipment Header","Whse Associate Picked By","No.",D1349)</t>
  </si>
  <si>
    <t>=NL(,"Sales Shipment Header","Whse Associate Picked By","No.",D1350)</t>
  </si>
  <si>
    <t>=NL(,"Sales Shipment Header","Whse Associate Picked By","No.",D1351)</t>
  </si>
  <si>
    <t>=NL(,"Sales Shipment Header","Whse Associate Picked By","No.",D1352)</t>
  </si>
  <si>
    <t>=NL(,"Sales Shipment Header","Whse Associate Picked By","No.",D1353)</t>
  </si>
  <si>
    <t>=NL(,"Sales Shipment Header","Whse Associate Picked By","No.",D1354)</t>
  </si>
  <si>
    <t>=NL(,"Sales Shipment Header","Whse Associate Picked By","No.",D1355)</t>
  </si>
  <si>
    <t>=NL(,"Sales Shipment Header","Whse Associate Picked By","No.",D1356)</t>
  </si>
  <si>
    <t>=NL(,"Sales Shipment Header","Whse Associate Picked By","No.",D1357)</t>
  </si>
  <si>
    <t>=NL(,"Sales Shipment Header","Whse Associate Picked By","No.",D1358)</t>
  </si>
  <si>
    <t>=NL(,"Sales Shipment Header","Whse Associate Picked By","No.",D1359)</t>
  </si>
  <si>
    <t>=NL(,"Sales Shipment Header","Whse Associate Picked By","No.",D1360)</t>
  </si>
  <si>
    <t>=NL(,"Sales Shipment Header","Whse Associate Picked By","No.",D1361)</t>
  </si>
  <si>
    <t>=NL(,"Sales Shipment Header","Whse Associate Picked By","No.",D1362)</t>
  </si>
  <si>
    <t>=NL(,"Sales Shipment Header","Whse Associate Picked By","No.",D1363)</t>
  </si>
  <si>
    <t>=NL(,"Sales Shipment Header","Whse Associate Picked By","No.",D1364)</t>
  </si>
  <si>
    <t>=NL(,"Sales Shipment Header","Whse Associate Picked By","No.",D1365)</t>
  </si>
  <si>
    <t>=NL(,"Sales Shipment Header","Whse Associate Picked By","No.",D1366)</t>
  </si>
  <si>
    <t>=NL(,"Sales Shipment Header","Whse Associate Picked By","No.",D1367)</t>
  </si>
  <si>
    <t>=NL(,"Sales Shipment Header","Whse Associate Picked By","No.",D1368)</t>
  </si>
  <si>
    <t>=NL(,"Sales Shipment Header","Whse Associate Picked By","No.",D1369)</t>
  </si>
  <si>
    <t>=NL(,"Sales Shipment Header","Whse Associate Picked By","No.",D1370)</t>
  </si>
  <si>
    <t>=NL(,"Sales Shipment Header","Whse Associate Picked By","No.",D1371)</t>
  </si>
  <si>
    <t>=NL(,"Sales Shipment Header","Whse Associate Picked By","No.",D1372)</t>
  </si>
  <si>
    <t>=NL(,"Sales Shipment Header","Whse Associate Picked By","No.",D1373)</t>
  </si>
  <si>
    <t>=NL(,"Sales Shipment Header","Whse Associate Picked By","No.",D1374)</t>
  </si>
  <si>
    <t>=NL(,"Sales Shipment Header","Whse Associate Picked By","No.",D1375)</t>
  </si>
  <si>
    <t>=NL(,"Sales Shipment Header","Whse Associate Picked By","No.",D1376)</t>
  </si>
  <si>
    <t>=NL(,"Sales Shipment Header","Whse Associate Picked By","No.",D1377)</t>
  </si>
  <si>
    <t>=NL(,"Sales Shipment Header","Whse Associate Picked By","No.",D1378)</t>
  </si>
  <si>
    <t>=NL(,"Sales Shipment Header","Whse Associate Picked By","No.",D1379)</t>
  </si>
  <si>
    <t>=NL(,"Sales Shipment Header","Whse Associate Picked By","No.",D1380)</t>
  </si>
  <si>
    <t>=NL(,"Sales Shipment Header","Whse Associate Picked By","No.",D1381)</t>
  </si>
  <si>
    <t>=NL(,"Sales Shipment Header","Whse Associate Picked By","No.",D1382)</t>
  </si>
  <si>
    <t>=NL(,"Sales Shipment Header","Whse Associate Picked By","No.",D1383)</t>
  </si>
  <si>
    <t>=NL(,"Sales Shipment Header","Whse Associate Picked By","No.",D1384)</t>
  </si>
  <si>
    <t>=NL(,"Sales Shipment Header","Whse Associate Picked By","No.",D1385)</t>
  </si>
  <si>
    <t>=NL(,"Sales Shipment Header","Whse Associate Picked By","No.",D1386)</t>
  </si>
  <si>
    <t>=NL(,"Sales Shipment Header","Whse Associate Picked By","No.",D1387)</t>
  </si>
  <si>
    <t>=NL(,"Sales Shipment Header","Whse Associate Picked By","No.",D1388)</t>
  </si>
  <si>
    <t>=NL(,"Sales Shipment Header","Whse Associate Picked By","No.",D1389)</t>
  </si>
  <si>
    <t>=NL(,"Sales Shipment Header","Whse Associate Picked By","No.",D1390)</t>
  </si>
  <si>
    <t>=NL(,"Sales Shipment Header","Whse Associate Picked By","No.",D1391)</t>
  </si>
  <si>
    <t>=NL(,"Sales Shipment Header","Whse Associate Picked By","No.",D1392)</t>
  </si>
  <si>
    <t>=NL(,"Sales Shipment Header","Whse Associate Picked By","No.",D1393)</t>
  </si>
  <si>
    <t>=NL(,"Sales Shipment Header","Whse Associate Picked By","No.",D1394)</t>
  </si>
  <si>
    <t>=NL(,"Sales Shipment Header","Whse Associate Picked By","No.",D1395)</t>
  </si>
  <si>
    <t>=NL(,"Sales Shipment Header","Whse Associate Picked By","No.",D1396)</t>
  </si>
  <si>
    <t>=NL(,"Sales Shipment Header","Whse Associate Picked By","No.",D1397)</t>
  </si>
  <si>
    <t>=NL(,"Sales Shipment Header","Whse Associate Picked By","No.",D1398)</t>
  </si>
  <si>
    <t>=NL(,"Sales Shipment Header","Whse Associate Picked By","No.",D1399)</t>
  </si>
  <si>
    <t>=NL(,"Sales Shipment Header","Whse Associate Picked By","No.",D1400)</t>
  </si>
  <si>
    <t>=NL(,"Sales Shipment Header","Whse Associate Picked By","No.",D1401)</t>
  </si>
  <si>
    <t>=NL(,"Sales Shipment Header","Whse Associate Picked By","No.",D1402)</t>
  </si>
  <si>
    <t>=NL(,"Sales Shipment Header","Whse Associate Picked By","No.",D1403)</t>
  </si>
  <si>
    <t>=NL(,"Sales Shipment Header","Whse Associate Picked By","No.",D1404)</t>
  </si>
  <si>
    <t>=NL(,"Sales Shipment Header","Whse Associate Picked By","No.",D1405)</t>
  </si>
  <si>
    <t>=NL(,"Sales Shipment Header","Whse Associate Picked By","No.",D1406)</t>
  </si>
  <si>
    <t>=NL(,"Sales Shipment Header","Whse Associate Picked By","No.",D1407)</t>
  </si>
  <si>
    <t>=NL(,"Sales Shipment Header","Whse Associate Picked By","No.",D1408)</t>
  </si>
  <si>
    <t>=NL(,"Sales Shipment Header","Whse Associate Picked By","No.",D1409)</t>
  </si>
  <si>
    <t>=NL(,"Sales Shipment Header","Whse Associate Picked By","No.",D1410)</t>
  </si>
  <si>
    <t>=NL(,"Sales Shipment Header","Whse Associate Picked By","No.",D1411)</t>
  </si>
  <si>
    <t>=NL(,"Sales Shipment Header","Whse Associate Picked By","No.",D1412)</t>
  </si>
  <si>
    <t>=NL(,"Sales Shipment Header","Whse Associate Picked By","No.",D1413)</t>
  </si>
  <si>
    <t>=NL(,"Sales Shipment Header","Whse Associate Picked By","No.",D1414)</t>
  </si>
  <si>
    <t>=NL(,"Sales Shipment Header","Whse Associate Picked By","No.",D1415)</t>
  </si>
  <si>
    <t>=NL(,"Sales Shipment Header","Whse Associate Picked By","No.",D1416)</t>
  </si>
  <si>
    <t>=NL(,"Sales Shipment Header","Whse Associate Picked By","No.",D1417)</t>
  </si>
  <si>
    <t>=NL(,"Sales Shipment Header","Whse Associate Picked By","No.",D1418)</t>
  </si>
  <si>
    <t>=NL(,"Sales Shipment Header","Whse Associate Picked By","No.",D1419)</t>
  </si>
  <si>
    <t>=NL(,"Sales Shipment Header","Whse Associate Picked By","No.",D1420)</t>
  </si>
  <si>
    <t>=NL(,"Sales Shipment Header","Whse Associate Picked By","No.",D1421)</t>
  </si>
  <si>
    <t>=NL(,"Sales Shipment Header","Whse Associate Picked By","No.",D1422)</t>
  </si>
  <si>
    <t>=NL(,"Sales Shipment Header","Whse Associate Picked By","No.",D1423)</t>
  </si>
  <si>
    <t>=NL(,"Sales Shipment Header","Whse Associate Picked By","No.",D1424)</t>
  </si>
  <si>
    <t>=NL(,"Sales Shipment Header","Whse Associate Picked By","No.",D1425)</t>
  </si>
  <si>
    <t>=NL(,"Sales Shipment Header","Whse Associate Picked By","No.",D1426)</t>
  </si>
  <si>
    <t>=NL(,"Sales Shipment Header","Whse Associate Picked By","No.",D1427)</t>
  </si>
  <si>
    <t>=NL(,"Sales Shipment Header","Whse Associate Picked By","No.",D1428)</t>
  </si>
  <si>
    <t>=NL(,"Sales Shipment Header","Whse Associate Picked By","No.",D1429)</t>
  </si>
  <si>
    <t>=NL(,"Sales Shipment Header","Whse Associate Picked By","No.",D1430)</t>
  </si>
  <si>
    <t>=NL(,"Sales Shipment Header","Whse Associate Picked By","No.",D1431)</t>
  </si>
  <si>
    <t>=NL(,"Sales Shipment Header","Whse Associate Picked By","No.",D1432)</t>
  </si>
  <si>
    <t>=NL(,"Sales Shipment Header","Whse Associate Picked By","No.",D1433)</t>
  </si>
  <si>
    <t>=NL(,"Sales Shipment Header","Whse Associate Picked By","No.",D1434)</t>
  </si>
  <si>
    <t>=NL(,"Sales Shipment Header","Whse Associate Picked By","No.",D1435)</t>
  </si>
  <si>
    <t>=NL(,"Sales Shipment Header","Whse Associate Picked By","No.",D1436)</t>
  </si>
  <si>
    <t>=NL(,"Sales Shipment Header","Whse Associate Picked By","No.",D1437)</t>
  </si>
  <si>
    <t>=NL(,"Sales Shipment Header","Whse Associate Picked By","No.",D1438)</t>
  </si>
  <si>
    <t>=NL(,"Sales Shipment Header","Whse Associate Picked By","No.",D1439)</t>
  </si>
  <si>
    <t>=NL(,"Sales Shipment Header","Whse Associate Picked By","No.",D1440)</t>
  </si>
  <si>
    <t>=NL(,"Sales Shipment Header","Whse Associate Picked By","No.",D1441)</t>
  </si>
  <si>
    <t>=NL(,"Sales Shipment Header","Whse Associate Picked By","No.",D1442)</t>
  </si>
  <si>
    <t>=NL(,"Sales Shipment Header","Whse Associate Picked By","No.",D1443)</t>
  </si>
  <si>
    <t>=NL(,"Sales Shipment Header","Whse Associate Picked By","No.",D1444)</t>
  </si>
  <si>
    <t>=NL(,"Sales Shipment Header","Whse Associate Picked By","No.",D1445)</t>
  </si>
  <si>
    <t>=NL(,"Sales Shipment Header","Whse Associate Picked By","No.",D1446)</t>
  </si>
  <si>
    <t>=NL(,"Sales Shipment Header","Whse Associate Picked By","No.",D1447)</t>
  </si>
  <si>
    <t>=NL(,"Sales Shipment Header","Whse Associate Picked By","No.",D1448)</t>
  </si>
  <si>
    <t>=NL(,"Sales Shipment Header","Whse Associate Picked By","No.",D1449)</t>
  </si>
  <si>
    <t>=NL(,"Sales Shipment Header","Whse Associate Picked By","No.",D1450)</t>
  </si>
  <si>
    <t>=NL(,"Sales Shipment Header","Whse Associate Picked By","No.",D1451)</t>
  </si>
  <si>
    <t>=NL(,"Sales Shipment Header","Whse Associate Picked By","No.",D1452)</t>
  </si>
  <si>
    <t>=NL(,"Sales Shipment Header","Whse Associate Picked By","No.",D1453)</t>
  </si>
  <si>
    <t>=NL(,"Sales Shipment Header","Whse Associate Picked By","No.",D1454)</t>
  </si>
  <si>
    <t>=NL(,"Sales Shipment Header","Whse Associate Picked By","No.",D1455)</t>
  </si>
  <si>
    <t>=NL(,"Sales Shipment Header","Whse Associate Picked By","No.",D1456)</t>
  </si>
  <si>
    <t>=NL(,"Sales Shipment Header","Whse Associate Picked By","No.",D1457)</t>
  </si>
  <si>
    <t>=NL(,"Sales Shipment Header","Whse Associate Picked By","No.",D1458)</t>
  </si>
  <si>
    <t>=NL(,"Sales Shipment Header","Whse Associate Picked By","No.",D1459)</t>
  </si>
  <si>
    <t>=NL(,"Sales Shipment Header","Whse Associate Picked By","No.",D1460)</t>
  </si>
  <si>
    <t>=NL(,"Sales Shipment Header","Whse Associate Picked By","No.",D1461)</t>
  </si>
  <si>
    <t>=NL(,"Sales Shipment Header","Whse Associate Picked By","No.",D1462)</t>
  </si>
  <si>
    <t>=NL(,"Sales Shipment Header","Whse Associate Picked By","No.",D1463)</t>
  </si>
  <si>
    <t>=NL(,"Sales Shipment Header","Whse Associate Picked By","No.",D1464)</t>
  </si>
  <si>
    <t>=NL(,"Sales Shipment Header","Whse Associate Picked By","No.",D1465)</t>
  </si>
  <si>
    <t>=NL(,"Sales Shipment Header","Whse Associate Picked By","No.",D1466)</t>
  </si>
  <si>
    <t>=NL(,"Sales Shipment Header","Whse Associate Picked By","No.",D1467)</t>
  </si>
  <si>
    <t>=NL(,"Sales Shipment Header","Whse Associate Picked By","No.",D1468)</t>
  </si>
  <si>
    <t>=NL(,"Sales Shipment Header","Whse Associate Picked By","No.",D1469)</t>
  </si>
  <si>
    <t>=NL(,"Sales Shipment Header","Whse Associate Picked By","No.",D1470)</t>
  </si>
  <si>
    <t>=NL(,"Sales Shipment Header","Whse Associate Picked By","No.",D1471)</t>
  </si>
  <si>
    <t>=NL(,"Sales Shipment Header","Whse Associate Picked By","No.",D1472)</t>
  </si>
  <si>
    <t>=NL(,"Sales Shipment Header","Whse Associate Picked By","No.",D1473)</t>
  </si>
  <si>
    <t>=NL(,"Sales Shipment Header","Whse Associate Picked By","No.",D1474)</t>
  </si>
  <si>
    <t>=NL(,"Sales Shipment Header","Whse Associate Picked By","No.",D1475)</t>
  </si>
  <si>
    <t>=NL(,"Sales Shipment Header","Whse Associate Picked By","No.",D1476)</t>
  </si>
  <si>
    <t>=NL(,"Sales Shipment Header","Whse Associate Picked By","No.",D1477)</t>
  </si>
  <si>
    <t>=NL(,"Sales Shipment Header","Whse Associate Picked By","No.",D1478)</t>
  </si>
  <si>
    <t>=NL(,"Sales Shipment Header","Whse Associate Picked By","No.",D1479)</t>
  </si>
  <si>
    <t>=NL(,"Sales Shipment Header","Whse Associate Picked By","No.",D1480)</t>
  </si>
  <si>
    <t>=NL(,"Sales Shipment Header","Whse Associate Picked By","No.",D1481)</t>
  </si>
  <si>
    <t>=NL(,"Sales Shipment Header","Whse Associate Picked By","No.",D1482)</t>
  </si>
  <si>
    <t>=NL(,"Sales Shipment Header","Whse Associate Picked By","No.",D1483)</t>
  </si>
  <si>
    <t>=NL(,"Sales Shipment Header","Whse Associate Picked By","No.",D1484)</t>
  </si>
  <si>
    <t>=NL(,"Sales Shipment Header","Whse Associate Picked By","No.",D1485)</t>
  </si>
  <si>
    <t>=NL(,"Sales Shipment Header","Whse Associate Picked By","No.",D1486)</t>
  </si>
  <si>
    <t>=NL(,"Sales Shipment Header","Whse Associate Picked By","No.",D1487)</t>
  </si>
  <si>
    <t>=NL(,"Sales Shipment Header","Whse Associate Picked By","No.",D1488)</t>
  </si>
  <si>
    <t>=NL(,"Sales Shipment Header","Whse Associate Picked By","No.",D1489)</t>
  </si>
  <si>
    <t>=NL(,"Sales Shipment Header","Whse Associate Picked By","No.",D1490)</t>
  </si>
  <si>
    <t>=NL(,"Sales Shipment Header","Whse Associate Picked By","No.",D1491)</t>
  </si>
  <si>
    <t>=NL(,"Sales Shipment Header","Whse Associate Picked By","No.",D1492)</t>
  </si>
  <si>
    <t>=NL(,"Sales Shipment Header","Whse Associate Picked By","No.",D1493)</t>
  </si>
  <si>
    <t>=NL(,"Sales Shipment Header","Whse Associate Picked By","No.",D1494)</t>
  </si>
  <si>
    <t>=NL(,"Sales Shipment Header","Whse Associate Picked By","No.",D1495)</t>
  </si>
  <si>
    <t>=NL(,"Sales Shipment Header","Whse Associate Picked By","No.",D1496)</t>
  </si>
  <si>
    <t>=NL(,"Sales Shipment Header","Whse Associate Picked By","No.",D1497)</t>
  </si>
  <si>
    <t>=NL(,"Sales Shipment Header","Whse Associate Picked By","No.",D1498)</t>
  </si>
  <si>
    <t>=NL(,"Sales Shipment Header","Whse Associate Picked By","No.",D1499)</t>
  </si>
  <si>
    <t>=NL(,"Sales Shipment Header","Whse Associate Picked By","No.",D1500)</t>
  </si>
  <si>
    <t>=NL(,"Sales Shipment Header","Whse Associate Picked By","No.",D1501)</t>
  </si>
  <si>
    <t>=NL(,"Sales Shipment Header","Whse Associate Picked By","No.",D1502)</t>
  </si>
  <si>
    <t>=NL(,"Sales Shipment Header","Whse Associate Picked By","No.",D1503)</t>
  </si>
  <si>
    <t>=NL(,"Sales Shipment Header","Whse Associate Picked By","No.",D1504)</t>
  </si>
  <si>
    <t>=NL(,"Sales Shipment Header","Whse Associate Picked By","No.",D1505)</t>
  </si>
  <si>
    <t>=NL(,"Sales Shipment Header","Whse Associate Picked By","No.",D1506)</t>
  </si>
  <si>
    <t>=NL(,"Sales Shipment Header","Whse Associate Picked By","No.",D1507)</t>
  </si>
  <si>
    <t>=NL(,"Sales Shipment Header","Whse Associate Picked By","No.",D1508)</t>
  </si>
  <si>
    <t>=NL(,"Sales Shipment Header","Whse Associate Picked By","No.",D1509)</t>
  </si>
  <si>
    <t>=NL(,"Sales Shipment Header","Whse Associate Picked By","No.",D1510)</t>
  </si>
  <si>
    <t>=NL(,"Sales Shipment Header","Whse Associate Picked By","No.",D1511)</t>
  </si>
  <si>
    <t>=NL(,"Sales Shipment Header","Whse Associate Picked By","No.",D1512)</t>
  </si>
  <si>
    <t>=NL(,"Sales Shipment Header","Whse Associate Picked By","No.",D1513)</t>
  </si>
  <si>
    <t>=NL(,"Sales Shipment Header","Whse Associate Picked By","No.",D1514)</t>
  </si>
  <si>
    <t>=NL(,"Sales Shipment Header","Whse Associate Picked By","No.",D1515)</t>
  </si>
  <si>
    <t>=NL(,"Sales Shipment Header","Whse Associate Picked By","No.",D1516)</t>
  </si>
  <si>
    <t>=NL(,"Sales Shipment Header","Whse Associate Picked By","No.",D1517)</t>
  </si>
  <si>
    <t>=NL(,"Sales Shipment Header","Whse Associate Picked By","No.",D1518)</t>
  </si>
  <si>
    <t>=NL(,"Sales Shipment Header","Whse Associate Picked By","No.",D1519)</t>
  </si>
  <si>
    <t>=NL(,"Sales Shipment Header","Whse Associate Picked By","No.",D1520)</t>
  </si>
  <si>
    <t>=NL(,"Sales Shipment Header","Whse Associate Picked By","No.",D1521)</t>
  </si>
  <si>
    <t>=NL(,"Sales Shipment Header","Whse Associate Picked By","No.",D1522)</t>
  </si>
  <si>
    <t>=NL(,"Sales Shipment Header","Whse Associate Picked By","No.",D1523)</t>
  </si>
  <si>
    <t>=NL(,"Sales Shipment Header","Whse Associate Picked By","No.",D1524)</t>
  </si>
  <si>
    <t>=NL(,"Sales Shipment Header","Whse Associate Picked By","No.",D1525)</t>
  </si>
  <si>
    <t>=NL(,"Sales Shipment Header","Whse Associate Picked By","No.",D1526)</t>
  </si>
  <si>
    <t>=NL(,"Sales Shipment Header","Whse Associate Picked By","No.",D1527)</t>
  </si>
  <si>
    <t>=NL(,"Sales Shipment Header","Whse Associate Picked By","No.",D1528)</t>
  </si>
  <si>
    <t>=NL(,"Sales Shipment Header","Whse Associate Picked By","No.",D1529)</t>
  </si>
  <si>
    <t>=NL(,"Sales Shipment Header","Whse Associate Picked By","No.",D1530)</t>
  </si>
  <si>
    <t>=NL(,"Sales Shipment Header","Whse Associate Picked By","No.",D1531)</t>
  </si>
  <si>
    <t>=NL(,"Sales Shipment Header","Whse Associate Picked By","No.",D1532)</t>
  </si>
  <si>
    <t>=NL(,"Sales Shipment Header","Whse Associate Picked By","No.",D1533)</t>
  </si>
  <si>
    <t>=NL(,"Sales Shipment Header","Whse Associate Picked By","No.",D1534)</t>
  </si>
  <si>
    <t>=NL(,"Sales Shipment Header","Whse Associate Picked By","No.",D1535)</t>
  </si>
  <si>
    <t>=NL(,"Sales Shipment Header","Whse Associate Picked By","No.",D1536)</t>
  </si>
  <si>
    <t>=NL(,"Sales Shipment Header","Whse Associate Picked By","No.",D1537)</t>
  </si>
  <si>
    <t>=NL(,"Sales Shipment Header","Whse Associate Picked By","No.",D1538)</t>
  </si>
  <si>
    <t>=NL(,"Sales Shipment Header","Whse Associate Picked By","No.",D1539)</t>
  </si>
  <si>
    <t>=NL(,"Sales Shipment Header","Whse Associate Picked By","No.",D1540)</t>
  </si>
  <si>
    <t>=NL(,"Sales Shipment Header","Whse Associate Picked By","No.",D1541)</t>
  </si>
  <si>
    <t>=NL(,"Sales Shipment Header","Whse Associate Picked By","No.",D1542)</t>
  </si>
  <si>
    <t>=NL(,"Sales Shipment Header","Whse Associate Picked By","No.",D1543)</t>
  </si>
  <si>
    <t>=NL(,"Sales Shipment Header","Whse Associate Picked By","No.",D1544)</t>
  </si>
  <si>
    <t>=NL(,"Sales Shipment Header","Whse Associate Picked By","No.",D1545)</t>
  </si>
  <si>
    <t>=NL(,"Sales Shipment Header","Whse Associate Picked By","No.",D1546)</t>
  </si>
  <si>
    <t>=NL(,"Sales Shipment Header","Whse Associate Picked By","No.",D1547)</t>
  </si>
  <si>
    <t>=NL(,"Sales Shipment Header","Whse Associate Picked By","No.",D1548)</t>
  </si>
  <si>
    <t>=NL(,"Sales Shipment Header","Whse Associate Picked By","No.",D1549)</t>
  </si>
  <si>
    <t>=NL(,"Sales Shipment Header","Whse Associate Picked By","No.",D1550)</t>
  </si>
  <si>
    <t>=NL(,"Sales Shipment Header","Whse Associate Picked By","No.",D1551)</t>
  </si>
  <si>
    <t>=NL(,"Sales Shipment Header","Whse Associate Picked By","No.",D1552)</t>
  </si>
  <si>
    <t>=NL(,"Sales Shipment Header","Whse Associate Picked By","No.",D1553)</t>
  </si>
  <si>
    <t>=NL(,"Sales Shipment Header","Whse Associate Picked By","No.",D1554)</t>
  </si>
  <si>
    <t>=NL(,"Sales Shipment Header","Whse Associate Picked By","No.",D1555)</t>
  </si>
  <si>
    <t>=NL(,"Sales Shipment Header","Whse Associate Picked By","No.",D1556)</t>
  </si>
  <si>
    <t>=NL(,"Sales Shipment Header","Whse Associate Picked By","No.",D1557)</t>
  </si>
  <si>
    <t>=NL(,"Sales Shipment Header","Whse Associate Picked By","No.",D1558)</t>
  </si>
  <si>
    <t>=NL(,"Sales Shipment Header","Whse Associate Picked By","No.",D1559)</t>
  </si>
  <si>
    <t>=NL(,"Sales Shipment Header","Whse Associate Picked By","No.",D1560)</t>
  </si>
  <si>
    <t>=NL(,"Sales Shipment Header","Whse Associate Picked By","No.",D1561)</t>
  </si>
  <si>
    <t>=NL(,"Sales Shipment Header","Whse Associate Picked By","No.",D1562)</t>
  </si>
  <si>
    <t>=NL(,"Sales Shipment Header","Whse Associate Picked By","No.",D1563)</t>
  </si>
  <si>
    <t>=NL(,"Sales Shipment Header","Whse Associate Picked By","No.",D1564)</t>
  </si>
  <si>
    <t>=NL(,"Sales Shipment Header","Whse Associate Picked By","No.",D1565)</t>
  </si>
  <si>
    <t>=NL(,"Sales Shipment Header","Whse Associate Picked By","No.",D1566)</t>
  </si>
  <si>
    <t>=NL(,"Sales Shipment Header","Whse Associate Picked By","No.",D1567)</t>
  </si>
  <si>
    <t>=NL(,"Sales Shipment Header","Whse Associate Picked By","No.",D1568)</t>
  </si>
  <si>
    <t>=NL(,"Sales Shipment Header","Whse Associate Picked By","No.",D1569)</t>
  </si>
  <si>
    <t>=NL(,"Sales Shipment Header","Whse Associate Picked By","No.",D1570)</t>
  </si>
  <si>
    <t>=NL(,"Sales Shipment Header","Whse Associate Picked By","No.",D1571)</t>
  </si>
  <si>
    <t>=NL(,"Sales Shipment Header","Whse Associate Picked By","No.",D1572)</t>
  </si>
  <si>
    <t>=NL(,"Sales Shipment Header","Whse Associate Picked By","No.",D1573)</t>
  </si>
  <si>
    <t>=NL(,"Sales Shipment Header","Whse Associate Picked By","No.",D1574)</t>
  </si>
  <si>
    <t>=NL(,"Sales Shipment Header","Whse Associate Picked By","No.",D1575)</t>
  </si>
  <si>
    <t>=NL(,"Sales Shipment Header","Whse Associate Picked By","No.",D1576)</t>
  </si>
  <si>
    <t>=NL(,"Sales Shipment Header","Whse Associate Picked By","No.",D1577)</t>
  </si>
  <si>
    <t>=NL(,"Sales Shipment Header","Whse Associate Picked By","No.",D1578)</t>
  </si>
  <si>
    <t>=NL(,"Sales Shipment Header","Whse Associate Picked By","No.",D1579)</t>
  </si>
  <si>
    <t>=NL(,"Sales Shipment Header","Whse Associate Picked By","No.",D1580)</t>
  </si>
  <si>
    <t>=NL(,"Sales Shipment Header","Whse Associate Picked By","No.",D1581)</t>
  </si>
  <si>
    <t>=NL(,"Sales Shipment Header","Whse Associate Picked By","No.",D1582)</t>
  </si>
  <si>
    <t>=NL(,"Sales Shipment Header","Whse Associate Picked By","No.",D1583)</t>
  </si>
  <si>
    <t>=NL(,"Sales Shipment Header","Whse Associate Picked By","No.",D1584)</t>
  </si>
  <si>
    <t>=NL(,"Sales Shipment Header","Whse Associate Picked By","No.",D1585)</t>
  </si>
  <si>
    <t>=NL(,"Sales Shipment Header","Whse Associate Picked By","No.",D1586)</t>
  </si>
  <si>
    <t>=NL(,"Sales Shipment Header","Whse Associate Picked By","No.",D1587)</t>
  </si>
  <si>
    <t>=NL(,"Sales Shipment Header","Whse Associate Picked By","No.",D1588)</t>
  </si>
  <si>
    <t>=NL(,"Sales Shipment Header","Whse Associate Picked By","No.",D1589)</t>
  </si>
  <si>
    <t>=NL(,"Sales Shipment Header","Whse Associate Picked By","No.",D1590)</t>
  </si>
  <si>
    <t>=NL(,"Sales Shipment Header","Whse Associate Picked By","No.",D1591)</t>
  </si>
  <si>
    <t>=NL(,"Sales Shipment Header","Whse Associate Picked By","No.",D1592)</t>
  </si>
  <si>
    <t>=NL(,"Sales Shipment Header","Whse Associate Picked By","No.",D1593)</t>
  </si>
  <si>
    <t>=NL(,"Sales Shipment Header","Whse Associate Picked By","No.",D1594)</t>
  </si>
  <si>
    <t>=NL(,"Sales Shipment Header","Whse Associate Picked By","No.",D1595)</t>
  </si>
  <si>
    <t>=NL(,"Sales Shipment Header","Whse Associate Picked By","No.",D1596)</t>
  </si>
  <si>
    <t>=NL(,"Sales Shipment Header","Whse Associate Picked By","No.",D1597)</t>
  </si>
  <si>
    <t>=NL(,"Sales Shipment Header","Whse Associate Picked By","No.",D1598)</t>
  </si>
  <si>
    <t>=NL(,"Sales Shipment Header","Whse Associate Picked By","No.",D1599)</t>
  </si>
  <si>
    <t>=NL(,"Sales Shipment Header","Whse Associate Picked By","No.",D1600)</t>
  </si>
  <si>
    <t>=NL(,"Sales Shipment Header","Whse Associate Picked By","No.",D1601)</t>
  </si>
  <si>
    <t>=NL(,"Sales Shipment Header","Whse Associate Picked By","No.",D1602)</t>
  </si>
  <si>
    <t>=NL(,"Sales Shipment Header","Whse Associate Picked By","No.",D1603)</t>
  </si>
  <si>
    <t>=NL(,"Sales Shipment Header","Whse Associate Picked By","No.",D1604)</t>
  </si>
  <si>
    <t>=NL(,"Sales Shipment Header","Whse Associate Picked By","No.",D1605)</t>
  </si>
  <si>
    <t>=NL(,"Sales Shipment Header","Whse Associate Picked By","No.",D1606)</t>
  </si>
  <si>
    <t>=NL(,"Sales Shipment Header","Whse Associate Picked By","No.",D1607)</t>
  </si>
  <si>
    <t>=NL(,"Sales Shipment Header","Whse Associate Picked By","No.",D1608)</t>
  </si>
  <si>
    <t>=NL(,"Sales Shipment Header","Whse Associate Picked By","No.",D1609)</t>
  </si>
  <si>
    <t>=NL(,"Sales Shipment Header","Whse Associate Picked By","No.",D1610)</t>
  </si>
  <si>
    <t>=NL(,"Sales Shipment Header","Whse Associate Picked By","No.",D1611)</t>
  </si>
  <si>
    <t>=NL(,"Sales Shipment Header","Whse Associate Picked By","No.",D1612)</t>
  </si>
  <si>
    <t>=NL(,"Sales Shipment Header","Whse Associate Picked By","No.",D1613)</t>
  </si>
  <si>
    <t>=NL(,"Sales Shipment Header","Whse Associate Picked By","No.",D1614)</t>
  </si>
  <si>
    <t>=NL(,"Sales Shipment Header","Whse Associate Picked By","No.",D1615)</t>
  </si>
  <si>
    <t>=NL(,"Sales Shipment Header","Whse Associate Picked By","No.",D1616)</t>
  </si>
  <si>
    <t>=NL(,"Sales Shipment Header","Whse Associate Picked By","No.",D1617)</t>
  </si>
  <si>
    <t>=NL(,"Sales Shipment Header","Whse Associate Picked By","No.",D1618)</t>
  </si>
  <si>
    <t>=NL(,"Sales Shipment Header","Whse Associate Picked By","No.",D1619)</t>
  </si>
  <si>
    <t>=NL(,"Sales Shipment Header","Whse Associate Picked By","No.",D1620)</t>
  </si>
  <si>
    <t>=NL(,"Sales Shipment Header","Whse Associate Picked By","No.",D1621)</t>
  </si>
  <si>
    <t>=NL(,"Sales Shipment Header","Whse Associate Picked By","No.",D1622)</t>
  </si>
  <si>
    <t>=NL(,"Sales Shipment Header","Whse Associate Picked By","No.",D1623)</t>
  </si>
  <si>
    <t>=NL(,"Sales Shipment Header","Whse Associate Picked By","No.",D1624)</t>
  </si>
  <si>
    <t>=NL(,"Sales Shipment Header","Whse Associate Picked By","No.",D1625)</t>
  </si>
  <si>
    <t>=NL(,"Sales Shipment Header","Whse Associate Picked By","No.",D1626)</t>
  </si>
  <si>
    <t>=NL(,"Sales Shipment Header","Whse Associate Picked By","No.",D1627)</t>
  </si>
  <si>
    <t>=NL(,"Sales Shipment Header","Whse Associate Picked By","No.",D1628)</t>
  </si>
  <si>
    <t>=NL(,"Sales Shipment Header","Whse Associate Picked By","No.",D1629)</t>
  </si>
  <si>
    <t>=NL(,"Sales Shipment Header","Whse Associate Picked By","No.",D1630)</t>
  </si>
  <si>
    <t>=NL(,"Sales Shipment Header","Whse Associate Picked By","No.",D1631)</t>
  </si>
  <si>
    <t>=NL(,"Sales Shipment Header","Whse Associate Picked By","No.",D1632)</t>
  </si>
  <si>
    <t>=NL(,"Sales Shipment Header","Whse Associate Picked By","No.",D1633)</t>
  </si>
  <si>
    <t>=NL(,"Sales Shipment Header","Whse Associate Picked By","No.",D1634)</t>
  </si>
  <si>
    <t>=NL(,"Sales Shipment Header","Whse Associate Picked By","No.",D1635)</t>
  </si>
  <si>
    <t>=NL(,"Sales Shipment Header","Whse Associate Picked By","No.",D1636)</t>
  </si>
  <si>
    <t>=NL(,"Sales Shipment Header","Whse Associate Picked By","No.",D1637)</t>
  </si>
  <si>
    <t>=NL(,"Sales Shipment Header","Whse Associate Picked By","No.",D1638)</t>
  </si>
  <si>
    <t>=NL(,"Sales Shipment Header","Whse Associate Picked By","No.",D1639)</t>
  </si>
  <si>
    <t>=NL(,"Sales Shipment Header","Whse Associate Picked By","No.",D1640)</t>
  </si>
  <si>
    <t>=NL(,"Sales Shipment Header","Whse Associate Picked By","No.",D1641)</t>
  </si>
  <si>
    <t>=NL(,"Sales Shipment Header","Whse Associate Picked By","No.",D1642)</t>
  </si>
  <si>
    <t>=NL(,"Sales Shipment Header","Whse Associate Picked By","No.",D1643)</t>
  </si>
  <si>
    <t>=NL(,"Sales Shipment Header","Whse Associate Picked By","No.",D1644)</t>
  </si>
  <si>
    <t>=NL(,"Sales Shipment Header","Whse Associate Picked By","No.",D1645)</t>
  </si>
  <si>
    <t>=NL(,"Sales Shipment Header","Whse Associate Picked By","No.",D1646)</t>
  </si>
  <si>
    <t>=NL(,"Sales Shipment Header","Whse Associate Picked By","No.",D1647)</t>
  </si>
  <si>
    <t>=NL(,"Sales Shipment Header","Whse Associate Picked By","No.",D1648)</t>
  </si>
  <si>
    <t>=NL(,"Sales Shipment Header","Whse Associate Picked By","No.",D1649)</t>
  </si>
  <si>
    <t>=NL(,"Sales Shipment Header","Whse Associate Picked By","No.",D1650)</t>
  </si>
  <si>
    <t>=NL(,"Sales Shipment Header","Whse Associate Picked By","No.",D1651)</t>
  </si>
  <si>
    <t>=NL(,"Sales Shipment Header","Whse Associate Picked By","No.",D1652)</t>
  </si>
  <si>
    <t>=NL(,"Sales Shipment Header","Whse Associate Picked By","No.",D1653)</t>
  </si>
  <si>
    <t>=NL(,"Sales Shipment Header","Whse Associate Picked By","No.",D1654)</t>
  </si>
  <si>
    <t>=NL(,"Sales Shipment Header","Whse Associate Picked By","No.",D1655)</t>
  </si>
  <si>
    <t>=NL(,"Sales Shipment Header","Whse Associate Picked By","No.",D1656)</t>
  </si>
  <si>
    <t>=NL(,"Sales Shipment Header","Whse Associate Picked By","No.",D1657)</t>
  </si>
  <si>
    <t>=NL(,"Sales Shipment Header","Whse Associate Picked By","No.",D1658)</t>
  </si>
  <si>
    <t>=NL(,"Sales Shipment Header","Whse Associate Picked By","No.",D1659)</t>
  </si>
  <si>
    <t>=NL(,"Sales Shipment Header","Whse Associate Picked By","No.",D1660)</t>
  </si>
  <si>
    <t>=NL(,"Sales Shipment Header","Whse Associate Picked By","No.",D1661)</t>
  </si>
  <si>
    <t>=NL(,"Sales Shipment Header","Whse Associate Picked By","No.",D1662)</t>
  </si>
  <si>
    <t>=NL(,"Sales Shipment Header","Whse Associate Picked By","No.",D1663)</t>
  </si>
  <si>
    <t>=NL(,"Sales Shipment Header","Whse Associate Picked By","No.",D1664)</t>
  </si>
  <si>
    <t>=NL(,"Sales Shipment Header","Whse Associate Picked By","No.",D1665)</t>
  </si>
  <si>
    <t>=NL(,"Sales Shipment Header","Whse Associate Picked By","No.",D1666)</t>
  </si>
  <si>
    <t>=NL(,"Sales Shipment Header","Whse Associate Picked By","No.",D1667)</t>
  </si>
  <si>
    <t>=NL(,"Sales Shipment Header","Whse Associate Picked By","No.",D1668)</t>
  </si>
  <si>
    <t>=NL(,"Sales Shipment Header","Whse Associate Picked By","No.",D1669)</t>
  </si>
  <si>
    <t>=NL(,"Sales Shipment Header","Whse Associate Picked By","No.",D1670)</t>
  </si>
  <si>
    <t>=NL(,"Sales Shipment Header","Whse Associate Picked By","No.",D1671)</t>
  </si>
  <si>
    <t>=NL(,"Sales Shipment Header","Whse Associate Picked By","No.",D1672)</t>
  </si>
  <si>
    <t>=NL(,"Sales Shipment Header","Whse Associate Picked By","No.",D1673)</t>
  </si>
  <si>
    <t>=NL(,"Sales Shipment Header","Whse Associate Picked By","No.",D1674)</t>
  </si>
  <si>
    <t>=NL(,"Sales Shipment Header","Whse Associate Picked By","No.",D1675)</t>
  </si>
  <si>
    <t>=NL(,"Sales Shipment Header","Whse Associate Picked By","No.",D1676)</t>
  </si>
  <si>
    <t>=NL(,"Sales Shipment Header","Whse Associate Picked By","No.",D1677)</t>
  </si>
  <si>
    <t>=NL(,"Sales Shipment Header","Whse Associate Picked By","No.",D1678)</t>
  </si>
  <si>
    <t>=NL(,"Sales Shipment Header","Whse Associate Picked By","No.",D1679)</t>
  </si>
  <si>
    <t>=NL(,"Sales Shipment Header","Whse Associate Picked By","No.",D1680)</t>
  </si>
  <si>
    <t>=NL(,"Sales Shipment Header","Whse Associate Picked By","No.",D1681)</t>
  </si>
  <si>
    <t>=NL(,"Sales Shipment Header","Whse Associate Picked By","No.",D1682)</t>
  </si>
  <si>
    <t>=NL(,"Sales Shipment Header","Whse Associate Picked By","No.",D1683)</t>
  </si>
  <si>
    <t>=NL(,"Sales Shipment Header","Whse Associate Picked By","No.",D1684)</t>
  </si>
  <si>
    <t>=NL(,"Sales Shipment Header","Whse Associate Picked By","No.",D1685)</t>
  </si>
  <si>
    <t>=NL(,"Sales Shipment Header","Whse Associate Picked By","No.",D1686)</t>
  </si>
  <si>
    <t>=NL(,"Sales Shipment Header","Whse Associate Picked By","No.",D1687)</t>
  </si>
  <si>
    <t>=NL(,"Sales Shipment Header","Whse Associate Picked By","No.",D1688)</t>
  </si>
  <si>
    <t>=NL(,"Sales Shipment Header","Whse Associate Picked By","No.",D1689)</t>
  </si>
  <si>
    <t>=NL(,"Sales Shipment Header","Whse Associate Picked By","No.",D1690)</t>
  </si>
  <si>
    <t>=NL(,"Sales Shipment Header","Whse Associate Picked By","No.",D1691)</t>
  </si>
  <si>
    <t>=NL(,"Sales Shipment Header","Whse Associate Picked By","No.",D1692)</t>
  </si>
  <si>
    <t>=NL(,"Sales Shipment Header","Whse Associate Picked By","No.",D1693)</t>
  </si>
  <si>
    <t>=NL(,"Sales Shipment Header","Whse Associate Picked By","No.",D1694)</t>
  </si>
  <si>
    <t>=NL(,"Sales Shipment Header","Whse Associate Picked By","No.",D1695)</t>
  </si>
  <si>
    <t>=NL(,"Sales Shipment Header","Whse Associate Picked By","No.",D1696)</t>
  </si>
  <si>
    <t>=NL(,"Sales Shipment Header","Whse Associate Picked By","No.",D1697)</t>
  </si>
  <si>
    <t>=NL(,"Sales Shipment Header","Whse Associate Picked By","No.",D1698)</t>
  </si>
  <si>
    <t>=NL(,"Sales Shipment Header","Whse Associate Picked By","No.",D1699)</t>
  </si>
  <si>
    <t>=NL(,"Sales Shipment Header","Whse Associate Picked By","No.",D1700)</t>
  </si>
  <si>
    <t>=NL(,"Sales Shipment Header","Whse Associate Picked By","No.",D1701)</t>
  </si>
  <si>
    <t>=NL(,"Sales Shipment Header","Whse Associate Picked By","No.",D1702)</t>
  </si>
  <si>
    <t>=NL(,"Sales Shipment Header","Whse Associate Picked By","No.",D1703)</t>
  </si>
  <si>
    <t>=NL(,"Sales Shipment Header","Whse Associate Picked By","No.",D1704)</t>
  </si>
  <si>
    <t>=NL(,"Sales Shipment Header","Whse Associate Picked By","No.",D1705)</t>
  </si>
  <si>
    <t>=NL(,"Sales Shipment Header","Whse Associate Picked By","No.",D1706)</t>
  </si>
  <si>
    <t>=NL(,"Sales Shipment Header","Whse Associate Picked By","No.",D1707)</t>
  </si>
  <si>
    <t>=NL(,"Sales Shipment Header","Whse Associate Picked By","No.",D1708)</t>
  </si>
  <si>
    <t>=NL(,"Sales Shipment Header","Whse Associate Picked By","No.",D1709)</t>
  </si>
  <si>
    <t>=NL(,"Sales Shipment Header","Whse Associate Picked By","No.",D1710)</t>
  </si>
  <si>
    <t>=NL(,"Sales Shipment Header","Whse Associate Picked By","No.",D1711)</t>
  </si>
  <si>
    <t>=NL(,"Sales Shipment Header","Whse Associate Picked By","No.",D1712)</t>
  </si>
  <si>
    <t>=NL(,"Sales Shipment Header","Whse Associate Picked By","No.",D1713)</t>
  </si>
  <si>
    <t>=NL(,"Sales Shipment Header","Whse Associate Picked By","No.",D1714)</t>
  </si>
  <si>
    <t>=NL(,"Sales Shipment Header","Whse Associate Picked By","No.",D1715)</t>
  </si>
  <si>
    <t>=NL(,"Sales Shipment Header","Whse Associate Picked By","No.",D1716)</t>
  </si>
  <si>
    <t>=NL(,"Sales Shipment Header","Whse Associate Picked By","No.",D1717)</t>
  </si>
  <si>
    <t>=NL(,"Sales Shipment Header","Whse Associate Picked By","No.",D1718)</t>
  </si>
  <si>
    <t>=NL(,"Sales Shipment Header","Whse Associate Picked By","No.",D1719)</t>
  </si>
  <si>
    <t>=NL(,"Sales Shipment Header","Whse Associate Picked By","No.",D1720)</t>
  </si>
  <si>
    <t>=NL(,"Sales Shipment Header","Whse Associate Picked By","No.",D1721)</t>
  </si>
  <si>
    <t>=NL(,"Sales Shipment Header","Whse Associate Picked By","No.",D1722)</t>
  </si>
  <si>
    <t>=NL(,"Sales Shipment Header","Whse Associate Picked By","No.",D1723)</t>
  </si>
  <si>
    <t>=NL(,"Sales Shipment Header","Whse Associate Picked By","No.",D1724)</t>
  </si>
  <si>
    <t>=NL(,"Sales Shipment Header","Whse Associate Picked By","No.",D1725)</t>
  </si>
  <si>
    <t>=NL(,"Sales Shipment Header","Whse Associate Picked By","No.",D1726)</t>
  </si>
  <si>
    <t>=NL(,"Sales Shipment Header","Whse Associate Picked By","No.",D1727)</t>
  </si>
  <si>
    <t>=NL(,"Sales Shipment Header","Whse Associate Picked By","No.",D1728)</t>
  </si>
  <si>
    <t>=NL(,"Sales Shipment Header","Whse Associate Picked By","No.",D1729)</t>
  </si>
  <si>
    <t>=NL(,"Sales Shipment Header","Whse Associate Picked By","No.",D1730)</t>
  </si>
  <si>
    <t>=NL(,"Sales Shipment Header","Whse Associate Picked By","No.",D1731)</t>
  </si>
  <si>
    <t>=NL(,"Sales Shipment Header","Whse Associate Picked By","No.",D1732)</t>
  </si>
  <si>
    <t>=NL(,"Sales Shipment Header","Whse Associate Picked By","No.",D1733)</t>
  </si>
  <si>
    <t>=NL(,"Sales Shipment Header","Whse Associate Picked By","No.",D1734)</t>
  </si>
  <si>
    <t>=NL(,"Sales Shipment Header","Whse Associate Picked By","No.",D1735)</t>
  </si>
  <si>
    <t>=NL(,"Sales Shipment Header","Whse Associate Picked By","No.",D1736)</t>
  </si>
  <si>
    <t>=NL(,"Sales Shipment Header","Whse Associate Picked By","No.",D1737)</t>
  </si>
  <si>
    <t>=NL(,"Sales Shipment Header","Whse Associate Picked By","No.",D1738)</t>
  </si>
  <si>
    <t>=NL(,"Sales Shipment Header","Whse Associate Picked By","No.",D1739)</t>
  </si>
  <si>
    <t>=NL(,"Sales Shipment Header","Whse Associate Picked By","No.",D1740)</t>
  </si>
  <si>
    <t>=NL(,"Sales Shipment Header","Whse Associate Picked By","No.",D1741)</t>
  </si>
  <si>
    <t>=NL(,"Sales Shipment Header","Whse Associate Picked By","No.",D1742)</t>
  </si>
  <si>
    <t>=NL(,"Sales Shipment Header","Whse Associate Picked By","No.",D1743)</t>
  </si>
  <si>
    <t>=NL(,"Sales Shipment Header","Whse Associate Picked By","No.",D1744)</t>
  </si>
  <si>
    <t>=NL(,"Sales Shipment Header","Whse Associate Picked By","No.",D1745)</t>
  </si>
  <si>
    <t>=NL(,"Sales Shipment Header","Whse Associate Picked By","No.",D1746)</t>
  </si>
  <si>
    <t>=NL(,"Sales Shipment Header","Whse Associate Picked By","No.",D1747)</t>
  </si>
  <si>
    <t>=NL(,"Sales Shipment Header","Whse Associate Picked By","No.",D1748)</t>
  </si>
  <si>
    <t>=NL(,"Sales Shipment Header","Whse Associate Picked By","No.",D1749)</t>
  </si>
  <si>
    <t>=NL(,"Sales Shipment Header","Whse Associate Picked By","No.",D1750)</t>
  </si>
  <si>
    <t>=NL(,"Sales Shipment Header","Whse Associate Picked By","No.",D1751)</t>
  </si>
  <si>
    <t>=NL(,"Sales Shipment Header","Whse Associate Picked By","No.",D1752)</t>
  </si>
  <si>
    <t>=NL(,"Sales Shipment Header","Whse Associate Picked By","No.",D1753)</t>
  </si>
  <si>
    <t>=NL(,"Sales Shipment Header","Whse Associate Picked By","No.",D1754)</t>
  </si>
  <si>
    <t>=NL(,"Sales Shipment Header","Whse Associate Picked By","No.",D1755)</t>
  </si>
  <si>
    <t>=NL(,"Sales Shipment Header","Whse Associate Picked By","No.",D1756)</t>
  </si>
  <si>
    <t>=NL(,"Sales Shipment Header","Whse Associate Picked By","No.",D1757)</t>
  </si>
  <si>
    <t>=NL(,"Sales Shipment Header","Whse Associate Picked By","No.",D1758)</t>
  </si>
  <si>
    <t>=NL(,"Sales Shipment Header","Whse Associate Picked By","No.",D1759)</t>
  </si>
  <si>
    <t>=NL(,"Sales Shipment Header","Whse Associate Picked By","No.",D1760)</t>
  </si>
  <si>
    <t>=NL(,"Sales Shipment Header","Whse Associate Picked By","No.",D1761)</t>
  </si>
  <si>
    <t>=NL(,"Sales Shipment Header","Whse Associate Picked By","No.",D1762)</t>
  </si>
  <si>
    <t>=NL(,"Sales Shipment Header","Whse Associate Picked By","No.",D1763)</t>
  </si>
  <si>
    <t>=NL(,"Sales Shipment Header","Whse Associate Picked By","No.",D1764)</t>
  </si>
  <si>
    <t>=NL(,"Sales Shipment Header","Whse Associate Picked By","No.",D1765)</t>
  </si>
  <si>
    <t>=NL(,"Sales Shipment Header","Whse Associate Picked By","No.",D1766)</t>
  </si>
  <si>
    <t>=NL(,"Sales Shipment Header","Whse Associate Picked By","No.",D1767)</t>
  </si>
  <si>
    <t>=NL(,"Sales Shipment Header","Whse Associate Picked By","No.",D1768)</t>
  </si>
  <si>
    <t>=NL(,"Sales Shipment Header","Whse Associate Picked By","No.",D1769)</t>
  </si>
  <si>
    <t>=NL(,"Sales Shipment Header","Whse Associate Picked By","No.",D1770)</t>
  </si>
  <si>
    <t>=NL(,"Sales Shipment Header","Whse Associate Picked By","No.",D1771)</t>
  </si>
  <si>
    <t>=NL(,"Sales Shipment Header","Whse Associate Picked By","No.",D1772)</t>
  </si>
  <si>
    <t>=NL(,"Sales Shipment Header","Whse Associate Picked By","No.",D1773)</t>
  </si>
  <si>
    <t>=NL(,"Sales Shipment Header","Whse Associate Picked By","No.",D1774)</t>
  </si>
  <si>
    <t>=NL(,"Sales Shipment Header","Whse Associate Picked By","No.",D1775)</t>
  </si>
  <si>
    <t>=NL(,"Sales Shipment Header","Whse Associate Picked By","No.",D1776)</t>
  </si>
  <si>
    <t>=NL(,"Sales Shipment Header","Whse Associate Picked By","No.",D1777)</t>
  </si>
  <si>
    <t>=NL(,"Sales Shipment Header","Whse Associate Picked By","No.",D1778)</t>
  </si>
  <si>
    <t>=NL(,"Sales Shipment Header","Whse Associate Picked By","No.",D1779)</t>
  </si>
  <si>
    <t>=NL(,"Sales Shipment Header","Whse Associate Picked By","No.",D1780)</t>
  </si>
  <si>
    <t>=NL(,"Sales Shipment Header","Whse Associate Picked By","No.",D1781)</t>
  </si>
  <si>
    <t>=NL(,"Sales Shipment Header","Whse Associate Picked By","No.",D1782)</t>
  </si>
  <si>
    <t>=NL(,"Sales Shipment Header","Whse Associate Picked By","No.",D1783)</t>
  </si>
  <si>
    <t>=NL(,"Sales Shipment Header","Whse Associate Picked By","No.",D1784)</t>
  </si>
  <si>
    <t>=NL(,"Sales Shipment Header","Whse Associate Picked By","No.",D1785)</t>
  </si>
  <si>
    <t>=NL(,"Sales Shipment Header","Whse Associate Picked By","No.",D1786)</t>
  </si>
  <si>
    <t>=NL(,"Sales Shipment Header","Whse Associate Picked By","No.",D1787)</t>
  </si>
  <si>
    <t>=NL(,"Sales Shipment Header","Whse Associate Picked By","No.",D1788)</t>
  </si>
  <si>
    <t>=NL(,"Sales Shipment Header","Whse Associate Picked By","No.",D1789)</t>
  </si>
  <si>
    <t>=NL(,"Sales Shipment Header","Whse Associate Picked By","No.",D1790)</t>
  </si>
  <si>
    <t>=NL(,"Sales Shipment Header","Whse Associate Picked By","No.",D1791)</t>
  </si>
  <si>
    <t>=NL(,"Sales Shipment Header","Whse Associate Picked By","No.",D1792)</t>
  </si>
  <si>
    <t>=NL(,"Sales Shipment Header","Whse Associate Picked By","No.",D1793)</t>
  </si>
  <si>
    <t>=NL(,"Sales Shipment Header","Whse Associate Picked By","No.",D1794)</t>
  </si>
  <si>
    <t>=NL(,"Sales Shipment Header","Whse Associate Picked By","No.",D1795)</t>
  </si>
  <si>
    <t>=NL(,"Sales Shipment Header","Whse Associate Picked By","No.",D1796)</t>
  </si>
  <si>
    <t>=NL(,"Sales Shipment Header","Whse Associate Picked By","No.",D1797)</t>
  </si>
  <si>
    <t>=NL(,"Sales Shipment Header","Whse Associate Picked By","No.",D1798)</t>
  </si>
  <si>
    <t>=NL(,"Sales Shipment Header","Whse Associate Picked By","No.",D1799)</t>
  </si>
  <si>
    <t>=NL(,"Sales Shipment Header","Whse Associate Picked By","No.",D1800)</t>
  </si>
  <si>
    <t>=NL(,"Sales Shipment Header","Whse Associate Picked By","No.",D1801)</t>
  </si>
  <si>
    <t>=NL(,"Sales Shipment Header","Whse Associate Picked By","No.",D1802)</t>
  </si>
  <si>
    <t>=NL(,"Sales Shipment Header","Whse Associate Picked By","No.",D1803)</t>
  </si>
  <si>
    <t>=NL(,"Sales Shipment Header","Whse Associate Picked By","No.",D1804)</t>
  </si>
  <si>
    <t>=NL(,"Sales Shipment Header","Whse Associate Picked By","No.",D1805)</t>
  </si>
  <si>
    <t>=NL(,"Sales Shipment Header","Whse Associate Picked By","No.",D1806)</t>
  </si>
  <si>
    <t>=NL(,"Sales Shipment Header","Whse Associate Picked By","No.",D1807)</t>
  </si>
  <si>
    <t>=NL(,"Sales Shipment Header","Whse Associate Picked By","No.",D1808)</t>
  </si>
  <si>
    <t>=NL(,"Sales Shipment Header","Whse Associate Picked By","No.",D1809)</t>
  </si>
  <si>
    <t>=NL(,"Sales Shipment Header","Whse Associate Picked By","No.",D1810)</t>
  </si>
  <si>
    <t>=NL(,"Sales Shipment Header","Whse Associate Picked By","No.",D1811)</t>
  </si>
  <si>
    <t>=NL(,"Sales Shipment Header","Whse Associate Picked By","No.",D1812)</t>
  </si>
  <si>
    <t>=NL(,"Sales Shipment Header","Whse Associate Picked By","No.",D1813)</t>
  </si>
  <si>
    <t>=NL(,"Sales Shipment Header","Whse Associate Picked By","No.",D1814)</t>
  </si>
  <si>
    <t>=NL(,"Sales Shipment Header","Whse Associate Picked By","No.",D1815)</t>
  </si>
  <si>
    <t>=NL(,"Sales Shipment Header","Whse Associate Picked By","No.",D1816)</t>
  </si>
  <si>
    <t>=NL(,"Sales Shipment Header","Whse Associate Picked By","No.",D1817)</t>
  </si>
  <si>
    <t>=NL(,"Sales Shipment Header","Whse Associate Picked By","No.",D1818)</t>
  </si>
  <si>
    <t>=NL(,"Sales Shipment Header","Whse Associate Picked By","No.",D1819)</t>
  </si>
  <si>
    <t>=NL(,"Sales Shipment Header","Whse Associate Picked By","No.",D1820)</t>
  </si>
  <si>
    <t>=NL(,"Sales Shipment Header","Whse Associate Picked By","No.",D1821)</t>
  </si>
  <si>
    <t>=NL(,"Sales Shipment Header","Whse Associate Picked By","No.",D1822)</t>
  </si>
  <si>
    <t>=NL(,"Sales Shipment Header","Whse Associate Picked By","No.",D1823)</t>
  </si>
  <si>
    <t>=NL(,"Sales Shipment Header","Whse Associate Picked By","No.",D1824)</t>
  </si>
  <si>
    <t>=NL(,"Sales Shipment Header","Whse Associate Picked By","No.",D1825)</t>
  </si>
  <si>
    <t>=NL(,"Sales Shipment Header","Whse Associate Picked By","No.",D1826)</t>
  </si>
  <si>
    <t>=NL(,"Sales Shipment Header","Whse Associate Picked By","No.",D1827)</t>
  </si>
  <si>
    <t>=NL(,"Sales Shipment Header","Whse Associate Picked By","No.",D1828)</t>
  </si>
  <si>
    <t>=NL(,"Sales Shipment Header","Whse Associate Picked By","No.",D1829)</t>
  </si>
  <si>
    <t>=NL(,"Sales Shipment Header","Whse Associate Picked By","No.",D1830)</t>
  </si>
  <si>
    <t>=NL(,"Sales Shipment Header","Whse Associate Picked By","No.",D1831)</t>
  </si>
  <si>
    <t>=NL(,"Sales Shipment Header","Whse Associate Picked By","No.",D1832)</t>
  </si>
  <si>
    <t>=NL(,"Sales Shipment Header","Whse Associate Picked By","No.",D1833)</t>
  </si>
  <si>
    <t>=NL(,"Sales Shipment Header","Whse Associate Picked By","No.",D1834)</t>
  </si>
  <si>
    <t>=NL(,"Sales Shipment Header","Whse Associate Picked By","No.",D1835)</t>
  </si>
  <si>
    <t>=NL(,"Sales Shipment Header","Whse Associate Picked By","No.",D1836)</t>
  </si>
  <si>
    <t>=NL(,"Sales Shipment Header","Whse Associate Picked By","No.",D1837)</t>
  </si>
  <si>
    <t>=NL(,"Sales Shipment Header","Whse Associate Picked By","No.",D1838)</t>
  </si>
  <si>
    <t>=NL(,"Sales Shipment Header","Whse Associate Picked By","No.",D1839)</t>
  </si>
  <si>
    <t>=NL(,"Sales Shipment Header","Whse Associate Picked By","No.",D1840)</t>
  </si>
  <si>
    <t>=NL(,"Sales Shipment Header","Whse Associate Picked By","No.",D1841)</t>
  </si>
  <si>
    <t>=NL(,"Sales Shipment Header","Whse Associate Picked By","No.",D1842)</t>
  </si>
  <si>
    <t>=NL(,"Sales Shipment Header","Whse Associate Picked By","No.",D1843)</t>
  </si>
  <si>
    <t>=NL(,"Sales Shipment Header","Whse Associate Picked By","No.",D1844)</t>
  </si>
  <si>
    <t>=NL(,"Sales Shipment Header","Whse Associate Picked By","No.",D1845)</t>
  </si>
  <si>
    <t>=NL(,"Sales Shipment Header","Whse Associate Picked By","No.",D1846)</t>
  </si>
  <si>
    <t>=NL(,"Sales Shipment Header","Whse Associate Picked By","No.",D1847)</t>
  </si>
  <si>
    <t>=NL(,"Sales Shipment Header","Whse Associate Picked By","No.",D1848)</t>
  </si>
  <si>
    <t>=NL(,"Sales Shipment Header","Whse Associate Picked By","No.",D1849)</t>
  </si>
  <si>
    <t>=NL(,"Sales Shipment Header","Whse Associate Picked By","No.",D1850)</t>
  </si>
  <si>
    <t>=NL(,"Sales Shipment Header","Whse Associate Picked By","No.",D1851)</t>
  </si>
  <si>
    <t>=NL(,"Sales Shipment Header","Whse Associate Picked By","No.",D1852)</t>
  </si>
  <si>
    <t>=NL(,"Sales Shipment Header","Whse Associate Picked By","No.",D1853)</t>
  </si>
  <si>
    <t>=NL(,"Sales Shipment Header","Whse Associate Picked By","No.",D1854)</t>
  </si>
  <si>
    <t>=NL(,"Sales Shipment Header","Whse Associate Picked By","No.",D1855)</t>
  </si>
  <si>
    <t>=NL(,"Sales Shipment Header","Whse Associate Picked By","No.",D1856)</t>
  </si>
  <si>
    <t>=NL(,"Sales Shipment Header","Whse Associate Picked By","No.",D1857)</t>
  </si>
  <si>
    <t>=NL(,"Sales Shipment Header","Whse Associate Picked By","No.",D1858)</t>
  </si>
  <si>
    <t>=NL(,"Sales Shipment Header","Whse Associate Picked By","No.",D1859)</t>
  </si>
  <si>
    <t>=NL(,"Sales Shipment Header","Whse Associate Picked By","No.",D1860)</t>
  </si>
  <si>
    <t>=NL(,"Sales Shipment Header","Whse Associate Picked By","No.",D1861)</t>
  </si>
  <si>
    <t>=NL(,"Sales Shipment Header","Whse Associate Picked By","No.",D1862)</t>
  </si>
  <si>
    <t>=NL(,"Sales Shipment Header","Whse Associate Picked By","No.",D1863)</t>
  </si>
  <si>
    <t>=NL(,"Sales Shipment Header","Whse Associate Picked By","No.",D1864)</t>
  </si>
  <si>
    <t>=NL(,"Sales Shipment Header","Whse Associate Picked By","No.",D1865)</t>
  </si>
  <si>
    <t>=NL(,"Sales Shipment Header","Whse Associate Picked By","No.",D1866)</t>
  </si>
  <si>
    <t>=NL(,"Sales Shipment Header","Whse Associate Picked By","No.",D1867)</t>
  </si>
  <si>
    <t>=NL(,"Sales Shipment Header","Whse Associate Picked By","No.",D1868)</t>
  </si>
  <si>
    <t>=NL(,"Sales Shipment Header","Whse Associate Picked By","No.",D1869)</t>
  </si>
  <si>
    <t>=NL(,"Sales Shipment Header","Whse Associate Picked By","No.",D1870)</t>
  </si>
  <si>
    <t>=NL(,"Sales Shipment Header","Whse Associate Picked By","No.",D1871)</t>
  </si>
  <si>
    <t>=NL(,"Sales Shipment Header","Whse Associate Picked By","No.",D1872)</t>
  </si>
  <si>
    <t>=NL(,"Sales Shipment Header","Whse Associate Picked By","No.",D1873)</t>
  </si>
  <si>
    <t>=NL(,"Sales Shipment Header","Whse Associate Picked By","No.",D1874)</t>
  </si>
  <si>
    <t>=NL(,"Sales Shipment Header","Whse Associate Picked By","No.",D1875)</t>
  </si>
  <si>
    <t>=NL(,"Sales Shipment Header","Whse Associate Picked By","No.",D1876)</t>
  </si>
  <si>
    <t>=NL(,"Sales Shipment Header","Whse Associate Picked By","No.",D1877)</t>
  </si>
  <si>
    <t>=NL(,"Sales Shipment Header","Whse Associate Picked By","No.",D1878)</t>
  </si>
  <si>
    <t>=NL(,"Sales Shipment Header","Whse Associate Picked By","No.",D1879)</t>
  </si>
  <si>
    <t>=NL(,"Sales Shipment Header","Whse Associate Picked By","No.",D1880)</t>
  </si>
  <si>
    <t>=NL(,"Sales Shipment Header","Whse Associate Picked By","No.",D1881)</t>
  </si>
  <si>
    <t>=NL(,"Sales Shipment Header","Whse Associate Picked By","No.",D1882)</t>
  </si>
  <si>
    <t>=NL(,"Sales Shipment Header","Whse Associate Picked By","No.",D1883)</t>
  </si>
  <si>
    <t>=NL(,"Sales Shipment Header","Whse Associate Picked By","No.",D1884)</t>
  </si>
  <si>
    <t>=NL(,"Sales Shipment Header","Whse Associate Picked By","No.",D1885)</t>
  </si>
  <si>
    <t>=NL(,"Sales Shipment Header","Whse Associate Picked By","No.",D1886)</t>
  </si>
  <si>
    <t>=NL(,"Sales Shipment Header","Whse Associate Picked By","No.",D1887)</t>
  </si>
  <si>
    <t>=NL(,"Sales Shipment Header","Whse Associate Picked By","No.",D1888)</t>
  </si>
  <si>
    <t>=NL(,"Sales Shipment Header","Whse Associate Picked By","No.",D1889)</t>
  </si>
  <si>
    <t>=NL(,"Sales Shipment Header","Whse Associate Picked By","No.",D1890)</t>
  </si>
  <si>
    <t>=NL(,"Sales Shipment Header","Whse Associate Picked By","No.",D1891)</t>
  </si>
  <si>
    <t>=NL(,"Sales Shipment Header","Whse Associate Picked By","No.",D1892)</t>
  </si>
  <si>
    <t>=NL(,"Sales Shipment Header","Whse Associate Picked By","No.",D1893)</t>
  </si>
  <si>
    <t>=NL(,"Sales Shipment Header","Whse Associate Picked By","No.",D1894)</t>
  </si>
  <si>
    <t>=NL(,"Sales Shipment Header","Whse Associate Picked By","No.",D1895)</t>
  </si>
  <si>
    <t>=NL(,"Sales Shipment Header","Whse Associate Picked By","No.",D1896)</t>
  </si>
  <si>
    <t>=NL(,"Sales Shipment Header","Whse Associate Picked By","No.",D1897)</t>
  </si>
  <si>
    <t>=NL(,"Sales Shipment Header","Whse Associate Picked By","No.",D1898)</t>
  </si>
  <si>
    <t>=NL(,"Sales Shipment Header","Whse Associate Picked By","No.",D1899)</t>
  </si>
  <si>
    <t>=NL(,"Sales Shipment Header","Whse Associate Picked By","No.",D1900)</t>
  </si>
  <si>
    <t>=NL(,"Sales Shipment Header","Whse Associate Picked By","No.",D1901)</t>
  </si>
  <si>
    <t>=NL(,"Sales Shipment Header","Whse Associate Picked By","No.",D1902)</t>
  </si>
  <si>
    <t>=NL(,"Sales Shipment Header","Whse Associate Picked By","No.",D1903)</t>
  </si>
  <si>
    <t>=NL(,"Sales Shipment Header","Whse Associate Picked By","No.",D1904)</t>
  </si>
  <si>
    <t>=NL(,"Sales Shipment Header","Whse Associate Picked By","No.",D1905)</t>
  </si>
  <si>
    <t>=NL(,"Sales Shipment Header","Whse Associate Picked By","No.",D1906)</t>
  </si>
  <si>
    <t>=NL(,"Sales Shipment Header","Whse Associate Picked By","No.",D1907)</t>
  </si>
  <si>
    <t>=NL(,"Sales Shipment Header","Whse Associate Picked By","No.",D1908)</t>
  </si>
  <si>
    <t>=NL(,"Sales Shipment Header","Whse Associate Picked By","No.",D1909)</t>
  </si>
  <si>
    <t>=NL(,"Sales Shipment Header","Whse Associate Picked By","No.",D1910)</t>
  </si>
  <si>
    <t>=NL(,"Sales Shipment Header","Whse Associate Picked By","No.",D1911)</t>
  </si>
  <si>
    <t>=NL(,"Sales Shipment Header","Whse Associate Picked By","No.",D1912)</t>
  </si>
  <si>
    <t>=NL(,"Sales Shipment Header","Whse Associate Picked By","No.",D1913)</t>
  </si>
  <si>
    <t>=NL(,"Sales Shipment Header","Whse Associate Picked By","No.",D1914)</t>
  </si>
  <si>
    <t>=NL(,"Sales Shipment Header","Whse Associate Picked By","No.",D1915)</t>
  </si>
  <si>
    <t>=NL(,"Sales Shipment Header","Whse Associate Picked By","No.",D1916)</t>
  </si>
  <si>
    <t>=NL(,"Sales Shipment Header","Whse Associate Picked By","No.",D1917)</t>
  </si>
  <si>
    <t>=NL(,"Sales Shipment Header","Whse Associate Picked By","No.",D1918)</t>
  </si>
  <si>
    <t>=NL(,"Sales Shipment Header","Whse Associate Picked By","No.",D1919)</t>
  </si>
  <si>
    <t>=NL(,"Sales Shipment Header","Whse Associate Picked By","No.",D1920)</t>
  </si>
  <si>
    <t>=NL(,"Sales Shipment Header","Whse Associate Picked By","No.",D1921)</t>
  </si>
  <si>
    <t>=NL(,"Sales Shipment Header","Whse Associate Picked By","No.",D1922)</t>
  </si>
  <si>
    <t>=NL(,"Sales Shipment Header","Whse Associate Picked By","No.",D1923)</t>
  </si>
  <si>
    <t>=NL(,"Sales Shipment Header","Whse Associate Picked By","No.",D1924)</t>
  </si>
  <si>
    <t>=NL(,"Sales Shipment Header","Whse Associate Picked By","No.",D1925)</t>
  </si>
  <si>
    <t>=NL(,"Sales Shipment Header","Whse Associate Picked By","No.",D1926)</t>
  </si>
  <si>
    <t>=NL(,"Sales Shipment Header","Whse Associate Picked By","No.",D1927)</t>
  </si>
  <si>
    <t>=NL(,"Sales Shipment Header","Whse Associate Picked By","No.",D1928)</t>
  </si>
  <si>
    <t>=NL(,"Sales Shipment Header","Whse Associate Picked By","No.",D1929)</t>
  </si>
  <si>
    <t>=NL(,"Sales Shipment Header","Whse Associate Picked By","No.",D1930)</t>
  </si>
  <si>
    <t>=NL(,"Sales Shipment Header","Whse Associate Picked By","No.",D1931)</t>
  </si>
  <si>
    <t>=NL(,"Sales Shipment Header","Whse Associate Picked By","No.",D1932)</t>
  </si>
  <si>
    <t>=NL(,"Sales Shipment Header","Whse Associate Picked By","No.",D1933)</t>
  </si>
  <si>
    <t>=NL(,"Sales Shipment Header","Whse Associate Picked By","No.",D1934)</t>
  </si>
  <si>
    <t>=NL(,"Sales Shipment Header","Whse Associate Picked By","No.",D1935)</t>
  </si>
  <si>
    <t>=NL(,"Sales Shipment Header","Whse Associate Picked By","No.",D1936)</t>
  </si>
  <si>
    <t>=NL(,"Sales Shipment Header","Whse Associate Picked By","No.",D1937)</t>
  </si>
  <si>
    <t>=NL(,"Sales Shipment Header","Whse Associate Picked By","No.",D1938)</t>
  </si>
  <si>
    <t>=NL(,"Sales Shipment Header","Whse Associate Picked By","No.",D1939)</t>
  </si>
  <si>
    <t>=NL(,"Sales Shipment Header","Whse Associate Picked By","No.",D1940)</t>
  </si>
  <si>
    <t>=NL(,"Sales Shipment Header","Whse Associate Picked By","No.",D1941)</t>
  </si>
  <si>
    <t>=NL(,"Sales Shipment Header","Whse Associate Picked By","No.",D1942)</t>
  </si>
  <si>
    <t>=NL(,"Sales Shipment Header","Whse Associate Picked By","No.",D1943)</t>
  </si>
  <si>
    <t>=NL(,"Sales Shipment Header","Whse Associate Picked By","No.",D1944)</t>
  </si>
  <si>
    <t>=NL(,"Sales Shipment Header","Whse Associate Picked By","No.",D1945)</t>
  </si>
  <si>
    <t>=NL(,"Sales Shipment Header","Whse Associate Picked By","No.",D1946)</t>
  </si>
  <si>
    <t>=NL(,"Sales Shipment Header","Whse Associate Picked By","No.",D1947)</t>
  </si>
  <si>
    <t>=NL(,"Sales Shipment Header","Whse Associate Picked By","No.",D1948)</t>
  </si>
  <si>
    <t>=NL(,"Sales Shipment Header","Whse Associate Picked By","No.",D1949)</t>
  </si>
  <si>
    <t>=NL(,"Sales Shipment Header","Whse Associate Picked By","No.",D1950)</t>
  </si>
  <si>
    <t>=NL(,"Sales Shipment Header","Whse Associate Picked By","No.",D1951)</t>
  </si>
  <si>
    <t>=NL(,"Sales Shipment Header","Whse Associate Picked By","No.",D1952)</t>
  </si>
  <si>
    <t>=NL(,"Sales Shipment Header","Whse Associate Picked By","No.",D1953)</t>
  </si>
  <si>
    <t>=NL(,"Sales Shipment Header","Whse Associate Picked By","No.",D1954)</t>
  </si>
  <si>
    <t>=NL(,"Sales Shipment Header","Whse Associate Picked By","No.",D1955)</t>
  </si>
  <si>
    <t>=NL(,"Sales Shipment Header","Whse Associate Picked By","No.",D1956)</t>
  </si>
  <si>
    <t>=NL(,"Sales Shipment Header","Whse Associate Picked By","No.",D1957)</t>
  </si>
  <si>
    <t>=NL(,"Sales Shipment Header","Whse Associate Picked By","No.",D1958)</t>
  </si>
  <si>
    <t>=NL(,"Sales Shipment Header","Whse Associate Picked By","No.",D1959)</t>
  </si>
  <si>
    <t>=NL(,"Sales Shipment Header","Whse Associate Picked By","No.",D1960)</t>
  </si>
  <si>
    <t>=NL(,"Sales Shipment Header","Whse Associate Picked By","No.",D1961)</t>
  </si>
  <si>
    <t>=NL(,"Sales Shipment Header","Whse Associate Picked By","No.",D1962)</t>
  </si>
  <si>
    <t>=NL(,"Sales Shipment Header","Whse Associate Picked By","No.",D1963)</t>
  </si>
  <si>
    <t>=NL(,"Sales Shipment Header","Whse Associate Picked By","No.",D1964)</t>
  </si>
  <si>
    <t>=NL(,"Sales Shipment Header","Whse Associate Picked By","No.",D1965)</t>
  </si>
  <si>
    <t>=NL(,"Sales Shipment Header","Whse Associate Picked By","No.",D1966)</t>
  </si>
  <si>
    <t>=NL(,"Sales Shipment Header","Whse Associate Picked By","No.",D1967)</t>
  </si>
  <si>
    <t>=NL(,"Sales Shipment Header","Whse Associate Picked By","No.",D1968)</t>
  </si>
  <si>
    <t>=NL(,"Sales Shipment Header","Whse Associate Picked By","No.",D1969)</t>
  </si>
  <si>
    <t>=NL(,"Sales Shipment Header","Whse Associate Picked By","No.",D1970)</t>
  </si>
  <si>
    <t>=NL(,"Sales Shipment Header","Whse Associate Picked By","No.",D1971)</t>
  </si>
  <si>
    <t>=NL(,"Sales Shipment Header","Whse Associate Picked By","No.",D1972)</t>
  </si>
  <si>
    <t>=NL(,"Sales Shipment Header","Whse Associate Picked By","No.",D1973)</t>
  </si>
  <si>
    <t>=NL(,"Sales Shipment Header","Whse Associate Picked By","No.",D1974)</t>
  </si>
  <si>
    <t>=NL(,"Sales Shipment Header","Whse Associate Picked By","No.",D1975)</t>
  </si>
  <si>
    <t>=NL(,"Sales Shipment Header","Whse Associate Picked By","No.",D1976)</t>
  </si>
  <si>
    <t>=NL(,"Sales Shipment Header","Whse Associate Picked By","No.",D1977)</t>
  </si>
  <si>
    <t>=NL(,"Sales Shipment Header","Whse Associate Picked By","No.",D1978)</t>
  </si>
  <si>
    <t>=NL(,"Sales Shipment Header","Whse Associate Picked By","No.",D1979)</t>
  </si>
  <si>
    <t>=NL(,"Sales Shipment Header","Whse Associate Picked By","No.",D1980)</t>
  </si>
  <si>
    <t>=NL(,"Sales Shipment Header","Whse Associate Picked By","No.",D1981)</t>
  </si>
  <si>
    <t>=NL(,"Sales Shipment Header","Whse Associate Picked By","No.",D1982)</t>
  </si>
  <si>
    <t>=NL(,"Sales Shipment Header","Whse Associate Picked By","No.",D1983)</t>
  </si>
  <si>
    <t>=NL(,"Sales Shipment Header","Whse Associate Picked By","No.",D1984)</t>
  </si>
  <si>
    <t>=NL(,"Sales Shipment Header","Whse Associate Picked By","No.",D1985)</t>
  </si>
  <si>
    <t>=NL(,"Sales Shipment Header","Whse Associate Picked By","No.",D1986)</t>
  </si>
  <si>
    <t>=NL(,"Sales Shipment Header","Whse Associate Picked By","No.",D1987)</t>
  </si>
  <si>
    <t>=NL(,"Sales Shipment Header","Whse Associate Picked By","No.",D1988)</t>
  </si>
  <si>
    <t>=NL(,"Sales Shipment Header","Whse Associate Picked By","No.",D1989)</t>
  </si>
  <si>
    <t>=NL(,"Sales Shipment Header","Whse Associate Picked By","No.",D1990)</t>
  </si>
  <si>
    <t>=NL(,"Sales Shipment Header","Whse Associate Picked By","No.",D1991)</t>
  </si>
  <si>
    <t>=NL(,"Sales Shipment Header","Whse Associate Picked By","No.",D1992)</t>
  </si>
  <si>
    <t>=NL(,"Sales Shipment Header","Whse Associate Picked By","No.",D1993)</t>
  </si>
  <si>
    <t>=NL(,"Sales Shipment Header","Whse Associate Picked By","No.",D1994)</t>
  </si>
  <si>
    <t>=NL(,"Sales Shipment Header","Whse Associate Picked By","No.",D1995)</t>
  </si>
  <si>
    <t>=NL(,"Sales Shipment Header","Whse Associate Picked By","No.",D1996)</t>
  </si>
  <si>
    <t>=NL(,"Sales Shipment Header","Whse Associate Picked By","No.",D1997)</t>
  </si>
  <si>
    <t>=NL(,"Sales Shipment Header","Whse Associate Picked By","No.",D1998)</t>
  </si>
  <si>
    <t>=NL(,"Sales Shipment Header","Whse Associate Picked By","No.",D1999)</t>
  </si>
  <si>
    <t>=NL(,"Sales Shipment Header","Whse Associate Picked By","No.",D2000)</t>
  </si>
  <si>
    <t>=NL(,"Sales Shipment Header","Whse Associate Picked By","No.",D2001)</t>
  </si>
  <si>
    <t>=NL(,"Sales Shipment Header","Whse Associate Picked By","No.",D2002)</t>
  </si>
  <si>
    <t>=NL(,"Sales Shipment Header","Whse Associate Picked By","No.",D2003)</t>
  </si>
  <si>
    <t>=NL(,"Sales Shipment Header","Whse Associate Picked By","No.",D2004)</t>
  </si>
  <si>
    <t>=NL(,"Sales Shipment Header","Whse Associate Picked By","No.",D2005)</t>
  </si>
  <si>
    <t>=NL(,"Sales Shipment Header","Whse Associate Picked By","No.",D2006)</t>
  </si>
  <si>
    <t>=NL(,"Sales Shipment Header","Whse Associate Picked By","No.",D2007)</t>
  </si>
  <si>
    <t>=NL(,"Sales Shipment Header","Whse Associate Picked By","No.",D2008)</t>
  </si>
  <si>
    <t>=NL(,"Sales Shipment Header","Whse Associate Picked By","No.",D2009)</t>
  </si>
  <si>
    <t>=NL(,"Sales Shipment Header","Whse Associate Picked By","No.",D2010)</t>
  </si>
  <si>
    <t>=NL(,"Sales Shipment Header","Whse Associate Picked By","No.",D2011)</t>
  </si>
  <si>
    <t>=NL(,"Sales Shipment Header","Whse Associate Picked By","No.",D2012)</t>
  </si>
  <si>
    <t>=NL(,"Sales Shipment Header","Whse Associate Picked By","No.",D2013)</t>
  </si>
  <si>
    <t>=NL(,"Sales Shipment Header","Whse Associate Picked By","No.",D2014)</t>
  </si>
  <si>
    <t>=NL(,"Sales Shipment Header","Whse Associate Picked By","No.",D2015)</t>
  </si>
  <si>
    <t>=NL(,"Sales Shipment Header","Whse Associate Picked By","No.",D2016)</t>
  </si>
  <si>
    <t>=NL(,"Sales Shipment Header","Whse Associate Picked By","No.",D2017)</t>
  </si>
  <si>
    <t>=NL(,"Sales Shipment Header","Whse Associate Picked By","No.",D2018)</t>
  </si>
  <si>
    <t>=NL(,"Sales Shipment Header","Whse Associate Picked By","No.",D2019)</t>
  </si>
  <si>
    <t>=NL(,"Sales Shipment Header","Whse Associate Picked By","No.",D2020)</t>
  </si>
  <si>
    <t>=NL(,"Sales Shipment Header","Whse Associate Picked By","No.",D2021)</t>
  </si>
  <si>
    <t>=NL(,"Sales Shipment Header","Whse Associate Picked By","No.",D2022)</t>
  </si>
  <si>
    <t>=NL(,"Sales Shipment Header","Whse Associate Picked By","No.",D2023)</t>
  </si>
  <si>
    <t>=NL(,"Sales Shipment Header","Whse Associate Picked By","No.",D2024)</t>
  </si>
  <si>
    <t>=NL(,"Sales Shipment Header","Whse Associate Picked By","No.",D2025)</t>
  </si>
  <si>
    <t>=NL(,"Sales Shipment Header","Whse Associate Picked By","No.",D2026)</t>
  </si>
  <si>
    <t>=NL(,"Sales Shipment Header","Whse Associate Picked By","No.",D2027)</t>
  </si>
  <si>
    <t>=NL(,"Sales Shipment Header","Whse Associate Picked By","No.",D2028)</t>
  </si>
  <si>
    <t>=NL(,"Sales Shipment Header","Whse Associate Picked By","No.",D2029)</t>
  </si>
  <si>
    <t>=NL(,"Sales Shipment Header","Whse Associate Picked By","No.",D2030)</t>
  </si>
  <si>
    <t>=NL(,"Sales Shipment Header","Whse Associate Picked By","No.",D2031)</t>
  </si>
  <si>
    <t>=NL(,"Sales Shipment Header","Whse Associate Picked By","No.",D2032)</t>
  </si>
  <si>
    <t>=NL(,"Sales Shipment Header","Whse Associate Picked By","No.",D2033)</t>
  </si>
  <si>
    <t>=NL(,"Sales Shipment Header","Whse Associate Picked By","No.",D2034)</t>
  </si>
  <si>
    <t>=NL(,"Sales Shipment Header","Whse Associate Picked By","No.",D2035)</t>
  </si>
  <si>
    <t>=NL(,"Sales Shipment Header","Whse Associate Picked By","No.",D2036)</t>
  </si>
  <si>
    <t>=NL(,"Sales Shipment Header","Whse Associate Picked By","No.",D2037)</t>
  </si>
  <si>
    <t>=NL(,"Sales Shipment Header","Whse Associate Picked By","No.",D2038)</t>
  </si>
  <si>
    <t>=NL(,"Sales Shipment Header","Whse Associate Picked By","No.",D2039)</t>
  </si>
  <si>
    <t>=NL(,"Sales Shipment Header","Whse Associate Picked By","No.",D2040)</t>
  </si>
  <si>
    <t>=NL(,"Sales Shipment Header","Whse Associate Picked By","No.",D2041)</t>
  </si>
  <si>
    <t>=NL(,"Sales Shipment Header","Whse Associate Picked By","No.",D2042)</t>
  </si>
  <si>
    <t>=NL(,"Sales Shipment Header","Whse Associate Picked By","No.",D2043)</t>
  </si>
  <si>
    <t>=NL(,"Sales Shipment Header","Whse Associate Picked By","No.",D2044)</t>
  </si>
  <si>
    <t>=NL(,"Sales Shipment Header","Whse Associate Picked By","No.",D2045)</t>
  </si>
  <si>
    <t>=NL(,"Sales Shipment Header","Whse Associate Picked By","No.",D2046)</t>
  </si>
  <si>
    <t>=NL(,"Sales Shipment Header","Whse Associate Picked By","No.",D2047)</t>
  </si>
  <si>
    <t>=NL(,"Sales Shipment Header","Whse Associate Picked By","No.",D2048)</t>
  </si>
  <si>
    <t>=NL(,"Sales Shipment Header","Whse Associate Picked By","No.",D2049)</t>
  </si>
  <si>
    <t>=NL(,"Sales Shipment Header","Whse Associate Picked By","No.",D2050)</t>
  </si>
  <si>
    <t>=NL(,"Sales Shipment Header","Whse Associate Picked By","No.",D2051)</t>
  </si>
  <si>
    <t>=NL(,"Sales Shipment Header","Whse Associate Picked By","No.",D2052)</t>
  </si>
  <si>
    <t>=NL(,"Sales Shipment Header","Whse Associate Picked By","No.",D2053)</t>
  </si>
  <si>
    <t>=NL(,"Sales Shipment Header","Whse Associate Picked By","No.",D2054)</t>
  </si>
  <si>
    <t>=NL(,"Sales Shipment Header","Whse Associate Picked By","No.",D2055)</t>
  </si>
  <si>
    <t>=NL(,"Sales Shipment Header","Whse Associate Picked By","No.",D2056)</t>
  </si>
  <si>
    <t>=NL(,"Sales Shipment Header","Whse Associate Picked By","No.",D2057)</t>
  </si>
  <si>
    <t>=NL(,"Sales Shipment Header","Whse Associate Picked By","No.",D2058)</t>
  </si>
  <si>
    <t>=NL(,"Sales Shipment Header","Whse Associate Picked By","No.",D2059)</t>
  </si>
  <si>
    <t>=NL(,"Sales Shipment Header","Whse Associate Picked By","No.",D2060)</t>
  </si>
  <si>
    <t>=NL(,"Sales Shipment Header","Whse Associate Picked By","No.",D2061)</t>
  </si>
  <si>
    <t>=NL(,"Sales Shipment Header","Whse Associate Picked By","No.",D2062)</t>
  </si>
  <si>
    <t>=NL(,"Sales Shipment Header","Whse Associate Picked By","No.",D2063)</t>
  </si>
  <si>
    <t>=NL(,"Sales Shipment Header","Whse Associate Picked By","No.",D2064)</t>
  </si>
  <si>
    <t>=NL(,"Sales Shipment Header","Whse Associate Picked By","No.",D2065)</t>
  </si>
  <si>
    <t>=NL(,"Sales Shipment Header","Whse Associate Picked By","No.",D2066)</t>
  </si>
  <si>
    <t>=NL(,"Sales Shipment Header","Whse Associate Picked By","No.",D2067)</t>
  </si>
  <si>
    <t>=NL(,"Sales Shipment Header","Whse Associate Picked By","No.",D2068)</t>
  </si>
  <si>
    <t>=NL(,"Sales Shipment Header","Whse Associate Picked By","No.",D2069)</t>
  </si>
  <si>
    <t>=NL(,"Sales Shipment Header","Whse Associate Picked By","No.",D2070)</t>
  </si>
  <si>
    <t>=NL(,"Sales Shipment Header","Whse Associate Picked By","No.",D2071)</t>
  </si>
  <si>
    <t>=NL(,"Sales Shipment Header","Whse Associate Picked By","No.",D2072)</t>
  </si>
  <si>
    <t>=NL(,"Sales Shipment Header","Whse Associate Picked By","No.",D2073)</t>
  </si>
  <si>
    <t>=NL(,"Sales Shipment Header","Whse Associate Picked By","No.",D2074)</t>
  </si>
  <si>
    <t>=NL(,"Sales Shipment Header","Whse Associate Picked By","No.",D2075)</t>
  </si>
  <si>
    <t>=NL(,"Sales Shipment Header","Whse Associate Picked By","No.",D2076)</t>
  </si>
  <si>
    <t>=NL(,"Sales Shipment Header","Whse Associate Picked By","No.",D2077)</t>
  </si>
  <si>
    <t>=NL(,"Sales Shipment Header","Whse Associate Picked By","No.",D2078)</t>
  </si>
  <si>
    <t>=NL(,"Sales Shipment Header","Whse Associate Picked By","No.",D2079)</t>
  </si>
  <si>
    <t>=NL(,"Sales Shipment Header","Whse Associate Picked By","No.",D2080)</t>
  </si>
  <si>
    <t>=NL(,"Sales Shipment Header","Whse Associate Picked By","No.",D2081)</t>
  </si>
  <si>
    <t>=NL(,"Sales Shipment Header","Whse Associate Picked By","No.",D2082)</t>
  </si>
  <si>
    <t>=NL(,"Sales Shipment Header","Whse Associate Picked By","No.",D2083)</t>
  </si>
  <si>
    <t>=NL(,"Sales Shipment Header","Whse Associate Picked By","No.",D2084)</t>
  </si>
  <si>
    <t>=NL(,"Sales Shipment Header","Whse Associate Picked By","No.",D2085)</t>
  </si>
  <si>
    <t>=NL(,"Sales Shipment Header","Whse Associate Picked By","No.",D2086)</t>
  </si>
  <si>
    <t>=NL(,"Sales Shipment Header","Whse Associate Picked By","No.",D2087)</t>
  </si>
  <si>
    <t>=NL(,"Sales Shipment Header","Whse Associate Picked By","No.",D2088)</t>
  </si>
  <si>
    <t>=NL(,"Sales Shipment Header","Whse Associate Picked By","No.",D2089)</t>
  </si>
  <si>
    <t>=NL(,"Sales Shipment Header","Whse Associate Picked By","No.",D2090)</t>
  </si>
  <si>
    <t>=NL(,"Sales Shipment Header","Whse Associate Picked By","No.",D2091)</t>
  </si>
  <si>
    <t>=NL(,"Sales Shipment Header","Whse Associate Picked By","No.",D2092)</t>
  </si>
  <si>
    <t>=NL(,"Sales Shipment Header","Whse Associate Picked By","No.",D2093)</t>
  </si>
  <si>
    <t>=NL(,"Sales Shipment Header","Whse Associate Picked By","No.",D2094)</t>
  </si>
  <si>
    <t>=NL(,"Sales Shipment Header","Whse Associate Picked By","No.",D2095)</t>
  </si>
  <si>
    <t>=NL(,"Sales Shipment Header","Whse Associate Picked By","No.",D2096)</t>
  </si>
  <si>
    <t>=NL(,"Sales Shipment Header","Whse Associate Picked By","No.",D2097)</t>
  </si>
  <si>
    <t>=NL(,"Sales Shipment Header","Whse Associate Picked By","No.",D2098)</t>
  </si>
  <si>
    <t>=NL(,"Sales Shipment Header","Whse Associate Picked By","No.",D2099)</t>
  </si>
  <si>
    <t>=NL(,"Sales Shipment Header","Whse Associate Picked By","No.",D2100)</t>
  </si>
  <si>
    <t>=NL(,"Sales Shipment Header","Whse Associate Picked By","No.",D2101)</t>
  </si>
  <si>
    <t>=NL(,"Sales Shipment Header","Whse Associate Picked By","No.",D2102)</t>
  </si>
  <si>
    <t>=NL(,"Sales Shipment Header","Whse Associate Picked By","No.",D2103)</t>
  </si>
  <si>
    <t>=NL(,"Sales Shipment Header","Whse Associate Picked By","No.",D2104)</t>
  </si>
  <si>
    <t>=NL(,"Sales Shipment Header","Whse Associate Picked By","No.",D2105)</t>
  </si>
  <si>
    <t>=NL(,"Sales Shipment Header","Whse Associate Picked By","No.",D2106)</t>
  </si>
  <si>
    <t>=NL(,"Sales Shipment Header","Whse Associate Picked By","No.",D2107)</t>
  </si>
  <si>
    <t>=NL(,"Sales Shipment Header","Whse Associate Picked By","No.",D2108)</t>
  </si>
  <si>
    <t>=NL(,"Sales Shipment Header","Whse Associate Picked By","No.",D2109)</t>
  </si>
  <si>
    <t>=NL(,"Sales Shipment Header","Whse Associate Picked By","No.",D2110)</t>
  </si>
  <si>
    <t>=NL(,"Sales Shipment Header","Whse Associate Picked By","No.",D2111)</t>
  </si>
  <si>
    <t>=NL(,"Sales Shipment Header","Whse Associate Picked By","No.",D2112)</t>
  </si>
  <si>
    <t>=NL(,"Sales Shipment Header","Whse Associate Picked By","No.",D2113)</t>
  </si>
  <si>
    <t>=NL(,"Sales Shipment Header","Whse Associate Picked By","No.",D2114)</t>
  </si>
  <si>
    <t>=NL(,"Sales Shipment Header","Whse Associate Picked By","No.",D2115)</t>
  </si>
  <si>
    <t>=NL(,"Sales Shipment Header","Whse Associate Picked By","No.",D2116)</t>
  </si>
  <si>
    <t>=NL(,"Sales Shipment Header","Whse Associate Picked By","No.",D2117)</t>
  </si>
  <si>
    <t>=NL(,"Sales Shipment Header","Whse Associate Picked By","No.",D2118)</t>
  </si>
  <si>
    <t>=NL(,"Sales Shipment Header","Whse Associate Picked By","No.",D2119)</t>
  </si>
  <si>
    <t>=NL(,"Sales Shipment Header","Whse Associate Picked By","No.",D2120)</t>
  </si>
  <si>
    <t>=NL(,"Sales Shipment Header","Whse Associate Picked By","No.",D2121)</t>
  </si>
  <si>
    <t>=NL(,"Sales Shipment Header","Whse Associate Picked By","No.",D2122)</t>
  </si>
  <si>
    <t>=NL(,"Sales Shipment Header","Whse Associate Picked By","No.",D2123)</t>
  </si>
  <si>
    <t>=NL(,"Sales Shipment Header","Whse Associate Picked By","No.",D2124)</t>
  </si>
  <si>
    <t>=NL(,"Sales Shipment Header","Whse Associate Picked By","No.",D2125)</t>
  </si>
  <si>
    <t>=NL(,"Sales Shipment Header","Whse Associate Picked By","No.",D2126)</t>
  </si>
  <si>
    <t>=NL(,"Sales Shipment Header","Whse Associate Picked By","No.",D2127)</t>
  </si>
  <si>
    <t>=NL(,"Sales Shipment Header","Whse Associate Picked By","No.",D2128)</t>
  </si>
  <si>
    <t>=NL(,"Sales Shipment Header","Whse Associate Picked By","No.",D2129)</t>
  </si>
  <si>
    <t>=NL(,"Sales Shipment Header","Whse Associate Picked By","No.",D2130)</t>
  </si>
  <si>
    <t>=NL(,"Sales Shipment Header","Whse Associate Picked By","No.",D2131)</t>
  </si>
  <si>
    <t>=NL(,"Sales Shipment Header","Whse Associate Picked By","No.",D2132)</t>
  </si>
  <si>
    <t>=NL(,"Sales Shipment Header","Whse Associate Picked By","No.",D2133)</t>
  </si>
  <si>
    <t>=NL(,"Sales Shipment Header","Whse Associate Picked By","No.",D2134)</t>
  </si>
  <si>
    <t>=NL(,"Sales Shipment Header","Whse Associate Picked By","No.",D2135)</t>
  </si>
  <si>
    <t>=NL(,"Sales Shipment Header","Whse Associate Picked By","No.",D2136)</t>
  </si>
  <si>
    <t>=NL(,"Sales Shipment Header","Whse Associate Picked By","No.",D2137)</t>
  </si>
  <si>
    <t>=NL(,"Sales Shipment Header","Whse Associate Picked By","No.",D2138)</t>
  </si>
  <si>
    <t>=NL(,"Sales Shipment Header","Whse Associate Picked By","No.",D2139)</t>
  </si>
  <si>
    <t>=NL(,"Sales Shipment Header","Whse Associate Picked By","No.",D2140)</t>
  </si>
  <si>
    <t>=NL(,"Sales Shipment Header","Whse Associate Picked By","No.",D2141)</t>
  </si>
  <si>
    <t>=NL(,"Sales Shipment Header","Whse Associate Picked By","No.",D2142)</t>
  </si>
  <si>
    <t>=NL(,"Sales Shipment Header","Whse Associate Picked By","No.",D2143)</t>
  </si>
  <si>
    <t>=NL(,"Sales Shipment Header","Whse Associate Picked By","No.",D2144)</t>
  </si>
  <si>
    <t>=NL(,"Sales Shipment Header","Whse Associate Picked By","No.",D2145)</t>
  </si>
  <si>
    <t>=NL(,"Sales Shipment Header","Whse Associate Picked By","No.",D2146)</t>
  </si>
  <si>
    <t>=NL(,"Sales Shipment Header","Whse Associate Picked By","No.",D2147)</t>
  </si>
  <si>
    <t>=NL(,"Sales Shipment Header","Whse Associate Picked By","No.",D2148)</t>
  </si>
  <si>
    <t>=NL(,"Sales Shipment Header","Whse Associate Picked By","No.",D2149)</t>
  </si>
  <si>
    <t>=NL(,"Sales Shipment Header","Whse Associate Picked By","No.",D2150)</t>
  </si>
  <si>
    <t>=NL(,"Sales Shipment Header","Whse Associate Picked By","No.",D2151)</t>
  </si>
  <si>
    <t>=NL(,"Sales Shipment Header","Whse Associate Picked By","No.",D2152)</t>
  </si>
  <si>
    <t>=NL(,"Sales Shipment Header","Whse Associate Picked By","No.",D2153)</t>
  </si>
  <si>
    <t>=NL(,"Sales Shipment Header","Whse Associate Picked By","No.",D2154)</t>
  </si>
  <si>
    <t>=NL(,"Sales Shipment Header","Whse Associate Picked By","No.",D2155)</t>
  </si>
  <si>
    <t>=NL(,"Sales Shipment Header","Whse Associate Picked By","No.",D2156)</t>
  </si>
  <si>
    <t>=NL(,"Sales Shipment Header","Whse Associate Picked By","No.",D2157)</t>
  </si>
  <si>
    <t>=NL(,"Sales Shipment Header","Whse Associate Picked By","No.",D2158)</t>
  </si>
  <si>
    <t>=NL(,"Sales Shipment Header","Whse Associate Picked By","No.",D2159)</t>
  </si>
  <si>
    <t>=NL(,"Sales Shipment Header","Whse Associate Picked By","No.",D2160)</t>
  </si>
  <si>
    <t>=NL(,"Sales Shipment Header","Whse Associate Picked By","No.",D2161)</t>
  </si>
  <si>
    <t>=NL(,"Sales Shipment Header","Whse Associate Picked By","No.",D2162)</t>
  </si>
  <si>
    <t>=NL(,"Sales Shipment Header","Whse Associate Picked By","No.",D2163)</t>
  </si>
  <si>
    <t>=NL(,"Sales Shipment Header","Whse Associate Picked By","No.",D2164)</t>
  </si>
  <si>
    <t>=NL(,"Sales Shipment Header","Whse Associate Picked By","No.",D2165)</t>
  </si>
  <si>
    <t>=NL(,"Sales Shipment Header","Whse Associate Picked By","No.",D2166)</t>
  </si>
  <si>
    <t>=NL(,"Sales Shipment Header","Whse Associate Picked By","No.",D2167)</t>
  </si>
  <si>
    <t>=NL(,"Sales Shipment Header","Whse Associate Picked By","No.",D2168)</t>
  </si>
  <si>
    <t>=NL(,"Sales Shipment Header","Whse Associate Picked By","No.",D2169)</t>
  </si>
  <si>
    <t>=NL(,"Sales Shipment Header","Whse Associate Picked By","No.",D2170)</t>
  </si>
  <si>
    <t>=NL(,"Sales Shipment Header","Whse Associate Picked By","No.",D2171)</t>
  </si>
  <si>
    <t>=NL(,"Sales Shipment Header","Whse Associate Picked By","No.",D2172)</t>
  </si>
  <si>
    <t>=NL(,"Sales Shipment Header","Whse Associate Picked By","No.",D2173)</t>
  </si>
  <si>
    <t>=NL(,"Sales Shipment Header","Whse Associate Picked By","No.",D2174)</t>
  </si>
  <si>
    <t>=NL(,"Sales Shipment Header","Whse Associate Picked By","No.",D2175)</t>
  </si>
  <si>
    <t>=NL(,"Sales Shipment Header","Whse Associate Picked By","No.",D2176)</t>
  </si>
  <si>
    <t>=NL(,"Sales Shipment Header","Whse Associate Picked By","No.",D2177)</t>
  </si>
  <si>
    <t>=NL(,"Sales Shipment Header","Whse Associate Picked By","No.",D2178)</t>
  </si>
  <si>
    <t>=NL(,"Sales Shipment Header","Whse Associate Picked By","No.",D2179)</t>
  </si>
  <si>
    <t>=NL(,"Sales Shipment Header","Whse Associate Picked By","No.",D2180)</t>
  </si>
  <si>
    <t>=NL(,"Sales Shipment Header","Whse Associate Picked By","No.",D2181)</t>
  </si>
  <si>
    <t>=NL(,"Sales Shipment Header","Whse Associate Picked By","No.",D2182)</t>
  </si>
  <si>
    <t>=NL(,"Sales Shipment Header","Whse Associate Picked By","No.",D2183)</t>
  </si>
  <si>
    <t>=NL(,"Sales Shipment Header","Whse Associate Picked By","No.",D2184)</t>
  </si>
  <si>
    <t>=NL(,"Sales Shipment Header","Whse Associate Picked By","No.",D2185)</t>
  </si>
  <si>
    <t>=NL(,"Sales Shipment Header","Whse Associate Picked By","No.",D2186)</t>
  </si>
  <si>
    <t>=NL(,"Sales Shipment Header","Whse Associate Picked By","No.",D2187)</t>
  </si>
  <si>
    <t>=NL(,"Sales Shipment Header","Whse Associate Picked By","No.",D2188)</t>
  </si>
  <si>
    <t>=NL(,"Sales Shipment Header","Whse Associate Picked By","No.",D2189)</t>
  </si>
  <si>
    <t>=NL(,"Sales Shipment Header","Whse Associate Picked By","No.",D2190)</t>
  </si>
  <si>
    <t>=NL(,"Sales Shipment Header","Whse Associate Picked By","No.",D2191)</t>
  </si>
  <si>
    <t>=NL(,"Sales Shipment Header","Whse Associate Picked By","No.",D2192)</t>
  </si>
  <si>
    <t>=NL(,"Sales Shipment Header","Whse Associate Picked By","No.",D2193)</t>
  </si>
  <si>
    <t>=NL(,"Sales Shipment Header","Whse Associate Picked By","No.",D2194)</t>
  </si>
  <si>
    <t>=NL(,"Sales Shipment Header","Whse Associate Picked By","No.",D2195)</t>
  </si>
  <si>
    <t>=NL(,"Sales Shipment Header","Whse Associate Picked By","No.",D2196)</t>
  </si>
  <si>
    <t>=NL(,"Sales Shipment Header","Whse Associate Picked By","No.",D2197)</t>
  </si>
  <si>
    <t>=NL(,"Sales Shipment Header","Whse Associate Picked By","No.",D2198)</t>
  </si>
  <si>
    <t>=NL(,"Sales Shipment Header","Whse Associate Picked By","No.",D2199)</t>
  </si>
  <si>
    <t>=NL(,"Sales Shipment Header","Whse Associate Picked By","No.",D2200)</t>
  </si>
  <si>
    <t>=NL(,"Sales Shipment Header","Whse Associate Picked By","No.",D2201)</t>
  </si>
  <si>
    <t>=NL(,"Sales Shipment Header","Whse Associate Picked By","No.",D2202)</t>
  </si>
  <si>
    <t>=NL(,"Sales Shipment Header","Whse Associate Picked By","No.",D2203)</t>
  </si>
  <si>
    <t>=NL(,"Sales Shipment Header","Whse Associate Picked By","No.",D2204)</t>
  </si>
  <si>
    <t>=NL(,"Sales Shipment Header","Whse Associate Picked By","No.",D2205)</t>
  </si>
  <si>
    <t>=NL(,"Sales Shipment Header","Whse Associate Picked By","No.",D2206)</t>
  </si>
  <si>
    <t>=NL(,"Sales Shipment Header","Whse Associate Picked By","No.",D2207)</t>
  </si>
  <si>
    <t>=NL(,"Sales Shipment Header","Whse Associate Picked By","No.",D2208)</t>
  </si>
  <si>
    <t>=NL(,"Sales Shipment Header","Whse Associate Picked By","No.",D2209)</t>
  </si>
  <si>
    <t>=NL(,"Sales Shipment Header","Whse Associate Picked By","No.",D2210)</t>
  </si>
  <si>
    <t>=NL(,"Sales Shipment Header","Whse Associate Picked By","No.",D2211)</t>
  </si>
  <si>
    <t>=NL(,"Sales Shipment Header","Whse Associate Picked By","No.",D2212)</t>
  </si>
  <si>
    <t>=NL(,"Sales Shipment Header","Whse Associate Picked By","No.",D2213)</t>
  </si>
  <si>
    <t>=NL(,"Sales Shipment Header","Whse Associate Picked By","No.",D2214)</t>
  </si>
  <si>
    <t>=NL(,"Sales Shipment Header","Whse Associate Picked By","No.",D2215)</t>
  </si>
  <si>
    <t>=NL(,"Sales Shipment Header","Whse Associate Picked By","No.",D2216)</t>
  </si>
  <si>
    <t>=NL(,"Sales Shipment Header","Whse Associate Picked By","No.",D2217)</t>
  </si>
  <si>
    <t>=NL(,"Sales Shipment Header","Whse Associate Picked By","No.",D2218)</t>
  </si>
  <si>
    <t>=NL(,"Sales Shipment Header","Whse Associate Picked By","No.",D2219)</t>
  </si>
  <si>
    <t>=NL(,"Sales Shipment Header","Whse Associate Picked By","No.",D2220)</t>
  </si>
  <si>
    <t>=NL(,"Sales Shipment Header","Whse Associate Picked By","No.",D2221)</t>
  </si>
  <si>
    <t>=NL(,"Sales Shipment Header","Whse Associate Picked By","No.",D2222)</t>
  </si>
  <si>
    <t>=NL(,"Sales Shipment Header","Whse Associate Picked By","No.",D2223)</t>
  </si>
  <si>
    <t>=NL(,"Sales Shipment Header","Whse Associate Picked By","No.",D2224)</t>
  </si>
  <si>
    <t>=NL(,"Sales Shipment Header","Whse Associate Picked By","No.",D2225)</t>
  </si>
  <si>
    <t>=NL(,"Sales Shipment Header","Whse Associate Picked By","No.",D2226)</t>
  </si>
  <si>
    <t>=NL(,"Sales Shipment Header","Whse Associate Picked By","No.",D2227)</t>
  </si>
  <si>
    <t>=NL(,"Sales Shipment Header","Whse Associate Picked By","No.",D2228)</t>
  </si>
  <si>
    <t>=NL(,"Sales Shipment Header","Whse Associate Picked By","No.",D2229)</t>
  </si>
  <si>
    <t>=NL(,"Sales Shipment Header","Whse Associate Picked By","No.",D2230)</t>
  </si>
  <si>
    <t>=NL(,"Sales Shipment Header","Whse Associate Picked By","No.",D2231)</t>
  </si>
  <si>
    <t>=NL(,"Sales Shipment Header","Whse Associate Picked By","No.",D2232)</t>
  </si>
  <si>
    <t>=NL(,"Sales Shipment Header","Whse Associate Picked By","No.",D2233)</t>
  </si>
  <si>
    <t>=NL(,"Sales Shipment Header","Whse Associate Picked By","No.",D2234)</t>
  </si>
  <si>
    <t>=NL(,"Sales Shipment Header","Whse Associate Picked By","No.",D2235)</t>
  </si>
  <si>
    <t>=NL(,"Sales Shipment Header","Whse Associate Picked By","No.",D2236)</t>
  </si>
  <si>
    <t>=NL(,"Sales Shipment Header","Whse Associate Picked By","No.",D2237)</t>
  </si>
  <si>
    <t>=NL(,"Sales Shipment Header","Whse Associate Picked By","No.",D2238)</t>
  </si>
  <si>
    <t>=NL(,"Sales Shipment Header","Whse Associate Picked By","No.",D2239)</t>
  </si>
  <si>
    <t>=NL(,"Sales Shipment Header","Whse Associate Picked By","No.",D2240)</t>
  </si>
  <si>
    <t>=NL(,"Sales Shipment Header","Whse Associate Picked By","No.",D2241)</t>
  </si>
  <si>
    <t>=NL(,"Sales Shipment Header","Whse Associate Picked By","No.",D2242)</t>
  </si>
  <si>
    <t>=NL(,"Sales Shipment Header","Whse Associate Picked By","No.",D2243)</t>
  </si>
  <si>
    <t>=NL(,"Sales Shipment Header","Whse Associate Picked By","No.",D2244)</t>
  </si>
  <si>
    <t>=NL(,"Sales Shipment Header","Whse Associate Picked By","No.",D2245)</t>
  </si>
  <si>
    <t>=NL(,"Sales Shipment Header","Whse Associate Picked By","No.",D2246)</t>
  </si>
  <si>
    <t>=NL(,"Sales Shipment Header","Whse Associate Picked By","No.",D2247)</t>
  </si>
  <si>
    <t>=NL(,"Sales Shipment Header","Whse Associate Picked By","No.",D2248)</t>
  </si>
  <si>
    <t>=NL(,"Sales Shipment Header","Whse Associate Picked By","No.",D2249)</t>
  </si>
  <si>
    <t>=NL(,"Sales Shipment Header","Whse Associate Picked By","No.",D2250)</t>
  </si>
  <si>
    <t>=NL(,"Sales Shipment Header","Whse Associate Picked By","No.",D2251)</t>
  </si>
  <si>
    <t>=NL(,"Sales Shipment Header","Whse Associate Picked By","No.",D2252)</t>
  </si>
  <si>
    <t>=NL(,"Sales Shipment Header","Whse Associate Picked By","No.",D2253)</t>
  </si>
  <si>
    <t>=NL(,"Sales Shipment Header","Whse Associate Picked By","No.",D2254)</t>
  </si>
  <si>
    <t>=NL(,"Sales Shipment Header","Whse Associate Picked By","No.",D2255)</t>
  </si>
  <si>
    <t>=NL(,"Sales Shipment Header","Whse Associate Picked By","No.",D2256)</t>
  </si>
  <si>
    <t>=NL(,"Sales Shipment Header","Whse Associate Picked By","No.",D2257)</t>
  </si>
  <si>
    <t>=NL(,"Sales Shipment Header","Whse Associate Picked By","No.",D2258)</t>
  </si>
  <si>
    <t>=NL(,"Sales Shipment Header","Whse Associate Picked By","No.",D2259)</t>
  </si>
  <si>
    <t>=NL(,"Sales Shipment Header","Whse Associate Picked By","No.",D2260)</t>
  </si>
  <si>
    <t>=NL(,"Sales Shipment Header","Whse Associate Picked By","No.",D2261)</t>
  </si>
  <si>
    <t>=NL(,"Sales Shipment Header","Whse Associate Picked By","No.",D2262)</t>
  </si>
  <si>
    <t>=NL(,"Sales Shipment Header","Whse Associate Picked By","No.",D2263)</t>
  </si>
  <si>
    <t>=NL(,"Sales Shipment Header","Whse Associate Picked By","No.",D2264)</t>
  </si>
  <si>
    <t>=NL(,"Sales Shipment Header","Whse Associate Picked By","No.",D2265)</t>
  </si>
  <si>
    <t>=NL(,"Sales Shipment Header","Whse Associate Picked By","No.",D2266)</t>
  </si>
  <si>
    <t>=NL(,"Sales Shipment Header","Whse Associate Picked By","No.",D2267)</t>
  </si>
  <si>
    <t>=NL(,"Sales Shipment Header","Whse Associate Picked By","No.",D2268)</t>
  </si>
  <si>
    <t>=NL(,"Sales Shipment Header","Whse Associate Picked By","No.",D2269)</t>
  </si>
  <si>
    <t>=NL(,"Sales Shipment Header","Whse Associate Picked By","No.",D2270)</t>
  </si>
  <si>
    <t>=NL(,"Sales Shipment Header","Whse Associate Picked By","No.",D2271)</t>
  </si>
  <si>
    <t>=NL(,"Sales Shipment Header","Whse Associate Picked By","No.",D2272)</t>
  </si>
  <si>
    <t>=NL(,"Sales Shipment Header","Whse Associate Picked By","No.",D2273)</t>
  </si>
  <si>
    <t>=NL(,"Sales Shipment Header","Whse Associate Picked By","No.",D2274)</t>
  </si>
  <si>
    <t>=NL(,"Sales Shipment Header","Whse Associate Picked By","No.",D2275)</t>
  </si>
  <si>
    <t>=NL(,"Sales Shipment Header","Whse Associate Picked By","No.",D2276)</t>
  </si>
  <si>
    <t>=NL(,"Sales Shipment Header","Whse Associate Picked By","No.",D2277)</t>
  </si>
  <si>
    <t>=NL(,"Sales Shipment Header","Whse Associate Picked By","No.",D2278)</t>
  </si>
  <si>
    <t>=NL(,"Sales Shipment Header","Whse Associate Picked By","No.",D2279)</t>
  </si>
  <si>
    <t>=NL(,"Sales Shipment Header","Whse Associate Picked By","No.",D2280)</t>
  </si>
  <si>
    <t>=NL(,"Sales Shipment Header","Whse Associate Picked By","No.",D2281)</t>
  </si>
  <si>
    <t>=NL(,"Sales Shipment Header","Whse Associate Picked By","No.",D2282)</t>
  </si>
  <si>
    <t>=NL(,"Sales Shipment Header","Whse Associate Picked By","No.",D2283)</t>
  </si>
  <si>
    <t>=NL(,"Sales Shipment Header","Whse Associate Picked By","No.",D2284)</t>
  </si>
  <si>
    <t>=NL(,"Sales Shipment Header","Whse Associate Picked By","No.",D2285)</t>
  </si>
  <si>
    <t>=NL(,"Sales Shipment Header","Whse Associate Picked By","No.",D2286)</t>
  </si>
  <si>
    <t>=NL(,"Sales Shipment Header","Whse Associate Picked By","No.",D2287)</t>
  </si>
  <si>
    <t>=NL(,"Sales Shipment Header","Whse Associate Picked By","No.",D2288)</t>
  </si>
  <si>
    <t>=NL(,"Sales Shipment Header","Whse Associate Picked By","No.",D2289)</t>
  </si>
  <si>
    <t>=NL(,"Sales Shipment Header","Whse Associate Picked By","No.",D2290)</t>
  </si>
  <si>
    <t>=NL(,"Sales Shipment Header","Whse Associate Picked By","No.",D2291)</t>
  </si>
  <si>
    <t>=NL(,"Sales Shipment Header","Whse Associate Picked By","No.",D2292)</t>
  </si>
  <si>
    <t>=NL(,"Sales Shipment Header","Whse Associate Picked By","No.",D2293)</t>
  </si>
  <si>
    <t>=NL(,"Sales Shipment Header","Whse Associate Picked By","No.",D2294)</t>
  </si>
  <si>
    <t>=NL(,"Sales Shipment Header","Whse Associate Picked By","No.",D2295)</t>
  </si>
  <si>
    <t>=NL(,"Sales Shipment Header","Whse Associate Picked By","No.",D2296)</t>
  </si>
  <si>
    <t>=NL(,"Sales Shipment Header","Whse Associate Picked By","No.",D2297)</t>
  </si>
  <si>
    <t>=NL(,"Sales Shipment Header","Whse Associate Picked By","No.",D2298)</t>
  </si>
  <si>
    <t>=NL(,"Sales Shipment Header","Whse Associate Picked By","No.",D2299)</t>
  </si>
  <si>
    <t>=NL(,"Sales Shipment Header","Whse Associate Picked By","No.",D2300)</t>
  </si>
  <si>
    <t>=NL(,"Sales Shipment Header","Whse Associate Picked By","No.",D2301)</t>
  </si>
  <si>
    <t>=NL(,"Sales Shipment Header","Whse Associate Picked By","No.",D2302)</t>
  </si>
  <si>
    <t>=NL(,"Sales Shipment Header","Whse Associate Picked By","No.",D2303)</t>
  </si>
  <si>
    <t>=NL(,"Sales Shipment Header","Whse Associate Picked By","No.",D2304)</t>
  </si>
  <si>
    <t>=NL(,"Sales Shipment Header","Whse Associate Picked By","No.",D2305)</t>
  </si>
  <si>
    <t>=NL(,"Sales Shipment Header","Whse Associate Picked By","No.",D2306)</t>
  </si>
  <si>
    <t>=NL(,"Sales Shipment Header","Whse Associate Picked By","No.",D2307)</t>
  </si>
  <si>
    <t>=NL(,"Sales Shipment Header","Whse Associate Picked By","No.",D2308)</t>
  </si>
  <si>
    <t>=NL(,"Sales Shipment Header","Whse Associate Picked By","No.",D2309)</t>
  </si>
  <si>
    <t>=NL(,"Sales Shipment Header","Whse Associate Picked By","No.",D2310)</t>
  </si>
  <si>
    <t>=NL(,"Sales Shipment Header","Whse Associate Picked By","No.",D2311)</t>
  </si>
  <si>
    <t>=NL(,"Sales Shipment Header","Whse Associate Picked By","No.",D2312)</t>
  </si>
  <si>
    <t>=NL(,"Sales Shipment Header","Whse Associate Picked By","No.",D2313)</t>
  </si>
  <si>
    <t>=NL(,"Sales Shipment Header","Whse Associate Picked By","No.",D2314)</t>
  </si>
  <si>
    <t>=NL(,"Sales Shipment Header","Whse Associate Picked By","No.",D2315)</t>
  </si>
  <si>
    <t>=NL(,"Sales Shipment Header","Whse Associate Picked By","No.",D2316)</t>
  </si>
  <si>
    <t>=NL(,"Sales Shipment Header","Whse Associate Picked By","No.",D2317)</t>
  </si>
  <si>
    <t>=NL(,"Sales Shipment Header","Whse Associate Picked By","No.",D2318)</t>
  </si>
  <si>
    <t>=NL(,"Sales Shipment Header","Whse Associate Picked By","No.",D2319)</t>
  </si>
  <si>
    <t>=NL(,"Sales Shipment Header","Whse Associate Picked By","No.",D2320)</t>
  </si>
  <si>
    <t>=NL(,"Sales Shipment Header","Whse Associate Picked By","No.",D2321)</t>
  </si>
  <si>
    <t>=NL(,"Sales Shipment Header","Whse Associate Picked By","No.",D2322)</t>
  </si>
  <si>
    <t>=NL(,"Sales Shipment Header","Whse Associate Picked By","No.",D2323)</t>
  </si>
  <si>
    <t>=NL(,"Sales Shipment Header","Whse Associate Picked By","No.",D2324)</t>
  </si>
  <si>
    <t>=NL(,"Sales Shipment Header","Whse Associate Picked By","No.",D2325)</t>
  </si>
  <si>
    <t>=NL(,"Sales Shipment Header","Whse Associate Picked By","No.",D2326)</t>
  </si>
  <si>
    <t>=NL(,"Sales Shipment Header","Whse Associate Picked By","No.",D2327)</t>
  </si>
  <si>
    <t>=NL(,"Sales Shipment Header","Whse Associate Picked By","No.",D2328)</t>
  </si>
  <si>
    <t>=NL(,"Sales Shipment Header","Whse Associate Picked By","No.",D2329)</t>
  </si>
  <si>
    <t>=NL(,"Sales Shipment Header","Whse Associate Picked By","No.",D2330)</t>
  </si>
  <si>
    <t>=NL(,"Sales Shipment Header","Whse Associate Picked By","No.",D2331)</t>
  </si>
  <si>
    <t>=NL(,"Sales Shipment Header","Whse Associate Picked By","No.",D2332)</t>
  </si>
  <si>
    <t>=NL(,"Sales Shipment Header","Whse Associate Picked By","No.",D2333)</t>
  </si>
  <si>
    <t>=NL(,"Sales Shipment Header","Whse Associate Picked By","No.",D2334)</t>
  </si>
  <si>
    <t>=NL(,"Sales Shipment Header","Whse Associate Picked By","No.",D2335)</t>
  </si>
  <si>
    <t>=NL(,"Sales Shipment Header","Whse Associate Picked By","No.",D2336)</t>
  </si>
  <si>
    <t>=NL(,"Sales Shipment Header","Whse Associate Picked By","No.",D2337)</t>
  </si>
  <si>
    <t>=NL(,"Sales Shipment Header","Whse Associate Picked By","No.",D2338)</t>
  </si>
  <si>
    <t>=NL(,"Sales Shipment Header","Whse Associate Picked By","No.",D2339)</t>
  </si>
  <si>
    <t>=NL(,"Sales Shipment Header","Whse Associate Picked By","No.",D2340)</t>
  </si>
  <si>
    <t>=NL(,"Sales Shipment Header","Whse Associate Picked By","No.",D2341)</t>
  </si>
  <si>
    <t>=NL(,"Sales Shipment Header","Whse Associate Picked By","No.",D2342)</t>
  </si>
  <si>
    <t>=NL(,"Sales Shipment Header","Whse Associate Picked By","No.",D2343)</t>
  </si>
  <si>
    <t>=NL(,"Sales Shipment Header","Whse Associate Picked By","No.",D2344)</t>
  </si>
  <si>
    <t>=NL(,"Sales Shipment Header","Whse Associate Picked By","No.",D2345)</t>
  </si>
  <si>
    <t>=NL(,"Sales Shipment Header","Whse Associate Picked By","No.",D2346)</t>
  </si>
  <si>
    <t>=NL(,"Sales Shipment Header","Whse Associate Picked By","No.",D2347)</t>
  </si>
  <si>
    <t>=NL(,"Sales Shipment Header","Whse Associate Picked By","No.",D2348)</t>
  </si>
  <si>
    <t>=NL(,"Sales Shipment Header","Whse Associate Picked By","No.",D2349)</t>
  </si>
  <si>
    <t>=NL(,"Sales Shipment Header","Whse Associate Picked By","No.",D2350)</t>
  </si>
  <si>
    <t>=NL(,"Sales Shipment Header","Whse Associate Picked By","No.",D2351)</t>
  </si>
  <si>
    <t>=NL(,"Sales Shipment Header","Whse Associate Picked By","No.",D2352)</t>
  </si>
  <si>
    <t>=NL(,"Sales Shipment Header","Whse Associate Picked By","No.",D2353)</t>
  </si>
  <si>
    <t>=NL(,"Sales Shipment Header","Whse Associate Picked By","No.",D2354)</t>
  </si>
  <si>
    <t>=NL(,"Sales Shipment Header","Whse Associate Picked By","No.",D2355)</t>
  </si>
  <si>
    <t>=NL(,"Sales Shipment Header","Whse Associate Picked By","No.",D2356)</t>
  </si>
  <si>
    <t>=NL(,"Sales Shipment Header","Whse Associate Picked By","No.",D2357)</t>
  </si>
  <si>
    <t>=NL(,"Sales Shipment Header","Whse Associate Picked By","No.",D2358)</t>
  </si>
  <si>
    <t>=NL(,"Sales Shipment Header","Whse Associate Picked By","No.",D2359)</t>
  </si>
  <si>
    <t>=NL(,"Sales Shipment Header","Whse Associate Picked By","No.",D2360)</t>
  </si>
  <si>
    <t>=NL(,"Sales Shipment Header","Whse Associate Picked By","No.",D2361)</t>
  </si>
  <si>
    <t>=NL(,"Sales Shipment Header","Whse Associate Picked By","No.",D2362)</t>
  </si>
  <si>
    <t>=NL(,"Sales Shipment Header","Whse Associate Picked By","No.",D2363)</t>
  </si>
  <si>
    <t>=NL(,"Sales Shipment Header","Whse Associate Picked By","No.",D2364)</t>
  </si>
  <si>
    <t>=NL(,"Sales Shipment Header","Whse Associate Picked By","No.",D2365)</t>
  </si>
  <si>
    <t>=NL(,"Sales Shipment Header","Whse Associate Picked By","No.",D2366)</t>
  </si>
  <si>
    <t>=NL(,"Sales Shipment Header","Whse Associate Picked By","No.",D2367)</t>
  </si>
  <si>
    <t>=NL(,"Sales Shipment Header","Whse Associate Picked By","No.",D2368)</t>
  </si>
  <si>
    <t>=NL(,"Sales Shipment Header","Whse Associate Picked By","No.",D2369)</t>
  </si>
  <si>
    <t>=NL(,"Sales Shipment Header","Whse Associate Picked By","No.",D2370)</t>
  </si>
  <si>
    <t>=NL(,"Sales Shipment Header","Whse Associate Picked By","No.",D2371)</t>
  </si>
  <si>
    <t>=NL(,"Sales Shipment Header","Whse Associate Picked By","No.",D2372)</t>
  </si>
  <si>
    <t>=NL(,"Sales Shipment Header","Whse Associate Picked By","No.",D2373)</t>
  </si>
  <si>
    <t>=NL(,"Sales Shipment Header","Whse Associate Picked By","No.",D2374)</t>
  </si>
  <si>
    <t>=NL(,"Sales Shipment Header","Whse Associate Picked By","No.",D2375)</t>
  </si>
  <si>
    <t>=NL(,"Sales Shipment Header","Whse Associate Picked By","No.",D2376)</t>
  </si>
  <si>
    <t>=NL(,"Sales Shipment Header","Whse Associate Picked By","No.",D2377)</t>
  </si>
  <si>
    <t>=NL(,"Sales Shipment Header","Whse Associate Picked By","No.",D2378)</t>
  </si>
  <si>
    <t>=NL(,"Sales Shipment Header","Whse Associate Picked By","No.",D2379)</t>
  </si>
  <si>
    <t>=NL(,"Sales Shipment Header","Whse Associate Picked By","No.",D2380)</t>
  </si>
  <si>
    <t>=NL(,"Sales Shipment Header","Whse Associate Picked By","No.",D2381)</t>
  </si>
  <si>
    <t>=NL(,"Sales Shipment Header","Whse Associate Picked By","No.",D2382)</t>
  </si>
  <si>
    <t>=NL(,"Sales Shipment Header","Whse Associate Picked By","No.",D2383)</t>
  </si>
  <si>
    <t>=NL(,"Sales Shipment Header","Whse Associate Picked By","No.",D2384)</t>
  </si>
  <si>
    <t>=NL(,"Sales Shipment Header","Whse Associate Picked By","No.",D2385)</t>
  </si>
  <si>
    <t>=NL(,"Sales Shipment Header","Whse Associate Picked By","No.",D2386)</t>
  </si>
  <si>
    <t>=NL(,"Sales Shipment Header","Whse Associate Picked By","No.",D2387)</t>
  </si>
  <si>
    <t>=NL(,"Sales Shipment Header","Whse Associate Picked By","No.",D2388)</t>
  </si>
  <si>
    <t>=NL(,"Sales Shipment Header","Whse Associate Picked By","No.",D2389)</t>
  </si>
  <si>
    <t>=NL(,"Sales Shipment Header","Whse Associate Picked By","No.",D2390)</t>
  </si>
  <si>
    <t>=NL(,"Sales Shipment Header","Whse Associate Picked By","No.",D2391)</t>
  </si>
  <si>
    <t>=NL(,"Sales Shipment Header","Whse Associate Picked By","No.",D2392)</t>
  </si>
  <si>
    <t>=NL(,"Sales Shipment Header","Whse Associate Picked By","No.",D2393)</t>
  </si>
  <si>
    <t>=NL(,"Sales Shipment Header","Whse Associate Picked By","No.",D2394)</t>
  </si>
  <si>
    <t>=NL(,"Sales Shipment Header","Whse Associate Picked By","No.",D2395)</t>
  </si>
  <si>
    <t>=NL(,"Sales Shipment Header","Whse Associate Picked By","No.",D2396)</t>
  </si>
  <si>
    <t>=NL(,"Sales Shipment Header","Whse Associate Picked By","No.",D2397)</t>
  </si>
  <si>
    <t>=NL(,"Sales Shipment Header","Whse Associate Picked By","No.",D2398)</t>
  </si>
  <si>
    <t>=NL(,"Sales Shipment Header","Whse Associate Picked By","No.",D2399)</t>
  </si>
  <si>
    <t>=NL(,"Sales Shipment Header","Whse Associate Picked By","No.",D2400)</t>
  </si>
  <si>
    <t>=NL(,"Sales Shipment Header","Whse Associate Picked By","No.",D2401)</t>
  </si>
  <si>
    <t>=NL(,"Sales Shipment Header","Whse Associate Picked By","No.",D2402)</t>
  </si>
  <si>
    <t>=NL(,"Sales Shipment Header","Whse Associate Picked By","No.",D2403)</t>
  </si>
  <si>
    <t>=NL(,"Sales Shipment Header","Whse Associate Picked By","No.",D2404)</t>
  </si>
  <si>
    <t>=NL(,"Sales Shipment Header","Whse Associate Picked By","No.",D2405)</t>
  </si>
  <si>
    <t>=NL(,"Sales Shipment Header","Whse Associate Picked By","No.",D2406)</t>
  </si>
  <si>
    <t>=NL(,"Sales Shipment Header","Whse Associate Picked By","No.",D2407)</t>
  </si>
  <si>
    <t>=NL(,"Sales Shipment Header","Whse Associate Picked By","No.",D2408)</t>
  </si>
  <si>
    <t>=NL(,"Sales Shipment Header","Whse Associate Picked By","No.",D2409)</t>
  </si>
  <si>
    <t>=NL(,"Sales Shipment Header","Whse Associate Picked By","No.",D2410)</t>
  </si>
  <si>
    <t>=NL(,"Sales Shipment Header","Whse Associate Picked By","No.",D2411)</t>
  </si>
  <si>
    <t>=NL(,"Sales Shipment Header","Whse Associate Picked By","No.",D2412)</t>
  </si>
  <si>
    <t>=NL(,"Sales Shipment Header","Whse Associate Picked By","No.",D2413)</t>
  </si>
  <si>
    <t>=NL(,"Sales Shipment Header","Whse Associate Picked By","No.",D2414)</t>
  </si>
  <si>
    <t>=NL(,"Sales Shipment Header","Whse Associate Picked By","No.",D2415)</t>
  </si>
  <si>
    <t>=NL(,"Sales Shipment Header","Whse Associate Picked By","No.",D2416)</t>
  </si>
  <si>
    <t>=NL(,"Sales Shipment Header","Whse Associate Picked By","No.",D2417)</t>
  </si>
  <si>
    <t>=NL(,"Sales Shipment Header","Whse Associate Picked By","No.",D2418)</t>
  </si>
  <si>
    <t>=NL(,"Sales Shipment Header","Whse Associate Picked By","No.",D2419)</t>
  </si>
  <si>
    <t>=NL(,"Sales Shipment Header","Whse Associate Picked By","No.",D2420)</t>
  </si>
  <si>
    <t>=NL(,"Sales Shipment Header","Whse Associate Picked By","No.",D2421)</t>
  </si>
  <si>
    <t>=NL(,"Sales Shipment Header","Whse Associate Picked By","No.",D2422)</t>
  </si>
  <si>
    <t>=NL(,"Sales Shipment Header","Whse Associate Picked By","No.",D2423)</t>
  </si>
  <si>
    <t>=NL(,"Sales Shipment Header","Whse Associate Picked By","No.",D2424)</t>
  </si>
  <si>
    <t>=NL(,"Sales Shipment Header","Whse Associate Picked By","No.",D2425)</t>
  </si>
  <si>
    <t>=NL(,"Sales Shipment Header","Whse Associate Picked By","No.",D2426)</t>
  </si>
  <si>
    <t>=NL(,"Sales Shipment Header","Whse Associate Picked By","No.",D2427)</t>
  </si>
  <si>
    <t>=NL(,"Sales Shipment Header","Whse Associate Picked By","No.",D2428)</t>
  </si>
  <si>
    <t>=NL(,"Sales Shipment Header","Whse Associate Picked By","No.",D2429)</t>
  </si>
  <si>
    <t>=NL(,"Sales Shipment Header","Whse Associate Picked By","No.",D2430)</t>
  </si>
  <si>
    <t>=NL(,"Sales Shipment Header","Whse Associate Picked By","No.",D2431)</t>
  </si>
  <si>
    <t>=NL(,"Sales Shipment Header","Whse Associate Picked By","No.",D2432)</t>
  </si>
  <si>
    <t>=NL(,"Sales Shipment Header","Whse Associate Picked By","No.",D2433)</t>
  </si>
  <si>
    <t>=NL(,"Sales Shipment Header","Whse Associate Picked By","No.",D2434)</t>
  </si>
  <si>
    <t>=NL(,"Sales Shipment Header","Whse Associate Picked By","No.",D2435)</t>
  </si>
  <si>
    <t>=NL(,"Sales Shipment Header","Whse Associate Picked By","No.",D2436)</t>
  </si>
  <si>
    <t>=NL(,"Sales Shipment Header","Whse Associate Picked By","No.",D2437)</t>
  </si>
  <si>
    <t>=NL(,"Sales Shipment Header","Whse Associate Picked By","No.",D2438)</t>
  </si>
  <si>
    <t>=NL(,"Sales Shipment Header","Whse Associate Picked By","No.",D2439)</t>
  </si>
  <si>
    <t>=NL(,"Sales Shipment Header","Whse Associate Picked By","No.",D2440)</t>
  </si>
  <si>
    <t>=NL(,"Sales Shipment Header","Whse Associate Picked By","No.",D2441)</t>
  </si>
  <si>
    <t>=NL(,"Sales Shipment Header","Whse Associate Picked By","No.",D2442)</t>
  </si>
  <si>
    <t>=NL(,"Sales Shipment Header","Whse Associate Picked By","No.",D2443)</t>
  </si>
  <si>
    <t>=NL(,"Sales Shipment Header","Whse Associate Picked By","No.",D2444)</t>
  </si>
  <si>
    <t>=NL(,"Sales Shipment Header","Whse Associate Picked By","No.",D2445)</t>
  </si>
  <si>
    <t>=NL(,"Sales Shipment Header","Whse Associate Picked By","No.",D2446)</t>
  </si>
  <si>
    <t>=NL(,"Sales Shipment Header","Whse Associate Picked By","No.",D2447)</t>
  </si>
  <si>
    <t>=NL(,"Sales Shipment Header","Whse Associate Picked By","No.",D2448)</t>
  </si>
  <si>
    <t>=NL(,"Sales Shipment Header","Whse Associate Picked By","No.",D2449)</t>
  </si>
  <si>
    <t>=NL(,"Sales Shipment Header","Whse Associate Picked By","No.",D2450)</t>
  </si>
  <si>
    <t>=NL(,"Sales Shipment Header","Whse Associate Picked By","No.",D2451)</t>
  </si>
  <si>
    <t>=NL(,"Sales Shipment Header","Whse Associate Picked By","No.",D2452)</t>
  </si>
  <si>
    <t>=NL(,"Sales Shipment Header","Whse Associate Picked By","No.",D2453)</t>
  </si>
  <si>
    <t>=NL(,"Sales Shipment Header","Whse Associate Picked By","No.",D2454)</t>
  </si>
  <si>
    <t>=NL(,"Sales Shipment Header","Whse Associate Picked By","No.",D2455)</t>
  </si>
  <si>
    <t>=NL(,"Sales Shipment Header","Whse Associate Picked By","No.",D2456)</t>
  </si>
  <si>
    <t>=NL(,"Sales Shipment Header","Whse Associate Picked By","No.",D2457)</t>
  </si>
  <si>
    <t>=NL(,"Sales Shipment Header","Whse Associate Picked By","No.",D2458)</t>
  </si>
  <si>
    <t>=NL(,"Sales Shipment Header","Whse Associate Picked By","No.",D2459)</t>
  </si>
  <si>
    <t>=NL(,"Sales Shipment Header","Whse Associate Picked By","No.",D2460)</t>
  </si>
  <si>
    <t>=NL(,"Sales Shipment Header","Whse Associate Picked By","No.",D2461)</t>
  </si>
  <si>
    <t>=NL(,"Sales Shipment Header","Whse Associate Picked By","No.",D2462)</t>
  </si>
  <si>
    <t>=NL(,"Sales Shipment Header","Whse Associate Picked By","No.",D2463)</t>
  </si>
  <si>
    <t>=NL(,"Sales Shipment Header","Whse Associate Picked By","No.",D2464)</t>
  </si>
  <si>
    <t>=NL(,"Sales Shipment Header","Whse Associate Picked By","No.",D2465)</t>
  </si>
  <si>
    <t>=NL(,"Sales Shipment Header","Whse Associate Picked By","No.",D2466)</t>
  </si>
  <si>
    <t>=NL(,"Sales Shipment Header","Whse Associate Picked By","No.",D2467)</t>
  </si>
  <si>
    <t>=NL(,"Sales Shipment Header","Whse Associate Picked By","No.",D2468)</t>
  </si>
  <si>
    <t>=NL(,"Sales Shipment Header","Whse Associate Picked By","No.",D2469)</t>
  </si>
  <si>
    <t>=NL(,"Sales Shipment Header","Whse Associate Picked By","No.",D2470)</t>
  </si>
  <si>
    <t>=NL(,"Sales Shipment Header","Whse Associate Picked By","No.",D2471)</t>
  </si>
  <si>
    <t>=NL(,"Sales Shipment Header","Whse Associate Picked By","No.",D2472)</t>
  </si>
  <si>
    <t>=NL(,"Sales Shipment Header","Whse Associate Picked By","No.",D2473)</t>
  </si>
  <si>
    <t>=NL(,"Sales Shipment Header","Whse Associate Picked By","No.",D2474)</t>
  </si>
  <si>
    <t>=NL(,"Sales Shipment Header","Whse Associate Picked By","No.",D2475)</t>
  </si>
  <si>
    <t>=NL(,"Sales Shipment Header","Whse Associate Picked By","No.",D2476)</t>
  </si>
  <si>
    <t>=NL(,"Sales Shipment Header","Whse Associate Picked By","No.",D2477)</t>
  </si>
  <si>
    <t>=NL(,"Sales Shipment Header","Whse Associate Picked By","No.",D2478)</t>
  </si>
  <si>
    <t>=NL(,"Sales Shipment Header","Whse Associate Picked By","No.",D2479)</t>
  </si>
  <si>
    <t>=NL(,"Sales Shipment Header","Whse Associate Picked By","No.",D2480)</t>
  </si>
  <si>
    <t>=NL(,"Sales Shipment Header","Whse Associate Picked By","No.",D2481)</t>
  </si>
  <si>
    <t>=NL(,"Sales Shipment Header","Whse Associate Picked By","No.",D2482)</t>
  </si>
  <si>
    <t>=NL(,"Sales Shipment Header","Whse Associate Picked By","No.",D2483)</t>
  </si>
  <si>
    <t>=NL(,"Sales Shipment Header","Whse Associate Picked By","No.",D2484)</t>
  </si>
  <si>
    <t>=NL(,"Sales Shipment Header","Whse Associate Picked By","No.",D2485)</t>
  </si>
  <si>
    <t>=NL(,"Sales Shipment Header","Whse Associate Picked By","No.",D2486)</t>
  </si>
  <si>
    <t>=NL(,"Sales Shipment Header","Whse Associate Picked By","No.",D2487)</t>
  </si>
  <si>
    <t>=NL(,"Sales Shipment Header","Whse Associate Picked By","No.",D2488)</t>
  </si>
  <si>
    <t>=NL(,"Sales Shipment Header","Whse Associate Picked By","No.",D2489)</t>
  </si>
  <si>
    <t>=NL(,"Sales Shipment Header","Whse Associate Picked By","No.",D2490)</t>
  </si>
  <si>
    <t>=NL(,"Sales Shipment Header","Whse Associate Picked By","No.",D2491)</t>
  </si>
  <si>
    <t>=NL(,"Sales Shipment Header","Whse Associate Picked By","No.",D2492)</t>
  </si>
  <si>
    <t>=NL(,"Sales Shipment Header","Whse Associate Picked By","No.",D2493)</t>
  </si>
  <si>
    <t>=NL(,"Sales Shipment Header","Whse Associate Picked By","No.",D2494)</t>
  </si>
  <si>
    <t>=NL(,"Sales Shipment Header","Whse Associate Picked By","No.",D2495)</t>
  </si>
  <si>
    <t>=NL(,"Sales Shipment Header","Whse Associate Picked By","No.",D2496)</t>
  </si>
  <si>
    <t>=NL(,"Sales Shipment Header","Whse Associate Picked By","No.",D2497)</t>
  </si>
  <si>
    <t>=NL(,"Sales Shipment Header","Whse Associate Picked By","No.",D2498)</t>
  </si>
  <si>
    <t>=NL(,"Sales Shipment Header","Whse Associate Picked By","No.",D2499)</t>
  </si>
  <si>
    <t>=NL(,"Sales Shipment Header","Whse Associate Picked By","No.",D2500)</t>
  </si>
  <si>
    <t>=NL(,"Sales Shipment Header","Whse Associate Picked By","No.",D2501)</t>
  </si>
  <si>
    <t>=NL(,"Sales Shipment Header","Whse Associate Picked By","No.",D2502)</t>
  </si>
  <si>
    <t>=NL(,"Sales Shipment Header","Whse Associate Picked By","No.",D2503)</t>
  </si>
  <si>
    <t>=NL(,"Sales Shipment Header","Whse Associate Picked By","No.",D2504)</t>
  </si>
  <si>
    <t>=NL(,"Sales Shipment Header","Whse Associate Picked By","No.",D2505)</t>
  </si>
  <si>
    <t>=NL(,"Sales Shipment Header","Whse Associate Picked By","No.",D2506)</t>
  </si>
  <si>
    <t>=NL(,"Sales Shipment Header","Whse Associate Picked By","No.",D2507)</t>
  </si>
  <si>
    <t>=NL(,"Sales Shipment Header","Whse Associate Picked By","No.",D2508)</t>
  </si>
  <si>
    <t>=NL(,"Sales Shipment Header","Whse Associate Picked By","No.",D2509)</t>
  </si>
  <si>
    <t>=NL(,"Sales Shipment Header","Whse Associate Picked By","No.",D2510)</t>
  </si>
  <si>
    <t>=NL(,"Sales Shipment Header","Whse Associate Picked By","No.",D2511)</t>
  </si>
  <si>
    <t>=NL(,"Sales Shipment Header","Whse Associate Picked By","No.",D2512)</t>
  </si>
  <si>
    <t>=NL(,"Sales Shipment Header","Whse Associate Picked By","No.",D2513)</t>
  </si>
  <si>
    <t>=NL(,"Sales Shipment Header","Whse Associate Picked By","No.",D2514)</t>
  </si>
  <si>
    <t>=NL(,"Sales Shipment Header","Whse Associate Picked By","No.",D2515)</t>
  </si>
  <si>
    <t>=NL(,"Sales Shipment Header","Whse Associate Picked By","No.",D2516)</t>
  </si>
  <si>
    <t>=NL(,"Sales Shipment Header","Whse Associate Picked By","No.",D2517)</t>
  </si>
  <si>
    <t>=NL(,"Sales Shipment Header","Whse Associate Picked By","No.",D2518)</t>
  </si>
  <si>
    <t>=NL(,"Sales Shipment Header","Whse Associate Picked By","No.",D2519)</t>
  </si>
  <si>
    <t>=NL(,"Sales Shipment Header","Whse Associate Picked By","No.",D2520)</t>
  </si>
  <si>
    <t>=NL(,"Sales Shipment Header","Whse Associate Picked By","No.",D2521)</t>
  </si>
  <si>
    <t>=NL(,"Sales Shipment Header","Whse Associate Picked By","No.",D2522)</t>
  </si>
  <si>
    <t>=NL(,"Sales Shipment Header","Whse Associate Picked By","No.",D2523)</t>
  </si>
  <si>
    <t>=NL(,"Sales Shipment Header","Whse Associate Picked By","No.",D2524)</t>
  </si>
  <si>
    <t>=NL(,"Sales Shipment Header","Whse Associate Picked By","No.",D2525)</t>
  </si>
  <si>
    <t>=NL(,"Sales Shipment Header","Whse Associate Picked By","No.",D2526)</t>
  </si>
  <si>
    <t>=NL(,"Sales Shipment Header","Whse Associate Picked By","No.",D2527)</t>
  </si>
  <si>
    <t>=NL(,"Sales Shipment Header","Whse Associate Picked By","No.",D2528)</t>
  </si>
  <si>
    <t>=NL(,"Sales Shipment Header","Whse Associate Picked By","No.",D2529)</t>
  </si>
  <si>
    <t>=NL(,"Sales Shipment Header","Whse Associate Picked By","No.",D2530)</t>
  </si>
  <si>
    <t>=NL(,"Sales Shipment Header","Whse Associate Picked By","No.",D2531)</t>
  </si>
  <si>
    <t>=NL(,"Sales Shipment Header","Whse Associate Picked By","No.",D2532)</t>
  </si>
  <si>
    <t>=NL(,"Sales Shipment Header","Whse Associate Picked By","No.",D2533)</t>
  </si>
  <si>
    <t>=NL(,"Sales Shipment Header","Whse Associate Picked By","No.",D2534)</t>
  </si>
  <si>
    <t>=NL(,"Sales Shipment Header","Whse Associate Picked By","No.",D2535)</t>
  </si>
  <si>
    <t>=NL(,"Sales Shipment Header","Whse Associate Picked By","No.",D2536)</t>
  </si>
  <si>
    <t>=NL(,"Sales Shipment Header","Whse Associate Picked By","No.",D2537)</t>
  </si>
  <si>
    <t>=NL(,"Sales Shipment Header","Whse Associate Picked By","No.",D2538)</t>
  </si>
  <si>
    <t>=NL(,"Sales Shipment Header","Whse Associate Picked By","No.",D2539)</t>
  </si>
  <si>
    <t>=NL(,"Sales Shipment Header","Whse Associate Picked By","No.",D2540)</t>
  </si>
  <si>
    <t>=NL(,"Sales Shipment Header","Whse Associate Picked By","No.",D2541)</t>
  </si>
  <si>
    <t>=NL(,"Sales Shipment Header","Whse Associate Picked By","No.",D2542)</t>
  </si>
  <si>
    <t>=NL(,"Sales Shipment Header","Whse Associate Picked By","No.",D2543)</t>
  </si>
  <si>
    <t>=NL(,"Sales Shipment Header","Whse Associate Picked By","No.",D2544)</t>
  </si>
  <si>
    <t>=NL(,"Sales Shipment Header","Whse Associate Picked By","No.",D2545)</t>
  </si>
  <si>
    <t>=NL(,"Sales Shipment Header","Whse Associate Picked By","No.",D2546)</t>
  </si>
  <si>
    <t>=NL(,"Sales Shipment Header","Whse Associate Picked By","No.",D2547)</t>
  </si>
  <si>
    <t>=NL(,"Sales Shipment Header","Whse Associate Picked By","No.",D2548)</t>
  </si>
  <si>
    <t>=NL(,"Sales Shipment Header","Whse Associate Picked By","No.",D2549)</t>
  </si>
  <si>
    <t>=NL(,"Sales Shipment Header","Whse Associate Picked By","No.",D2550)</t>
  </si>
  <si>
    <t>=NL(,"Sales Shipment Header","Whse Associate Picked By","No.",D2551)</t>
  </si>
  <si>
    <t>=NL(,"Sales Shipment Header","Whse Associate Picked By","No.",D2552)</t>
  </si>
  <si>
    <t>=NL(,"Sales Shipment Header","Whse Associate Picked By","No.",D2553)</t>
  </si>
  <si>
    <t>=NL(,"Sales Shipment Header","Whse Associate Picked By","No.",D2554)</t>
  </si>
  <si>
    <t>=NL(,"Sales Shipment Header","Whse Associate Picked By","No.",D2555)</t>
  </si>
  <si>
    <t>=NL(,"Sales Shipment Header","Whse Associate Picked By","No.",D2556)</t>
  </si>
  <si>
    <t>=NL(,"Sales Shipment Header","Whse Associate Picked By","No.",D2557)</t>
  </si>
  <si>
    <t>=NL(,"Sales Shipment Header","Whse Associate Picked By","No.",D2558)</t>
  </si>
  <si>
    <t>=NL(,"Sales Shipment Header","Whse Associate Picked By","No.",D2559)</t>
  </si>
  <si>
    <t>=NL(,"Sales Shipment Header","Whse Associate Picked By","No.",D2560)</t>
  </si>
  <si>
    <t>=NL(,"Sales Shipment Header","Whse Associate Picked By","No.",D2561)</t>
  </si>
  <si>
    <t>=NL(,"Sales Shipment Header","Whse Associate Picked By","No.",D2562)</t>
  </si>
  <si>
    <t>=NL(,"Sales Shipment Header","Whse Associate Picked By","No.",D2563)</t>
  </si>
  <si>
    <t>=NL(,"Sales Shipment Header","Whse Associate Picked By","No.",D2564)</t>
  </si>
  <si>
    <t>=NL(,"Sales Shipment Header","Whse Associate Picked By","No.",D2565)</t>
  </si>
  <si>
    <t>=NL(,"Sales Shipment Header","Whse Associate Picked By","No.",D2566)</t>
  </si>
  <si>
    <t>=NL(,"Sales Shipment Header","Whse Associate Picked By","No.",D2567)</t>
  </si>
  <si>
    <t>=NL(,"Sales Shipment Header","Whse Associate Picked By","No.",D2568)</t>
  </si>
  <si>
    <t>=NL(,"Sales Shipment Header","Whse Associate Picked By","No.",D2569)</t>
  </si>
  <si>
    <t>=NL(,"Sales Shipment Header","Whse Associate Picked By","No.",D2570)</t>
  </si>
  <si>
    <t>=NL(,"Sales Shipment Header","Whse Associate Picked By","No.",D2571)</t>
  </si>
  <si>
    <t>=NL(,"Sales Shipment Header","Whse Associate Picked By","No.",D2572)</t>
  </si>
  <si>
    <t>=NL(,"Sales Shipment Header","Whse Associate Picked By","No.",D2573)</t>
  </si>
  <si>
    <t>=NL(,"Sales Shipment Header","Whse Associate Picked By","No.",D2574)</t>
  </si>
  <si>
    <t>=NL(,"Sales Shipment Header","Whse Associate Picked By","No.",D2575)</t>
  </si>
  <si>
    <t>=NL(,"Sales Shipment Header","Whse Associate Picked By","No.",D2576)</t>
  </si>
  <si>
    <t>=NL(,"Sales Shipment Header","Whse Associate Picked By","No.",D2577)</t>
  </si>
  <si>
    <t>=NL(,"Sales Shipment Header","Whse Associate Picked By","No.",D2578)</t>
  </si>
  <si>
    <t>=NL(,"Sales Shipment Header","Whse Associate Picked By","No.",D2579)</t>
  </si>
  <si>
    <t>=NL(,"Sales Shipment Header","Whse Associate Picked By","No.",D2580)</t>
  </si>
  <si>
    <t>=NL(,"Sales Shipment Header","Whse Associate Picked By","No.",D2581)</t>
  </si>
  <si>
    <t>=NL(,"Sales Shipment Header","Whse Associate Picked By","No.",D2582)</t>
  </si>
  <si>
    <t>=NL(,"Sales Shipment Header","Whse Associate Picked By","No.",D2583)</t>
  </si>
  <si>
    <t>=NL(,"Sales Shipment Header","Whse Associate Picked By","No.",D2584)</t>
  </si>
  <si>
    <t>=NL(,"Sales Shipment Header","Whse Associate Picked By","No.",D2585)</t>
  </si>
  <si>
    <t>=NL(,"Sales Shipment Header","Whse Associate Picked By","No.",D2586)</t>
  </si>
  <si>
    <t>=NL(,"Sales Shipment Header","Whse Associate Picked By","No.",D2587)</t>
  </si>
  <si>
    <t>=NL(,"Sales Shipment Header","Whse Associate Picked By","No.",D2588)</t>
  </si>
  <si>
    <t>=NL(,"Sales Shipment Header","Whse Associate Picked By","No.",D2589)</t>
  </si>
  <si>
    <t>=NL(,"Sales Shipment Header","Whse Associate Picked By","No.",D2590)</t>
  </si>
  <si>
    <t>=NL(,"Sales Shipment Header","Whse Associate Picked By","No.",D2591)</t>
  </si>
  <si>
    <t>=NL(,"Sales Shipment Header","Whse Associate Picked By","No.",D2592)</t>
  </si>
  <si>
    <t>=NL(,"Sales Shipment Header","Whse Associate Picked By","No.",D2593)</t>
  </si>
  <si>
    <t>=NL(,"Sales Shipment Header","Whse Associate Picked By","No.",D2594)</t>
  </si>
  <si>
    <t>=NL(,"Sales Shipment Header","Whse Associate Picked By","No.",D2595)</t>
  </si>
  <si>
    <t>=NL(,"Sales Shipment Header","Whse Associate Picked By","No.",D2596)</t>
  </si>
  <si>
    <t>=NL(,"Sales Shipment Header","Whse Associate Picked By","No.",D2597)</t>
  </si>
  <si>
    <t>=NL(,"Sales Shipment Header","Whse Associate Picked By","No.",D2598)</t>
  </si>
  <si>
    <t>=NL(,"Sales Shipment Header","Whse Associate Picked By","No.",D2599)</t>
  </si>
  <si>
    <t>=NL(,"Sales Shipment Header","Whse Associate Picked By","No.",D2600)</t>
  </si>
  <si>
    <t>=NL(,"Sales Shipment Header","Whse Associate Picked By","No.",D2601)</t>
  </si>
  <si>
    <t>=NL(,"Sales Shipment Header","Whse Associate Picked By","No.",D2602)</t>
  </si>
  <si>
    <t>=NL(,"Sales Shipment Header","Whse Associate Picked By","No.",D2603)</t>
  </si>
  <si>
    <t>=NL(,"Sales Shipment Header","Whse Associate Picked By","No.",D2604)</t>
  </si>
  <si>
    <t>=NL(,"Sales Shipment Header","Whse Associate Picked By","No.",D2605)</t>
  </si>
  <si>
    <t>=NL(,"Sales Shipment Header","Whse Associate Picked By","No.",D2606)</t>
  </si>
  <si>
    <t>=NL(,"Sales Shipment Header","Whse Associate Picked By","No.",D2607)</t>
  </si>
  <si>
    <t>=NL(,"Sales Shipment Header","Whse Associate Picked By","No.",D2608)</t>
  </si>
  <si>
    <t>=NL(,"Sales Shipment Header","Whse Associate Picked By","No.",D2609)</t>
  </si>
  <si>
    <t>=NL(,"Sales Shipment Header","Whse Associate Picked By","No.",D2610)</t>
  </si>
  <si>
    <t>=NL(,"Sales Shipment Header","Whse Associate Picked By","No.",D2611)</t>
  </si>
  <si>
    <t>=NL(,"Sales Shipment Header","Whse Associate Picked By","No.",D2612)</t>
  </si>
  <si>
    <t>=NL(,"Sales Shipment Header","Whse Associate Picked By","No.",D2613)</t>
  </si>
  <si>
    <t>=NL(,"Sales Shipment Header","Whse Associate Picked By","No.",D2614)</t>
  </si>
  <si>
    <t>=NL(,"Sales Shipment Header","Whse Associate Picked By","No.",D2615)</t>
  </si>
  <si>
    <t>=NL(,"Sales Shipment Header","Whse Associate Picked By","No.",D2616)</t>
  </si>
  <si>
    <t>=NL(,"Sales Shipment Header","Whse Associate Picked By","No.",D2617)</t>
  </si>
  <si>
    <t>=NL(,"Sales Shipment Header","Whse Associate Picked By","No.",D2618)</t>
  </si>
  <si>
    <t>=NL(,"Sales Shipment Header","Whse Associate Picked By","No.",D2619)</t>
  </si>
  <si>
    <t>=NL(,"Sales Shipment Header","Whse Associate Picked By","No.",D2620)</t>
  </si>
  <si>
    <t>=NL(,"Sales Shipment Header","Whse Associate Picked By","No.",D2621)</t>
  </si>
  <si>
    <t>=NL(,"Sales Shipment Header","Whse Associate Picked By","No.",D2622)</t>
  </si>
  <si>
    <t>=NL(,"Sales Shipment Header","Whse Associate Picked By","No.",D2623)</t>
  </si>
  <si>
    <t>=NL(,"Sales Shipment Header","Whse Associate Picked By","No.",D2624)</t>
  </si>
  <si>
    <t>=NL(,"Sales Shipment Header","Whse Associate Picked By","No.",D2625)</t>
  </si>
  <si>
    <t>=NL(,"Sales Shipment Header","Whse Associate Picked By","No.",D2626)</t>
  </si>
  <si>
    <t>=NL(,"Sales Shipment Header","Whse Associate Picked By","No.",D2627)</t>
  </si>
  <si>
    <t>=NL(,"Sales Shipment Header","Whse Associate Picked By","No.",D2628)</t>
  </si>
  <si>
    <t>=NL(,"Sales Shipment Header","Whse Associate Picked By","No.",D2629)</t>
  </si>
  <si>
    <t>=NL(,"Sales Shipment Header","Whse Associate Picked By","No.",D2630)</t>
  </si>
  <si>
    <t>=NL(,"Sales Shipment Header","Whse Associate Picked By","No.",D2631)</t>
  </si>
  <si>
    <t>=NL(,"Sales Shipment Header","Whse Associate Picked By","No.",D2632)</t>
  </si>
  <si>
    <t>=NL(,"Sales Shipment Header","Whse Associate Picked By","No.",D2633)</t>
  </si>
  <si>
    <t>=NL(,"Sales Shipment Header","Whse Associate Picked By","No.",D2634)</t>
  </si>
  <si>
    <t>=NL(,"Sales Shipment Header","Whse Associate Picked By","No.",D2635)</t>
  </si>
  <si>
    <t>=NL(,"Sales Shipment Header","Whse Associate Picked By","No.",D2636)</t>
  </si>
  <si>
    <t>=NL(,"Sales Shipment Header","Whse Associate Picked By","No.",D2637)</t>
  </si>
  <si>
    <t>=NL(,"Sales Shipment Header","Whse Associate Picked By","No.",D2638)</t>
  </si>
  <si>
    <t>=NL(,"Sales Shipment Header","Whse Associate Picked By","No.",D2639)</t>
  </si>
  <si>
    <t>=NL(,"Sales Shipment Header","Whse Associate Picked By","No.",D2640)</t>
  </si>
  <si>
    <t>=NL(,"Sales Shipment Header","Whse Associate Picked By","No.",D2641)</t>
  </si>
  <si>
    <t>=NL(,"Sales Shipment Header","Whse Associate Picked By","No.",D2642)</t>
  </si>
  <si>
    <t>=NL(,"Sales Shipment Header","Whse Associate Picked By","No.",D2643)</t>
  </si>
  <si>
    <t>=NL(,"Sales Shipment Header","Whse Associate Picked By","No.",D2644)</t>
  </si>
  <si>
    <t>=NL(,"Sales Shipment Header","Whse Associate Picked By","No.",D2645)</t>
  </si>
  <si>
    <t>=NL(,"Sales Shipment Header","Whse Associate Picked By","No.",D2646)</t>
  </si>
  <si>
    <t>=NL(,"Sales Shipment Header","Whse Associate Picked By","No.",D2647)</t>
  </si>
  <si>
    <t>=NL(,"Sales Shipment Header","Whse Associate Picked By","No.",D2648)</t>
  </si>
  <si>
    <t>=NL(,"Sales Shipment Header","Whse Associate Picked By","No.",D2649)</t>
  </si>
  <si>
    <t>=NL(,"Sales Shipment Header","Whse Associate Picked By","No.",D2650)</t>
  </si>
  <si>
    <t>=NL(,"Sales Shipment Header","Whse Associate Picked By","No.",D2651)</t>
  </si>
  <si>
    <t>=NL(,"Sales Shipment Header","Whse Associate Picked By","No.",D2652)</t>
  </si>
  <si>
    <t>=NL(,"Sales Shipment Header","Whse Associate Picked By","No.",D2653)</t>
  </si>
  <si>
    <t>=NL(,"Sales Shipment Header","Whse Associate Picked By","No.",D2654)</t>
  </si>
  <si>
    <t>=NL(,"Sales Shipment Header","Whse Associate Picked By","No.",D2655)</t>
  </si>
  <si>
    <t>=NL(,"Sales Shipment Header","Whse Associate Picked By","No.",D2656)</t>
  </si>
  <si>
    <t>=NL(,"Sales Shipment Header","Whse Associate Picked By","No.",D2657)</t>
  </si>
  <si>
    <t>=NL(,"Sales Shipment Header","Whse Associate Picked By","No.",D2658)</t>
  </si>
  <si>
    <t>=NL(,"Sales Shipment Header","Whse Associate Picked By","No.",D2659)</t>
  </si>
  <si>
    <t>=NL(,"Sales Shipment Header","Whse Associate Picked By","No.",D2660)</t>
  </si>
  <si>
    <t>=NL(,"Sales Shipment Header","Whse Associate Picked By","No.",D2661)</t>
  </si>
  <si>
    <t>=NL(,"Sales Shipment Header","Whse Associate Picked By","No.",D2662)</t>
  </si>
  <si>
    <t>=NL(,"Sales Shipment Header","Whse Associate Picked By","No.",D2663)</t>
  </si>
  <si>
    <t>=NL(,"Sales Shipment Header","Whse Associate Picked By","No.",D2664)</t>
  </si>
  <si>
    <t>=NL(,"Sales Shipment Header","Whse Associate Picked By","No.",D2665)</t>
  </si>
  <si>
    <t>=NL(,"Sales Shipment Header","Whse Associate Picked By","No.",D2666)</t>
  </si>
  <si>
    <t>=NL(,"Sales Shipment Header","Whse Associate Picked By","No.",D2667)</t>
  </si>
  <si>
    <t>=NL(,"Sales Shipment Header","Whse Associate Picked By","No.",D2668)</t>
  </si>
  <si>
    <t>=NL(,"Sales Shipment Header","Whse Associate Picked By","No.",D2669)</t>
  </si>
  <si>
    <t>=NL(,"Sales Shipment Header","Whse Associate Picked By","No.",D2670)</t>
  </si>
  <si>
    <t>=NL(,"Sales Shipment Header","Whse Associate Picked By","No.",D2671)</t>
  </si>
  <si>
    <t>=NL(,"Sales Shipment Header","Whse Associate Picked By","No.",D2672)</t>
  </si>
  <si>
    <t>=NL(,"Sales Shipment Header","Whse Associate Picked By","No.",D2673)</t>
  </si>
  <si>
    <t>=NL(,"Sales Shipment Header","Whse Associate Picked By","No.",D2674)</t>
  </si>
  <si>
    <t>=NL(,"Sales Shipment Header","Whse Associate Picked By","No.",D2675)</t>
  </si>
  <si>
    <t>=NL(,"Sales Shipment Header","Whse Associate Picked By","No.",D2676)</t>
  </si>
  <si>
    <t>=NL(,"Sales Shipment Header","Whse Associate Picked By","No.",D2677)</t>
  </si>
  <si>
    <t>=NL(,"Sales Shipment Header","Whse Associate Picked By","No.",D2678)</t>
  </si>
  <si>
    <t>=NL(,"Sales Shipment Header","Whse Associate Picked By","No.",D2679)</t>
  </si>
  <si>
    <t>=NL(,"Sales Shipment Header","Whse Associate Picked By","No.",D2680)</t>
  </si>
  <si>
    <t>=NL(,"Sales Shipment Header","Whse Associate Picked By","No.",D2681)</t>
  </si>
  <si>
    <t>=NL(,"Sales Shipment Header","Whse Associate Picked By","No.",D2682)</t>
  </si>
  <si>
    <t>=NL(,"Sales Shipment Header","Whse Associate Picked By","No.",D2683)</t>
  </si>
  <si>
    <t>=NL(,"Sales Shipment Header","Whse Associate Picked By","No.",D2684)</t>
  </si>
  <si>
    <t>=NL(,"Sales Shipment Header","Whse Associate Picked By","No.",D2685)</t>
  </si>
  <si>
    <t>=NL(,"Sales Shipment Header","Whse Associate Picked By","No.",D2686)</t>
  </si>
  <si>
    <t>=NL(,"Sales Shipment Header","Whse Associate Picked By","No.",D2687)</t>
  </si>
  <si>
    <t>=NL(,"Sales Shipment Header","Whse Associate Picked By","No.",D2688)</t>
  </si>
  <si>
    <t>=NL(,"Sales Shipment Header","Whse Associate Picked By","No.",D2689)</t>
  </si>
  <si>
    <t>=NL(,"Sales Shipment Header","Whse Associate Picked By","No.",D2690)</t>
  </si>
  <si>
    <t>=NL(,"Sales Shipment Header","Whse Associate Picked By","No.",D2691)</t>
  </si>
  <si>
    <t>=NL(,"Sales Shipment Header","Whse Associate Picked By","No.",D2692)</t>
  </si>
  <si>
    <t>=NL(,"Sales Shipment Header","Whse Associate Picked By","No.",D2693)</t>
  </si>
  <si>
    <t>=NL(,"Sales Shipment Header","Whse Associate Picked By","No.",D2694)</t>
  </si>
  <si>
    <t>=NL(,"Sales Shipment Header","Whse Associate Picked By","No.",D2695)</t>
  </si>
  <si>
    <t>=NL(,"Sales Shipment Header","Whse Associate Picked By","No.",D2696)</t>
  </si>
  <si>
    <t>=NL(,"Sales Shipment Header","Whse Associate Picked By","No.",D2697)</t>
  </si>
  <si>
    <t>=NL(,"Sales Shipment Header","Whse Associate Picked By","No.",D2698)</t>
  </si>
  <si>
    <t>=NL(,"Sales Shipment Header","Whse Associate Picked By","No.",D2699)</t>
  </si>
  <si>
    <t>=NL(,"Sales Shipment Header","Whse Associate Picked By","No.",D2700)</t>
  </si>
  <si>
    <t>=NL(,"Sales Shipment Header","Whse Associate Picked By","No.",D2701)</t>
  </si>
  <si>
    <t>=NL(,"Sales Shipment Header","Whse Associate Picked By","No.",D2702)</t>
  </si>
  <si>
    <t>=NL(,"Sales Shipment Header","Whse Associate Picked By","No.",D2703)</t>
  </si>
  <si>
    <t>=NL(,"Sales Shipment Header","Whse Associate Picked By","No.",D2704)</t>
  </si>
  <si>
    <t>=NL(,"Sales Shipment Header","Whse Associate Picked By","No.",D2705)</t>
  </si>
  <si>
    <t>=NL(,"Sales Shipment Header","Whse Associate Picked By","No.",D2706)</t>
  </si>
  <si>
    <t>=NL(,"Sales Shipment Header","Whse Associate Picked By","No.",D2707)</t>
  </si>
  <si>
    <t>=NL(,"Sales Shipment Header","Whse Associate Picked By","No.",D2708)</t>
  </si>
  <si>
    <t>=NL(,"Sales Shipment Header","Whse Associate Picked By","No.",D2709)</t>
  </si>
  <si>
    <t>=NL(,"Sales Shipment Header","Whse Associate Picked By","No.",D2710)</t>
  </si>
  <si>
    <t>=NL(,"Sales Shipment Header","Whse Associate Picked By","No.",D2711)</t>
  </si>
  <si>
    <t>=NL(,"Sales Shipment Header","Whse Associate Picked By","No.",D2712)</t>
  </si>
  <si>
    <t>=NL(,"Sales Shipment Header","Whse Associate Picked By","No.",D2713)</t>
  </si>
  <si>
    <t>=NL(,"Sales Shipment Header","Whse Associate Picked By","No.",D2714)</t>
  </si>
  <si>
    <t>=NL(,"Sales Shipment Header","Whse Associate Picked By","No.",D2715)</t>
  </si>
  <si>
    <t>=NL(,"Sales Shipment Header","Whse Associate Picked By","No.",D2716)</t>
  </si>
  <si>
    <t>=NL(,"Sales Shipment Header","Whse Associate Picked By","No.",D2717)</t>
  </si>
  <si>
    <t>=NL(,"Sales Shipment Header","Whse Associate Picked By","No.",D2718)</t>
  </si>
  <si>
    <t>=NL(,"Sales Shipment Header","Whse Associate Picked By","No.",D2719)</t>
  </si>
  <si>
    <t>=NL(,"Sales Shipment Header","Whse Associate Picked By","No.",D2720)</t>
  </si>
  <si>
    <t>=NL(,"Sales Shipment Header","Whse Associate Picked By","No.",D2721)</t>
  </si>
  <si>
    <t>=NL(,"Sales Shipment Header","Whse Associate Picked By","No.",D2722)</t>
  </si>
  <si>
    <t>=NL(,"Sales Shipment Header","Whse Associate Picked By","No.",D2723)</t>
  </si>
  <si>
    <t>=NL(,"Sales Shipment Header","Whse Associate Picked By","No.",D2724)</t>
  </si>
  <si>
    <t>=NL(,"Sales Shipment Header","Whse Associate Picked By","No.",D2725)</t>
  </si>
  <si>
    <t>=NL(,"Sales Shipment Header","Whse Associate Picked By","No.",D2726)</t>
  </si>
  <si>
    <t>=NL(,"Sales Shipment Header","Whse Associate Picked By","No.",D2727)</t>
  </si>
  <si>
    <t>=NL(,"Sales Shipment Header","Whse Associate Picked By","No.",D2728)</t>
  </si>
  <si>
    <t>=NL(,"Sales Shipment Header","Whse Associate Picked By","No.",D2729)</t>
  </si>
  <si>
    <t>=NL(,"Sales Shipment Header","Whse Associate Picked By","No.",D2730)</t>
  </si>
  <si>
    <t>=NL(,"Sales Shipment Header","Whse Associate Picked By","No.",D2731)</t>
  </si>
  <si>
    <t>=NL(,"Sales Shipment Header","Whse Associate Picked By","No.",D2732)</t>
  </si>
  <si>
    <t>=NL(,"Sales Shipment Header","Whse Associate Picked By","No.",D2733)</t>
  </si>
  <si>
    <t>=NL(,"Sales Shipment Header","Whse Associate Picked By","No.",D2734)</t>
  </si>
  <si>
    <t>=NL(,"Sales Shipment Header","Whse Associate Picked By","No.",D2735)</t>
  </si>
  <si>
    <t>=NL(,"Sales Shipment Header","Whse Associate Picked By","No.",D2736)</t>
  </si>
  <si>
    <t>=NL(,"Sales Shipment Header","Whse Associate Picked By","No.",D2737)</t>
  </si>
  <si>
    <t>=NL(,"Sales Shipment Header","Whse Associate Picked By","No.",D2738)</t>
  </si>
  <si>
    <t>=NL(,"Sales Shipment Header","Whse Associate Picked By","No.",D2739)</t>
  </si>
  <si>
    <t>=NL(,"Sales Shipment Header","Whse Associate Picked By","No.",D2740)</t>
  </si>
  <si>
    <t>=NL(,"Sales Shipment Header","Whse Associate Picked By","No.",D2741)</t>
  </si>
  <si>
    <t>=NL(,"Sales Shipment Header","Whse Associate Picked By","No.",D2742)</t>
  </si>
  <si>
    <t>=NL(,"Sales Shipment Header","Whse Associate Picked By","No.",D2743)</t>
  </si>
  <si>
    <t>=NL(,"Sales Shipment Header","Whse Associate Picked By","No.",D2744)</t>
  </si>
  <si>
    <t>=NL(,"Sales Shipment Header","Whse Associate Picked By","No.",D2745)</t>
  </si>
  <si>
    <t>=NL(,"Sales Shipment Header","Whse Associate Picked By","No.",D2746)</t>
  </si>
  <si>
    <t>=NL(,"Sales Shipment Header","Whse Associate Picked By","No.",D2747)</t>
  </si>
  <si>
    <t>=NL(,"Sales Shipment Header","Whse Associate Picked By","No.",D2748)</t>
  </si>
  <si>
    <t>=NL(,"Sales Shipment Header","Whse Associate Picked By","No.",D2749)</t>
  </si>
  <si>
    <t>=NL(,"Sales Shipment Header","Whse Associate Picked By","No.",D2750)</t>
  </si>
  <si>
    <t>=NL(,"Sales Shipment Header","Whse Associate Picked By","No.",D2751)</t>
  </si>
  <si>
    <t>=NL(,"Sales Shipment Header","Whse Associate Picked By","No.",D2752)</t>
  </si>
  <si>
    <t>=NL(,"Sales Shipment Header","Whse Associate Picked By","No.",D2753)</t>
  </si>
  <si>
    <t>=NL(,"Sales Shipment Header","Whse Associate Picked By","No.",D2754)</t>
  </si>
  <si>
    <t>=NL(,"Sales Shipment Header","Whse Associate Picked By","No.",D2755)</t>
  </si>
  <si>
    <t>=NL(,"Sales Shipment Header","Whse Associate Picked By","No.",D2756)</t>
  </si>
  <si>
    <t>=NL(,"Sales Shipment Header","Whse Associate Picked By","No.",D2757)</t>
  </si>
  <si>
    <t>=NL(,"Sales Shipment Header","Whse Associate Picked By","No.",D2758)</t>
  </si>
  <si>
    <t>=NL(,"Sales Shipment Header","Whse Associate Picked By","No.",D2759)</t>
  </si>
  <si>
    <t>=NL(,"Sales Shipment Header","Whse Associate Picked By","No.",D2760)</t>
  </si>
  <si>
    <t>=NL(,"Sales Shipment Header","Whse Associate Picked By","No.",D2761)</t>
  </si>
  <si>
    <t>=NL(,"Sales Shipment Header","Whse Associate Picked By","No.",D2762)</t>
  </si>
  <si>
    <t>=NL(,"Sales Shipment Header","Whse Associate Picked By","No.",D2763)</t>
  </si>
  <si>
    <t>=NL(,"Sales Shipment Header","Whse Associate Picked By","No.",D2764)</t>
  </si>
  <si>
    <t>=NL(,"Sales Shipment Header","Whse Associate Picked By","No.",D2765)</t>
  </si>
  <si>
    <t>=NL(,"Sales Shipment Header","Whse Associate Picked By","No.",D2766)</t>
  </si>
  <si>
    <t>=NL(,"Sales Shipment Header","Whse Associate Picked By","No.",D2767)</t>
  </si>
  <si>
    <t>=NL(,"Sales Shipment Header","Whse Associate Picked By","No.",D2768)</t>
  </si>
  <si>
    <t>=NL(,"Sales Shipment Header","Whse Associate Picked By","No.",D2769)</t>
  </si>
  <si>
    <t>=NL(,"Sales Shipment Header","Whse Associate Picked By","No.",D2770)</t>
  </si>
  <si>
    <t>=NL(,"Sales Shipment Header","Whse Associate Picked By","No.",D2771)</t>
  </si>
  <si>
    <t>=NL(,"Sales Shipment Header","Whse Associate Picked By","No.",D2772)</t>
  </si>
  <si>
    <t>=NL(,"Sales Shipment Header","Whse Associate Picked By","No.",D2773)</t>
  </si>
  <si>
    <t>=NL(,"Sales Shipment Header","Whse Associate Picked By","No.",D2774)</t>
  </si>
  <si>
    <t>=NL(,"Sales Shipment Header","Whse Associate Picked By","No.",D2775)</t>
  </si>
  <si>
    <t>=NL(,"Sales Shipment Header","Whse Associate Picked By","No.",D2776)</t>
  </si>
  <si>
    <t>=NL(,"Sales Shipment Header","Whse Associate Picked By","No.",D2777)</t>
  </si>
  <si>
    <t>=NL(,"Sales Shipment Header","Whse Associate Picked By","No.",D2778)</t>
  </si>
  <si>
    <t>=NL(,"Sales Shipment Header","Whse Associate Picked By","No.",D2779)</t>
  </si>
  <si>
    <t>=NL(,"Sales Shipment Header","Whse Associate Picked By","No.",D2780)</t>
  </si>
  <si>
    <t>=NL(,"Sales Shipment Header","Whse Associate Picked By","No.",D2781)</t>
  </si>
  <si>
    <t>=NL(,"Sales Shipment Header","Whse Associate Picked By","No.",D2782)</t>
  </si>
  <si>
    <t>=NL(,"Sales Shipment Header","Whse Associate Picked By","No.",D2783)</t>
  </si>
  <si>
    <t>=NL(,"Sales Shipment Header","Whse Associate Picked By","No.",D2784)</t>
  </si>
  <si>
    <t>=NL(,"Sales Shipment Header","Whse Associate Picked By","No.",D2785)</t>
  </si>
  <si>
    <t>=NL(,"Sales Shipment Header","Whse Associate Picked By","No.",D2786)</t>
  </si>
  <si>
    <t>=NL(,"Sales Shipment Header","Whse Associate Picked By","No.",D2787)</t>
  </si>
  <si>
    <t>=NL(,"Sales Shipment Header","Whse Associate Picked By","No.",D2788)</t>
  </si>
  <si>
    <t>=NL(,"Sales Shipment Header","Whse Associate Picked By","No.",D2789)</t>
  </si>
  <si>
    <t>=NL(,"Sales Shipment Header","Whse Associate Picked By","No.",D2790)</t>
  </si>
  <si>
    <t>=NL(,"Sales Shipment Header","Whse Associate Picked By","No.",D2791)</t>
  </si>
  <si>
    <t>=NL(,"Sales Shipment Header","Whse Associate Picked By","No.",D2792)</t>
  </si>
  <si>
    <t>=NL(,"Sales Shipment Header","Whse Associate Picked By","No.",D2793)</t>
  </si>
  <si>
    <t>=NL(,"Sales Shipment Header","Whse Associate Picked By","No.",D2794)</t>
  </si>
  <si>
    <t>=NL(,"Sales Shipment Header","Whse Associate Picked By","No.",D2795)</t>
  </si>
  <si>
    <t>=NL(,"Sales Shipment Header","Whse Associate Picked By","No.",D2796)</t>
  </si>
  <si>
    <t>=NL(,"Sales Shipment Header","Whse Associate Picked By","No.",D2797)</t>
  </si>
  <si>
    <t>=NL(,"Sales Shipment Header","Whse Associate Picked By","No.",D2798)</t>
  </si>
  <si>
    <t>=NL(,"Sales Shipment Header","Whse Associate Picked By","No.",D2799)</t>
  </si>
  <si>
    <t>=NL(,"Sales Shipment Header","Whse Associate Picked By","No.",D2800)</t>
  </si>
  <si>
    <t>=NL(,"Sales Shipment Header","Whse Associate Picked By","No.",D2801)</t>
  </si>
  <si>
    <t>=NL(,"Sales Shipment Header","Whse Associate Picked By","No.",D2802)</t>
  </si>
  <si>
    <t>=NL(,"Sales Shipment Header","Whse Associate Picked By","No.",D2803)</t>
  </si>
  <si>
    <t>=NL(,"Sales Shipment Header","Whse Associate Picked By","No.",D2804)</t>
  </si>
  <si>
    <t>=NL(,"Sales Shipment Header","Whse Associate Picked By","No.",D2805)</t>
  </si>
  <si>
    <t>=NL(,"Sales Shipment Header","Whse Associate Picked By","No.",D2806)</t>
  </si>
  <si>
    <t>=NL(,"Sales Shipment Header","Whse Associate Picked By","No.",D2807)</t>
  </si>
  <si>
    <t>=NL(,"Sales Shipment Header","Whse Associate Picked By","No.",D2808)</t>
  </si>
  <si>
    <t>=NL(,"Sales Shipment Header","Whse Associate Picked By","No.",D2809)</t>
  </si>
  <si>
    <t>=NL(,"Sales Shipment Header","Whse Associate Picked By","No.",D2810)</t>
  </si>
  <si>
    <t>=NL(,"Sales Shipment Header","Whse Associate Picked By","No.",D2811)</t>
  </si>
  <si>
    <t>=NL(,"Sales Shipment Header","Whse Associate Picked By","No.",D2812)</t>
  </si>
  <si>
    <t>=NL(,"Sales Shipment Header","Whse Associate Picked By","No.",D2813)</t>
  </si>
  <si>
    <t>=NL(,"Sales Shipment Header","Whse Associate Picked By","No.",D2814)</t>
  </si>
  <si>
    <t>=NL(,"Sales Shipment Header","Whse Associate Picked By","No.",D2815)</t>
  </si>
  <si>
    <t>=NL(,"Sales Shipment Header","Whse Associate Picked By","No.",D2816)</t>
  </si>
  <si>
    <t>=NL(,"Sales Shipment Header","Whse Associate Picked By","No.",D2817)</t>
  </si>
  <si>
    <t>=NL(,"Sales Shipment Header","Whse Associate Picked By","No.",D2818)</t>
  </si>
  <si>
    <t>=NL(,"Sales Shipment Header","Whse Associate Picked By","No.",D2819)</t>
  </si>
  <si>
    <t>=NL(,"Sales Shipment Header","Whse Associate Picked By","No.",D2820)</t>
  </si>
  <si>
    <t>=NF(B4,"Sell-to Customer No.")</t>
  </si>
  <si>
    <t>=NF(B5,"Sell-to Customer No.")</t>
  </si>
  <si>
    <t>=NF(B6,"Sell-to Customer No.")</t>
  </si>
  <si>
    <t>=NF(B7,"Sell-to Customer No.")</t>
  </si>
  <si>
    <t>=NF(B8,"Sell-to Customer No.")</t>
  </si>
  <si>
    <t>=NF(B9,"Sell-to Customer No.")</t>
  </si>
  <si>
    <t>=NF(B10,"Sell-to Customer No.")</t>
  </si>
  <si>
    <t>=NF(B11,"Sell-to Customer No.")</t>
  </si>
  <si>
    <t>=NF(B12,"Sell-to Customer No.")</t>
  </si>
  <si>
    <t>=NF(B13,"Sell-to Customer No.")</t>
  </si>
  <si>
    <t>=NF(B14,"Sell-to Customer No.")</t>
  </si>
  <si>
    <t>=NF(B15,"Sell-to Customer No.")</t>
  </si>
  <si>
    <t>=NF(B16,"Sell-to Customer No.")</t>
  </si>
  <si>
    <t>=NF(B17,"Sell-to Customer No.")</t>
  </si>
  <si>
    <t>=NF(B18,"Sell-to Customer No.")</t>
  </si>
  <si>
    <t>=NF(B19,"Sell-to Customer No.")</t>
  </si>
  <si>
    <t>=NF(B20,"Sell-to Customer No.")</t>
  </si>
  <si>
    <t>=NF(B21,"Sell-to Customer No.")</t>
  </si>
  <si>
    <t>=NF(B22,"Sell-to Customer No.")</t>
  </si>
  <si>
    <t>=NF(B23,"Sell-to Customer No.")</t>
  </si>
  <si>
    <t>=NF(B24,"Sell-to Customer No.")</t>
  </si>
  <si>
    <t>=NF(B25,"Sell-to Customer No.")</t>
  </si>
  <si>
    <t>=NF(B26,"Sell-to Customer No.")</t>
  </si>
  <si>
    <t>=NF(B27,"Sell-to Customer No.")</t>
  </si>
  <si>
    <t>=NF(B28,"Sell-to Customer No.")</t>
  </si>
  <si>
    <t>=NF(B29,"Sell-to Customer No.")</t>
  </si>
  <si>
    <t>=NF(B30,"Sell-to Customer No.")</t>
  </si>
  <si>
    <t>=NF(B31,"Sell-to Customer No.")</t>
  </si>
  <si>
    <t>=NF(B32,"Sell-to Customer No.")</t>
  </si>
  <si>
    <t>=NF(B33,"Sell-to Customer No.")</t>
  </si>
  <si>
    <t>=NF(B34,"Sell-to Customer No.")</t>
  </si>
  <si>
    <t>=NF(B35,"Sell-to Customer No.")</t>
  </si>
  <si>
    <t>=NF(B36,"Sell-to Customer No.")</t>
  </si>
  <si>
    <t>=NF(B37,"Sell-to Customer No.")</t>
  </si>
  <si>
    <t>=NF(B38,"Sell-to Customer No.")</t>
  </si>
  <si>
    <t>=NF(B39,"Sell-to Customer No.")</t>
  </si>
  <si>
    <t>=NF(B40,"Sell-to Customer No.")</t>
  </si>
  <si>
    <t>=NF(B41,"Sell-to Customer No.")</t>
  </si>
  <si>
    <t>=NF(B42,"Sell-to Customer No.")</t>
  </si>
  <si>
    <t>=NF(B43,"Sell-to Customer No.")</t>
  </si>
  <si>
    <t>=NF(B44,"Sell-to Customer No.")</t>
  </si>
  <si>
    <t>=NF(B45,"Sell-to Customer No.")</t>
  </si>
  <si>
    <t>=NF(B46,"Sell-to Customer No.")</t>
  </si>
  <si>
    <t>=NF(B47,"Sell-to Customer No.")</t>
  </si>
  <si>
    <t>=NF(B48,"Sell-to Customer No.")</t>
  </si>
  <si>
    <t>=NF(B49,"Sell-to Customer No.")</t>
  </si>
  <si>
    <t>=NF(B50,"Sell-to Customer No.")</t>
  </si>
  <si>
    <t>=NF(B51,"Sell-to Customer No.")</t>
  </si>
  <si>
    <t>=NF(B52,"Sell-to Customer No.")</t>
  </si>
  <si>
    <t>=NF(B53,"Sell-to Customer No.")</t>
  </si>
  <si>
    <t>=NF(B54,"Sell-to Customer No.")</t>
  </si>
  <si>
    <t>=NF(B55,"Sell-to Customer No.")</t>
  </si>
  <si>
    <t>=NF(B56,"Sell-to Customer No.")</t>
  </si>
  <si>
    <t>=NF(B57,"Sell-to Customer No.")</t>
  </si>
  <si>
    <t>=NF(B58,"Sell-to Customer No.")</t>
  </si>
  <si>
    <t>=NF(B59,"Sell-to Customer No.")</t>
  </si>
  <si>
    <t>=NF(B60,"Sell-to Customer No.")</t>
  </si>
  <si>
    <t>=NF(B61,"Sell-to Customer No.")</t>
  </si>
  <si>
    <t>=NF(B62,"Sell-to Customer No.")</t>
  </si>
  <si>
    <t>=NF(B63,"Sell-to Customer No.")</t>
  </si>
  <si>
    <t>=NF(B64,"Sell-to Customer No.")</t>
  </si>
  <si>
    <t>=NF(B65,"Sell-to Customer No.")</t>
  </si>
  <si>
    <t>=NF(B66,"Sell-to Customer No.")</t>
  </si>
  <si>
    <t>=NF(B67,"Sell-to Customer No.")</t>
  </si>
  <si>
    <t>=NF(B68,"Sell-to Customer No.")</t>
  </si>
  <si>
    <t>=NF(B69,"Sell-to Customer No.")</t>
  </si>
  <si>
    <t>=NF(B70,"Sell-to Customer No.")</t>
  </si>
  <si>
    <t>=NF(B71,"Sell-to Customer No.")</t>
  </si>
  <si>
    <t>=NF(B72,"Sell-to Customer No.")</t>
  </si>
  <si>
    <t>=NF(B73,"Sell-to Customer No.")</t>
  </si>
  <si>
    <t>=NF(B74,"Sell-to Customer No.")</t>
  </si>
  <si>
    <t>=NF(B75,"Sell-to Customer No.")</t>
  </si>
  <si>
    <t>=NF(B76,"Sell-to Customer No.")</t>
  </si>
  <si>
    <t>=NF(B77,"Sell-to Customer No.")</t>
  </si>
  <si>
    <t>=NF(B78,"Sell-to Customer No.")</t>
  </si>
  <si>
    <t>=NF(B79,"Sell-to Customer No.")</t>
  </si>
  <si>
    <t>=NF(B80,"Sell-to Customer No.")</t>
  </si>
  <si>
    <t>=NF(B81,"Sell-to Customer No.")</t>
  </si>
  <si>
    <t>=NF(B82,"Sell-to Customer No.")</t>
  </si>
  <si>
    <t>=NF(B83,"Sell-to Customer No.")</t>
  </si>
  <si>
    <t>=NF(B84,"Sell-to Customer No.")</t>
  </si>
  <si>
    <t>=NF(B85,"Sell-to Customer No.")</t>
  </si>
  <si>
    <t>=NF(B86,"Sell-to Customer No.")</t>
  </si>
  <si>
    <t>=NF(B87,"Sell-to Customer No.")</t>
  </si>
  <si>
    <t>=NF(B88,"Sell-to Customer No.")</t>
  </si>
  <si>
    <t>=NF(B89,"Sell-to Customer No.")</t>
  </si>
  <si>
    <t>=NF(B90,"Sell-to Customer No.")</t>
  </si>
  <si>
    <t>=NF(B91,"Sell-to Customer No.")</t>
  </si>
  <si>
    <t>=NF(B92,"Sell-to Customer No.")</t>
  </si>
  <si>
    <t>=NF(B93,"Sell-to Customer No.")</t>
  </si>
  <si>
    <t>=NF(B94,"Sell-to Customer No.")</t>
  </si>
  <si>
    <t>=NF(B95,"Sell-to Customer No.")</t>
  </si>
  <si>
    <t>=NF(B96,"Sell-to Customer No.")</t>
  </si>
  <si>
    <t>=NF(B97,"Sell-to Customer No.")</t>
  </si>
  <si>
    <t>=NF(B98,"Sell-to Customer No.")</t>
  </si>
  <si>
    <t>=NF(B99,"Sell-to Customer No.")</t>
  </si>
  <si>
    <t>=NF(B100,"Sell-to Customer No.")</t>
  </si>
  <si>
    <t>=NF(B101,"Sell-to Customer No.")</t>
  </si>
  <si>
    <t>=NF(B102,"Sell-to Customer No.")</t>
  </si>
  <si>
    <t>=NF(B103,"Sell-to Customer No.")</t>
  </si>
  <si>
    <t>=NF(B104,"Sell-to Customer No.")</t>
  </si>
  <si>
    <t>=NF(B105,"Sell-to Customer No.")</t>
  </si>
  <si>
    <t>=NF(B106,"Sell-to Customer No.")</t>
  </si>
  <si>
    <t>=NF(B107,"Sell-to Customer No.")</t>
  </si>
  <si>
    <t>=NF(B108,"Sell-to Customer No.")</t>
  </si>
  <si>
    <t>=NF(B109,"Sell-to Customer No.")</t>
  </si>
  <si>
    <t>=NF(B110,"Sell-to Customer No.")</t>
  </si>
  <si>
    <t>=NF(B111,"Sell-to Customer No.")</t>
  </si>
  <si>
    <t>=NF(B112,"Sell-to Customer No.")</t>
  </si>
  <si>
    <t>=NF(B113,"Sell-to Customer No.")</t>
  </si>
  <si>
    <t>=NF(B114,"Sell-to Customer No.")</t>
  </si>
  <si>
    <t>=NF(B115,"Sell-to Customer No.")</t>
  </si>
  <si>
    <t>=NF(B116,"Sell-to Customer No.")</t>
  </si>
  <si>
    <t>=NF(B117,"Sell-to Customer No.")</t>
  </si>
  <si>
    <t>=NF(B118,"Sell-to Customer No.")</t>
  </si>
  <si>
    <t>=NF(B119,"Sell-to Customer No.")</t>
  </si>
  <si>
    <t>=NF(B120,"Sell-to Customer No.")</t>
  </si>
  <si>
    <t>=NF(B121,"Sell-to Customer No.")</t>
  </si>
  <si>
    <t>=NF(B122,"Sell-to Customer No.")</t>
  </si>
  <si>
    <t>=NF(B123,"Sell-to Customer No.")</t>
  </si>
  <si>
    <t>=NF(B124,"Sell-to Customer No.")</t>
  </si>
  <si>
    <t>=NF(B125,"Sell-to Customer No.")</t>
  </si>
  <si>
    <t>=NF(B126,"Sell-to Customer No.")</t>
  </si>
  <si>
    <t>=NF(B127,"Sell-to Customer No.")</t>
  </si>
  <si>
    <t>=NF(B128,"Sell-to Customer No.")</t>
  </si>
  <si>
    <t>=NF(B129,"Sell-to Customer No.")</t>
  </si>
  <si>
    <t>=NF(B130,"Sell-to Customer No.")</t>
  </si>
  <si>
    <t>=NF(B131,"Sell-to Customer No.")</t>
  </si>
  <si>
    <t>=NF(B132,"Sell-to Customer No.")</t>
  </si>
  <si>
    <t>=NF(B133,"Sell-to Customer No.")</t>
  </si>
  <si>
    <t>=NF(B134,"Sell-to Customer No.")</t>
  </si>
  <si>
    <t>=NF(B135,"Sell-to Customer No.")</t>
  </si>
  <si>
    <t>=NF(B136,"Sell-to Customer No.")</t>
  </si>
  <si>
    <t>=NF(B137,"Sell-to Customer No.")</t>
  </si>
  <si>
    <t>=NF(B138,"Sell-to Customer No.")</t>
  </si>
  <si>
    <t>=NF(B139,"Sell-to Customer No.")</t>
  </si>
  <si>
    <t>=NF(B140,"Sell-to Customer No.")</t>
  </si>
  <si>
    <t>=NF(B141,"Sell-to Customer No.")</t>
  </si>
  <si>
    <t>=NF(B142,"Sell-to Customer No.")</t>
  </si>
  <si>
    <t>=NF(B143,"Sell-to Customer No.")</t>
  </si>
  <si>
    <t>=NF(B144,"Sell-to Customer No.")</t>
  </si>
  <si>
    <t>=NF(B145,"Sell-to Customer No.")</t>
  </si>
  <si>
    <t>=NF(B146,"Sell-to Customer No.")</t>
  </si>
  <si>
    <t>=NF(B147,"Sell-to Customer No.")</t>
  </si>
  <si>
    <t>=NF(B148,"Sell-to Customer No.")</t>
  </si>
  <si>
    <t>=NF(B149,"Sell-to Customer No.")</t>
  </si>
  <si>
    <t>=NF(B150,"Sell-to Customer No.")</t>
  </si>
  <si>
    <t>=NF(B151,"Sell-to Customer No.")</t>
  </si>
  <si>
    <t>=NF(B152,"Sell-to Customer No.")</t>
  </si>
  <si>
    <t>=NF(B153,"Sell-to Customer No.")</t>
  </si>
  <si>
    <t>=NF(B154,"Sell-to Customer No.")</t>
  </si>
  <si>
    <t>=NF(B155,"Sell-to Customer No.")</t>
  </si>
  <si>
    <t>=NF(B156,"Sell-to Customer No.")</t>
  </si>
  <si>
    <t>=NF(B157,"Sell-to Customer No.")</t>
  </si>
  <si>
    <t>=NF(B158,"Sell-to Customer No.")</t>
  </si>
  <si>
    <t>=NF(B159,"Sell-to Customer No.")</t>
  </si>
  <si>
    <t>=NF(B160,"Sell-to Customer No.")</t>
  </si>
  <si>
    <t>=NF(B161,"Sell-to Customer No.")</t>
  </si>
  <si>
    <t>=NF(B162,"Sell-to Customer No.")</t>
  </si>
  <si>
    <t>=NF(B163,"Sell-to Customer No.")</t>
  </si>
  <si>
    <t>=NF(B164,"Sell-to Customer No.")</t>
  </si>
  <si>
    <t>=NF(B165,"Sell-to Customer No.")</t>
  </si>
  <si>
    <t>=NF(B166,"Sell-to Customer No.")</t>
  </si>
  <si>
    <t>=NF(B167,"Sell-to Customer No.")</t>
  </si>
  <si>
    <t>=NF(B168,"Sell-to Customer No.")</t>
  </si>
  <si>
    <t>=NF(B169,"Sell-to Customer No.")</t>
  </si>
  <si>
    <t>=NF(B170,"Sell-to Customer No.")</t>
  </si>
  <si>
    <t>=NF(B171,"Sell-to Customer No.")</t>
  </si>
  <si>
    <t>=NF(B172,"Sell-to Customer No.")</t>
  </si>
  <si>
    <t>=NF(B173,"Sell-to Customer No.")</t>
  </si>
  <si>
    <t>=NF(B174,"Sell-to Customer No.")</t>
  </si>
  <si>
    <t>=NF(B175,"Sell-to Customer No.")</t>
  </si>
  <si>
    <t>=NF(B176,"Sell-to Customer No.")</t>
  </si>
  <si>
    <t>=NF(B177,"Sell-to Customer No.")</t>
  </si>
  <si>
    <t>=NF(B178,"Sell-to Customer No.")</t>
  </si>
  <si>
    <t>=NF(B179,"Sell-to Customer No.")</t>
  </si>
  <si>
    <t>=NF(B180,"Sell-to Customer No.")</t>
  </si>
  <si>
    <t>=NF(B181,"Sell-to Customer No.")</t>
  </si>
  <si>
    <t>=NF(B182,"Sell-to Customer No.")</t>
  </si>
  <si>
    <t>=NF(B183,"Sell-to Customer No.")</t>
  </si>
  <si>
    <t>=NF(B184,"Sell-to Customer No.")</t>
  </si>
  <si>
    <t>=NF(B185,"Sell-to Customer No.")</t>
  </si>
  <si>
    <t>=NF(B186,"Sell-to Customer No.")</t>
  </si>
  <si>
    <t>=NF(B187,"Sell-to Customer No.")</t>
  </si>
  <si>
    <t>=NF(B188,"Sell-to Customer No.")</t>
  </si>
  <si>
    <t>=NF(B189,"Sell-to Customer No.")</t>
  </si>
  <si>
    <t>=NF(B190,"Sell-to Customer No.")</t>
  </si>
  <si>
    <t>=NF(B191,"Sell-to Customer No.")</t>
  </si>
  <si>
    <t>=NF(B192,"Sell-to Customer No.")</t>
  </si>
  <si>
    <t>=NF(B193,"Sell-to Customer No.")</t>
  </si>
  <si>
    <t>=NF(B194,"Sell-to Customer No.")</t>
  </si>
  <si>
    <t>=NF(B195,"Sell-to Customer No.")</t>
  </si>
  <si>
    <t>=NF(B196,"Sell-to Customer No.")</t>
  </si>
  <si>
    <t>=NF(B197,"Sell-to Customer No.")</t>
  </si>
  <si>
    <t>=NF(B198,"Sell-to Customer No.")</t>
  </si>
  <si>
    <t>=NF(B199,"Sell-to Customer No.")</t>
  </si>
  <si>
    <t>=NF(B200,"Sell-to Customer No.")</t>
  </si>
  <si>
    <t>=NF(B201,"Sell-to Customer No.")</t>
  </si>
  <si>
    <t>=NF(B202,"Sell-to Customer No.")</t>
  </si>
  <si>
    <t>=NF(B203,"Sell-to Customer No.")</t>
  </si>
  <si>
    <t>=NF(B204,"Sell-to Customer No.")</t>
  </si>
  <si>
    <t>=NF(B205,"Sell-to Customer No.")</t>
  </si>
  <si>
    <t>=NF(B206,"Sell-to Customer No.")</t>
  </si>
  <si>
    <t>=NF(B207,"Sell-to Customer No.")</t>
  </si>
  <si>
    <t>=NF(B208,"Sell-to Customer No.")</t>
  </si>
  <si>
    <t>=NF(B209,"Sell-to Customer No.")</t>
  </si>
  <si>
    <t>=NF(B210,"Sell-to Customer No.")</t>
  </si>
  <si>
    <t>=NF(B211,"Sell-to Customer No.")</t>
  </si>
  <si>
    <t>=NF(B212,"Sell-to Customer No.")</t>
  </si>
  <si>
    <t>=NF(B213,"Sell-to Customer No.")</t>
  </si>
  <si>
    <t>=NF(B214,"Sell-to Customer No.")</t>
  </si>
  <si>
    <t>=NF(B215,"Sell-to Customer No.")</t>
  </si>
  <si>
    <t>=NF(B216,"Sell-to Customer No.")</t>
  </si>
  <si>
    <t>=NF(B217,"Sell-to Customer No.")</t>
  </si>
  <si>
    <t>=NF(B218,"Sell-to Customer No.")</t>
  </si>
  <si>
    <t>=NF(B219,"Sell-to Customer No.")</t>
  </si>
  <si>
    <t>=NF(B220,"Sell-to Customer No.")</t>
  </si>
  <si>
    <t>=NF(B221,"Sell-to Customer No.")</t>
  </si>
  <si>
    <t>=NF(B222,"Sell-to Customer No.")</t>
  </si>
  <si>
    <t>=NF(B223,"Sell-to Customer No.")</t>
  </si>
  <si>
    <t>=NF(B224,"Sell-to Customer No.")</t>
  </si>
  <si>
    <t>=NF(B225,"Sell-to Customer No.")</t>
  </si>
  <si>
    <t>=NF(B226,"Sell-to Customer No.")</t>
  </si>
  <si>
    <t>=NF(B227,"Sell-to Customer No.")</t>
  </si>
  <si>
    <t>=NF(B228,"Sell-to Customer No.")</t>
  </si>
  <si>
    <t>=NF(B229,"Sell-to Customer No.")</t>
  </si>
  <si>
    <t>=NF(B230,"Sell-to Customer No.")</t>
  </si>
  <si>
    <t>=NF(B231,"Sell-to Customer No.")</t>
  </si>
  <si>
    <t>=NF(B232,"Sell-to Customer No.")</t>
  </si>
  <si>
    <t>=NF(B233,"Sell-to Customer No.")</t>
  </si>
  <si>
    <t>=NF(B234,"Sell-to Customer No.")</t>
  </si>
  <si>
    <t>=NF(B235,"Sell-to Customer No.")</t>
  </si>
  <si>
    <t>=NF(B236,"Sell-to Customer No.")</t>
  </si>
  <si>
    <t>=NF(B237,"Sell-to Customer No.")</t>
  </si>
  <si>
    <t>=NF(B238,"Sell-to Customer No.")</t>
  </si>
  <si>
    <t>=NF(B239,"Sell-to Customer No.")</t>
  </si>
  <si>
    <t>=NF(B240,"Sell-to Customer No.")</t>
  </si>
  <si>
    <t>=NF(B241,"Sell-to Customer No.")</t>
  </si>
  <si>
    <t>=NF(B242,"Sell-to Customer No.")</t>
  </si>
  <si>
    <t>=NF(B243,"Sell-to Customer No.")</t>
  </si>
  <si>
    <t>=NF(B244,"Sell-to Customer No.")</t>
  </si>
  <si>
    <t>=NF(B245,"Sell-to Customer No.")</t>
  </si>
  <si>
    <t>=NF(B246,"Sell-to Customer No.")</t>
  </si>
  <si>
    <t>=NF(B247,"Sell-to Customer No.")</t>
  </si>
  <si>
    <t>=NF(B248,"Sell-to Customer No.")</t>
  </si>
  <si>
    <t>=NF(B249,"Sell-to Customer No.")</t>
  </si>
  <si>
    <t>=NF(B250,"Sell-to Customer No.")</t>
  </si>
  <si>
    <t>=NF(B251,"Sell-to Customer No.")</t>
  </si>
  <si>
    <t>=NF(B252,"Sell-to Customer No.")</t>
  </si>
  <si>
    <t>=NF(B253,"Sell-to Customer No.")</t>
  </si>
  <si>
    <t>=NF(B254,"Sell-to Customer No.")</t>
  </si>
  <si>
    <t>=NF(B255,"Sell-to Customer No.")</t>
  </si>
  <si>
    <t>=NF(B256,"Sell-to Customer No.")</t>
  </si>
  <si>
    <t>=NF(B257,"Sell-to Customer No.")</t>
  </si>
  <si>
    <t>=NF(B258,"Sell-to Customer No.")</t>
  </si>
  <si>
    <t>=NF(B259,"Sell-to Customer No.")</t>
  </si>
  <si>
    <t>=NF(B260,"Sell-to Customer No.")</t>
  </si>
  <si>
    <t>=NF(B261,"Sell-to Customer No.")</t>
  </si>
  <si>
    <t>=NF(B262,"Sell-to Customer No.")</t>
  </si>
  <si>
    <t>=NF(B263,"Sell-to Customer No.")</t>
  </si>
  <si>
    <t>=NF(B264,"Sell-to Customer No.")</t>
  </si>
  <si>
    <t>=NF(B265,"Sell-to Customer No.")</t>
  </si>
  <si>
    <t>=NF(B266,"Sell-to Customer No.")</t>
  </si>
  <si>
    <t>=NF(B267,"Sell-to Customer No.")</t>
  </si>
  <si>
    <t>=NF(B268,"Sell-to Customer No.")</t>
  </si>
  <si>
    <t>=NF(B269,"Sell-to Customer No.")</t>
  </si>
  <si>
    <t>=NF(B270,"Sell-to Customer No.")</t>
  </si>
  <si>
    <t>=NF(B271,"Sell-to Customer No.")</t>
  </si>
  <si>
    <t>=NF(B272,"Sell-to Customer No.")</t>
  </si>
  <si>
    <t>=NF(B273,"Sell-to Customer No.")</t>
  </si>
  <si>
    <t>=NF(B274,"Sell-to Customer No.")</t>
  </si>
  <si>
    <t>=NF(B275,"Sell-to Customer No.")</t>
  </si>
  <si>
    <t>=NF(B276,"Sell-to Customer No.")</t>
  </si>
  <si>
    <t>=NF(B277,"Sell-to Customer No.")</t>
  </si>
  <si>
    <t>=NF(B278,"Sell-to Customer No.")</t>
  </si>
  <si>
    <t>=NF(B279,"Sell-to Customer No.")</t>
  </si>
  <si>
    <t>=NF(B280,"Sell-to Customer No.")</t>
  </si>
  <si>
    <t>=NF(B281,"Sell-to Customer No.")</t>
  </si>
  <si>
    <t>=NF(B282,"Sell-to Customer No.")</t>
  </si>
  <si>
    <t>=NF(B283,"Sell-to Customer No.")</t>
  </si>
  <si>
    <t>=NF(B284,"Sell-to Customer No.")</t>
  </si>
  <si>
    <t>=NF(B285,"Sell-to Customer No.")</t>
  </si>
  <si>
    <t>=NF(B286,"Sell-to Customer No.")</t>
  </si>
  <si>
    <t>=NF(B287,"Sell-to Customer No.")</t>
  </si>
  <si>
    <t>=NF(B288,"Sell-to Customer No.")</t>
  </si>
  <si>
    <t>=NF(B289,"Sell-to Customer No.")</t>
  </si>
  <si>
    <t>=NF(B290,"Sell-to Customer No.")</t>
  </si>
  <si>
    <t>=NF(B291,"Sell-to Customer No.")</t>
  </si>
  <si>
    <t>=NF(B292,"Sell-to Customer No.")</t>
  </si>
  <si>
    <t>=NF(B293,"Sell-to Customer No.")</t>
  </si>
  <si>
    <t>=NF(B294,"Sell-to Customer No.")</t>
  </si>
  <si>
    <t>=NF(B295,"Sell-to Customer No.")</t>
  </si>
  <si>
    <t>=NF(B296,"Sell-to Customer No.")</t>
  </si>
  <si>
    <t>=NF(B297,"Sell-to Customer No.")</t>
  </si>
  <si>
    <t>=NF(B298,"Sell-to Customer No.")</t>
  </si>
  <si>
    <t>=NF(B299,"Sell-to Customer No.")</t>
  </si>
  <si>
    <t>=NF(B300,"Sell-to Customer No.")</t>
  </si>
  <si>
    <t>=NF(B301,"Sell-to Customer No.")</t>
  </si>
  <si>
    <t>=NF(B302,"Sell-to Customer No.")</t>
  </si>
  <si>
    <t>=NF(B303,"Sell-to Customer No.")</t>
  </si>
  <si>
    <t>=NF(B304,"Sell-to Customer No.")</t>
  </si>
  <si>
    <t>=NF(B305,"Sell-to Customer No.")</t>
  </si>
  <si>
    <t>=NF(B306,"Sell-to Customer No.")</t>
  </si>
  <si>
    <t>=NF(B307,"Sell-to Customer No.")</t>
  </si>
  <si>
    <t>=NF(B308,"Sell-to Customer No.")</t>
  </si>
  <si>
    <t>=NF(B309,"Sell-to Customer No.")</t>
  </si>
  <si>
    <t>=NF(B310,"Sell-to Customer No.")</t>
  </si>
  <si>
    <t>=NF(B311,"Sell-to Customer No.")</t>
  </si>
  <si>
    <t>=NF(B312,"Sell-to Customer No.")</t>
  </si>
  <si>
    <t>=NF(B313,"Sell-to Customer No.")</t>
  </si>
  <si>
    <t>=NF(B314,"Sell-to Customer No.")</t>
  </si>
  <si>
    <t>=NF(B315,"Sell-to Customer No.")</t>
  </si>
  <si>
    <t>=NF(B316,"Sell-to Customer No.")</t>
  </si>
  <si>
    <t>=NF(B317,"Sell-to Customer No.")</t>
  </si>
  <si>
    <t>=NF(B318,"Sell-to Customer No.")</t>
  </si>
  <si>
    <t>=NF(B319,"Sell-to Customer No.")</t>
  </si>
  <si>
    <t>=NF(B320,"Sell-to Customer No.")</t>
  </si>
  <si>
    <t>=NF(B321,"Sell-to Customer No.")</t>
  </si>
  <si>
    <t>=NF(B322,"Sell-to Customer No.")</t>
  </si>
  <si>
    <t>=NF(B323,"Sell-to Customer No.")</t>
  </si>
  <si>
    <t>=NF(B324,"Sell-to Customer No.")</t>
  </si>
  <si>
    <t>=NF(B325,"Sell-to Customer No.")</t>
  </si>
  <si>
    <t>=NF(B326,"Sell-to Customer No.")</t>
  </si>
  <si>
    <t>=NF(B327,"Sell-to Customer No.")</t>
  </si>
  <si>
    <t>=NF(B328,"Sell-to Customer No.")</t>
  </si>
  <si>
    <t>=NF(B329,"Sell-to Customer No.")</t>
  </si>
  <si>
    <t>=NF(B330,"Sell-to Customer No.")</t>
  </si>
  <si>
    <t>=NF(B331,"Sell-to Customer No.")</t>
  </si>
  <si>
    <t>=NF(B332,"Sell-to Customer No.")</t>
  </si>
  <si>
    <t>=NF(B333,"Sell-to Customer No.")</t>
  </si>
  <si>
    <t>=NF(B334,"Sell-to Customer No.")</t>
  </si>
  <si>
    <t>=NF(B335,"Sell-to Customer No.")</t>
  </si>
  <si>
    <t>=NF(B336,"Sell-to Customer No.")</t>
  </si>
  <si>
    <t>=NF(B337,"Sell-to Customer No.")</t>
  </si>
  <si>
    <t>=NF(B338,"Sell-to Customer No.")</t>
  </si>
  <si>
    <t>=NF(B339,"Sell-to Customer No.")</t>
  </si>
  <si>
    <t>=NF(B340,"Sell-to Customer No.")</t>
  </si>
  <si>
    <t>=NF(B341,"Sell-to Customer No.")</t>
  </si>
  <si>
    <t>=NF(B342,"Sell-to Customer No.")</t>
  </si>
  <si>
    <t>=NF(B343,"Sell-to Customer No.")</t>
  </si>
  <si>
    <t>=NF(B344,"Sell-to Customer No.")</t>
  </si>
  <si>
    <t>=NF(B345,"Sell-to Customer No.")</t>
  </si>
  <si>
    <t>=NF(B346,"Sell-to Customer No.")</t>
  </si>
  <si>
    <t>=NF(B347,"Sell-to Customer No.")</t>
  </si>
  <si>
    <t>=NF(B348,"Sell-to Customer No.")</t>
  </si>
  <si>
    <t>=NF(B349,"Sell-to Customer No.")</t>
  </si>
  <si>
    <t>=NF(B350,"Sell-to Customer No.")</t>
  </si>
  <si>
    <t>=NF(B351,"Sell-to Customer No.")</t>
  </si>
  <si>
    <t>=NF(B352,"Sell-to Customer No.")</t>
  </si>
  <si>
    <t>=NF(B353,"Sell-to Customer No.")</t>
  </si>
  <si>
    <t>=NF(B354,"Sell-to Customer No.")</t>
  </si>
  <si>
    <t>=NF(B355,"Sell-to Customer No.")</t>
  </si>
  <si>
    <t>=NF(B356,"Sell-to Customer No.")</t>
  </si>
  <si>
    <t>=NF(B357,"Sell-to Customer No.")</t>
  </si>
  <si>
    <t>=NF(B358,"Sell-to Customer No.")</t>
  </si>
  <si>
    <t>=NF(B359,"Sell-to Customer No.")</t>
  </si>
  <si>
    <t>=NF(B360,"Sell-to Customer No.")</t>
  </si>
  <si>
    <t>=NF(B361,"Sell-to Customer No.")</t>
  </si>
  <si>
    <t>=NF(B362,"Sell-to Customer No.")</t>
  </si>
  <si>
    <t>=NF(B363,"Sell-to Customer No.")</t>
  </si>
  <si>
    <t>=NF(B364,"Sell-to Customer No.")</t>
  </si>
  <si>
    <t>=NF(B365,"Sell-to Customer No.")</t>
  </si>
  <si>
    <t>=NF(B366,"Sell-to Customer No.")</t>
  </si>
  <si>
    <t>=NF(B367,"Sell-to Customer No.")</t>
  </si>
  <si>
    <t>=NF(B368,"Sell-to Customer No.")</t>
  </si>
  <si>
    <t>=NF(B369,"Sell-to Customer No.")</t>
  </si>
  <si>
    <t>=NF(B370,"Sell-to Customer No.")</t>
  </si>
  <si>
    <t>=NF(B371,"Sell-to Customer No.")</t>
  </si>
  <si>
    <t>=NF(B372,"Sell-to Customer No.")</t>
  </si>
  <si>
    <t>=NF(B373,"Sell-to Customer No.")</t>
  </si>
  <si>
    <t>=NF(B374,"Sell-to Customer No.")</t>
  </si>
  <si>
    <t>=NF(B375,"Sell-to Customer No.")</t>
  </si>
  <si>
    <t>=NF(B376,"Sell-to Customer No.")</t>
  </si>
  <si>
    <t>=NF(B377,"Sell-to Customer No.")</t>
  </si>
  <si>
    <t>=NF(B378,"Sell-to Customer No.")</t>
  </si>
  <si>
    <t>=NF(B379,"Sell-to Customer No.")</t>
  </si>
  <si>
    <t>=NF(B380,"Sell-to Customer No.")</t>
  </si>
  <si>
    <t>=NF(B381,"Sell-to Customer No.")</t>
  </si>
  <si>
    <t>=NF(B382,"Sell-to Customer No.")</t>
  </si>
  <si>
    <t>=NF(B383,"Sell-to Customer No.")</t>
  </si>
  <si>
    <t>=NF(B384,"Sell-to Customer No.")</t>
  </si>
  <si>
    <t>=NF(B385,"Sell-to Customer No.")</t>
  </si>
  <si>
    <t>=NF(B386,"Sell-to Customer No.")</t>
  </si>
  <si>
    <t>=NF(B387,"Sell-to Customer No.")</t>
  </si>
  <si>
    <t>=NF(B388,"Sell-to Customer No.")</t>
  </si>
  <si>
    <t>=NF(B389,"Sell-to Customer No.")</t>
  </si>
  <si>
    <t>=NF(B390,"Sell-to Customer No.")</t>
  </si>
  <si>
    <t>=NF(B391,"Sell-to Customer No.")</t>
  </si>
  <si>
    <t>=NF(B392,"Sell-to Customer No.")</t>
  </si>
  <si>
    <t>=NF(B393,"Sell-to Customer No.")</t>
  </si>
  <si>
    <t>=NF(B394,"Sell-to Customer No.")</t>
  </si>
  <si>
    <t>=NF(B395,"Sell-to Customer No.")</t>
  </si>
  <si>
    <t>=NF(B396,"Sell-to Customer No.")</t>
  </si>
  <si>
    <t>=NF(B397,"Sell-to Customer No.")</t>
  </si>
  <si>
    <t>=NF(B398,"Sell-to Customer No.")</t>
  </si>
  <si>
    <t>=NF(B399,"Sell-to Customer No.")</t>
  </si>
  <si>
    <t>=NF(B400,"Sell-to Customer No.")</t>
  </si>
  <si>
    <t>=NF(B401,"Sell-to Customer No.")</t>
  </si>
  <si>
    <t>=NF(B402,"Sell-to Customer No.")</t>
  </si>
  <si>
    <t>=NF(B403,"Sell-to Customer No.")</t>
  </si>
  <si>
    <t>=NF(B404,"Sell-to Customer No.")</t>
  </si>
  <si>
    <t>=NF(B405,"Sell-to Customer No.")</t>
  </si>
  <si>
    <t>=NF(B406,"Sell-to Customer No.")</t>
  </si>
  <si>
    <t>=NF(B407,"Sell-to Customer No.")</t>
  </si>
  <si>
    <t>=NF(B408,"Sell-to Customer No.")</t>
  </si>
  <si>
    <t>=NF(B409,"Sell-to Customer No.")</t>
  </si>
  <si>
    <t>=NF(B410,"Sell-to Customer No.")</t>
  </si>
  <si>
    <t>=NF(B411,"Sell-to Customer No.")</t>
  </si>
  <si>
    <t>=NF(B412,"Sell-to Customer No.")</t>
  </si>
  <si>
    <t>=NF(B413,"Sell-to Customer No.")</t>
  </si>
  <si>
    <t>=NF(B414,"Sell-to Customer No.")</t>
  </si>
  <si>
    <t>=NF(B415,"Sell-to Customer No.")</t>
  </si>
  <si>
    <t>=NF(B416,"Sell-to Customer No.")</t>
  </si>
  <si>
    <t>=NF(B417,"Sell-to Customer No.")</t>
  </si>
  <si>
    <t>=NF(B418,"Sell-to Customer No.")</t>
  </si>
  <si>
    <t>=NF(B419,"Sell-to Customer No.")</t>
  </si>
  <si>
    <t>=NF(B420,"Sell-to Customer No.")</t>
  </si>
  <si>
    <t>=NF(B421,"Sell-to Customer No.")</t>
  </si>
  <si>
    <t>=NF(B422,"Sell-to Customer No.")</t>
  </si>
  <si>
    <t>=NF(B423,"Sell-to Customer No.")</t>
  </si>
  <si>
    <t>=NF(B424,"Sell-to Customer No.")</t>
  </si>
  <si>
    <t>=NF(B425,"Sell-to Customer No.")</t>
  </si>
  <si>
    <t>=NF(B426,"Sell-to Customer No.")</t>
  </si>
  <si>
    <t>=NF(B427,"Sell-to Customer No.")</t>
  </si>
  <si>
    <t>=NF(B428,"Sell-to Customer No.")</t>
  </si>
  <si>
    <t>=NF(B429,"Sell-to Customer No.")</t>
  </si>
  <si>
    <t>=NF(B430,"Sell-to Customer No.")</t>
  </si>
  <si>
    <t>=NF(B431,"Sell-to Customer No.")</t>
  </si>
  <si>
    <t>=NF(B432,"Sell-to Customer No.")</t>
  </si>
  <si>
    <t>=NF(B433,"Sell-to Customer No.")</t>
  </si>
  <si>
    <t>=NF(B434,"Sell-to Customer No.")</t>
  </si>
  <si>
    <t>=NF(B435,"Sell-to Customer No.")</t>
  </si>
  <si>
    <t>=NF(B436,"Sell-to Customer No.")</t>
  </si>
  <si>
    <t>=NF(B437,"Sell-to Customer No.")</t>
  </si>
  <si>
    <t>=NF(B438,"Sell-to Customer No.")</t>
  </si>
  <si>
    <t>=NF(B439,"Sell-to Customer No.")</t>
  </si>
  <si>
    <t>=NF(B440,"Sell-to Customer No.")</t>
  </si>
  <si>
    <t>=NF(B441,"Sell-to Customer No.")</t>
  </si>
  <si>
    <t>=NF(B442,"Sell-to Customer No.")</t>
  </si>
  <si>
    <t>=NF(B443,"Sell-to Customer No.")</t>
  </si>
  <si>
    <t>=NF(B444,"Sell-to Customer No.")</t>
  </si>
  <si>
    <t>=NF(B445,"Sell-to Customer No.")</t>
  </si>
  <si>
    <t>=NF(B446,"Sell-to Customer No.")</t>
  </si>
  <si>
    <t>=NF(B447,"Sell-to Customer No.")</t>
  </si>
  <si>
    <t>=NF(B448,"Sell-to Customer No.")</t>
  </si>
  <si>
    <t>=NF(B449,"Sell-to Customer No.")</t>
  </si>
  <si>
    <t>=NF(B450,"Sell-to Customer No.")</t>
  </si>
  <si>
    <t>=NF(B451,"Sell-to Customer No.")</t>
  </si>
  <si>
    <t>=NF(B452,"Sell-to Customer No.")</t>
  </si>
  <si>
    <t>=NF(B453,"Sell-to Customer No.")</t>
  </si>
  <si>
    <t>=NF(B454,"Sell-to Customer No.")</t>
  </si>
  <si>
    <t>=NF(B455,"Sell-to Customer No.")</t>
  </si>
  <si>
    <t>=NF(B456,"Sell-to Customer No.")</t>
  </si>
  <si>
    <t>=NF(B457,"Sell-to Customer No.")</t>
  </si>
  <si>
    <t>=NF(B458,"Sell-to Customer No.")</t>
  </si>
  <si>
    <t>=NF(B459,"Sell-to Customer No.")</t>
  </si>
  <si>
    <t>=NF(B460,"Sell-to Customer No.")</t>
  </si>
  <si>
    <t>=NF(B461,"Sell-to Customer No.")</t>
  </si>
  <si>
    <t>=NF(B462,"Sell-to Customer No.")</t>
  </si>
  <si>
    <t>=NF(B463,"Sell-to Customer No.")</t>
  </si>
  <si>
    <t>=NF(B464,"Sell-to Customer No.")</t>
  </si>
  <si>
    <t>=NF(B465,"Sell-to Customer No.")</t>
  </si>
  <si>
    <t>=NF(B466,"Sell-to Customer No.")</t>
  </si>
  <si>
    <t>=NF(B467,"Sell-to Customer No.")</t>
  </si>
  <si>
    <t>=NF(B468,"Sell-to Customer No.")</t>
  </si>
  <si>
    <t>=NF(B469,"Sell-to Customer No.")</t>
  </si>
  <si>
    <t>=NF(B470,"Sell-to Customer No.")</t>
  </si>
  <si>
    <t>=NF(B471,"Sell-to Customer No.")</t>
  </si>
  <si>
    <t>=NF(B472,"Sell-to Customer No.")</t>
  </si>
  <si>
    <t>=NF(B473,"Sell-to Customer No.")</t>
  </si>
  <si>
    <t>=NF(B474,"Sell-to Customer No.")</t>
  </si>
  <si>
    <t>=NF(B475,"Sell-to Customer No.")</t>
  </si>
  <si>
    <t>=NF(B476,"Sell-to Customer No.")</t>
  </si>
  <si>
    <t>=NF(B477,"Sell-to Customer No.")</t>
  </si>
  <si>
    <t>=NF(B478,"Sell-to Customer No.")</t>
  </si>
  <si>
    <t>=NF(B479,"Sell-to Customer No.")</t>
  </si>
  <si>
    <t>=NF(B480,"Sell-to Customer No.")</t>
  </si>
  <si>
    <t>=NF(B481,"Sell-to Customer No.")</t>
  </si>
  <si>
    <t>=NF(B482,"Sell-to Customer No.")</t>
  </si>
  <si>
    <t>=NF(B483,"Sell-to Customer No.")</t>
  </si>
  <si>
    <t>=NF(B484,"Sell-to Customer No.")</t>
  </si>
  <si>
    <t>=NF(B485,"Sell-to Customer No.")</t>
  </si>
  <si>
    <t>=NF(B486,"Sell-to Customer No.")</t>
  </si>
  <si>
    <t>=NF(B487,"Sell-to Customer No.")</t>
  </si>
  <si>
    <t>=NF(B488,"Sell-to Customer No.")</t>
  </si>
  <si>
    <t>=NF(B489,"Sell-to Customer No.")</t>
  </si>
  <si>
    <t>=NF(B490,"Sell-to Customer No.")</t>
  </si>
  <si>
    <t>=NF(B491,"Sell-to Customer No.")</t>
  </si>
  <si>
    <t>=NF(B492,"Sell-to Customer No.")</t>
  </si>
  <si>
    <t>=NF(B493,"Sell-to Customer No.")</t>
  </si>
  <si>
    <t>=NF(B494,"Sell-to Customer No.")</t>
  </si>
  <si>
    <t>=NF(B495,"Sell-to Customer No.")</t>
  </si>
  <si>
    <t>=NF(B496,"Sell-to Customer No.")</t>
  </si>
  <si>
    <t>=NF(B497,"Sell-to Customer No.")</t>
  </si>
  <si>
    <t>=NF(B498,"Sell-to Customer No.")</t>
  </si>
  <si>
    <t>=NF(B499,"Sell-to Customer No.")</t>
  </si>
  <si>
    <t>=NF(B500,"Sell-to Customer No.")</t>
  </si>
  <si>
    <t>=NF(B501,"Sell-to Customer No.")</t>
  </si>
  <si>
    <t>=NF(B502,"Sell-to Customer No.")</t>
  </si>
  <si>
    <t>=NF(B503,"Sell-to Customer No.")</t>
  </si>
  <si>
    <t>=NF(B504,"Sell-to Customer No.")</t>
  </si>
  <si>
    <t>=NF(B505,"Sell-to Customer No.")</t>
  </si>
  <si>
    <t>=NF(B506,"Sell-to Customer No.")</t>
  </si>
  <si>
    <t>=NF(B507,"Sell-to Customer No.")</t>
  </si>
  <si>
    <t>=NF(B508,"Sell-to Customer No.")</t>
  </si>
  <si>
    <t>=NF(B509,"Sell-to Customer No.")</t>
  </si>
  <si>
    <t>=NF(B510,"Sell-to Customer No.")</t>
  </si>
  <si>
    <t>=NF(B511,"Sell-to Customer No.")</t>
  </si>
  <si>
    <t>=NF(B512,"Sell-to Customer No.")</t>
  </si>
  <si>
    <t>=NF(B513,"Sell-to Customer No.")</t>
  </si>
  <si>
    <t>=NF(B514,"Sell-to Customer No.")</t>
  </si>
  <si>
    <t>=NF(B515,"Sell-to Customer No.")</t>
  </si>
  <si>
    <t>=NF(B516,"Sell-to Customer No.")</t>
  </si>
  <si>
    <t>=NF(B517,"Sell-to Customer No.")</t>
  </si>
  <si>
    <t>=NF(B518,"Sell-to Customer No.")</t>
  </si>
  <si>
    <t>=NF(B519,"Sell-to Customer No.")</t>
  </si>
  <si>
    <t>=NF(B520,"Sell-to Customer No.")</t>
  </si>
  <si>
    <t>=NF(B521,"Sell-to Customer No.")</t>
  </si>
  <si>
    <t>=NF(B522,"Sell-to Customer No.")</t>
  </si>
  <si>
    <t>=NF(B523,"Sell-to Customer No.")</t>
  </si>
  <si>
    <t>=NF(B524,"Sell-to Customer No.")</t>
  </si>
  <si>
    <t>=NF(B525,"Sell-to Customer No.")</t>
  </si>
  <si>
    <t>=NF(B526,"Sell-to Customer No.")</t>
  </si>
  <si>
    <t>=NF(B527,"Sell-to Customer No.")</t>
  </si>
  <si>
    <t>=NF(B528,"Sell-to Customer No.")</t>
  </si>
  <si>
    <t>=NF(B529,"Sell-to Customer No.")</t>
  </si>
  <si>
    <t>=NF(B530,"Sell-to Customer No.")</t>
  </si>
  <si>
    <t>=NF(B531,"Sell-to Customer No.")</t>
  </si>
  <si>
    <t>=NF(B532,"Sell-to Customer No.")</t>
  </si>
  <si>
    <t>=NF(B533,"Sell-to Customer No.")</t>
  </si>
  <si>
    <t>=NF(B534,"Sell-to Customer No.")</t>
  </si>
  <si>
    <t>=NF(B535,"Sell-to Customer No.")</t>
  </si>
  <si>
    <t>=NF(B536,"Sell-to Customer No.")</t>
  </si>
  <si>
    <t>=NF(B537,"Sell-to Customer No.")</t>
  </si>
  <si>
    <t>=NF(B538,"Sell-to Customer No.")</t>
  </si>
  <si>
    <t>=NF(B539,"Sell-to Customer No.")</t>
  </si>
  <si>
    <t>=NF(B540,"Sell-to Customer No.")</t>
  </si>
  <si>
    <t>=NF(B541,"Sell-to Customer No.")</t>
  </si>
  <si>
    <t>=NF(B542,"Sell-to Customer No.")</t>
  </si>
  <si>
    <t>=NF(B543,"Sell-to Customer No.")</t>
  </si>
  <si>
    <t>=NF(B544,"Sell-to Customer No.")</t>
  </si>
  <si>
    <t>=NF(B545,"Sell-to Customer No.")</t>
  </si>
  <si>
    <t>=NF(B546,"Sell-to Customer No.")</t>
  </si>
  <si>
    <t>=NF(B547,"Sell-to Customer No.")</t>
  </si>
  <si>
    <t>=NF(B548,"Sell-to Customer No.")</t>
  </si>
  <si>
    <t>=NF(B549,"Sell-to Customer No.")</t>
  </si>
  <si>
    <t>=NF(B550,"Sell-to Customer No.")</t>
  </si>
  <si>
    <t>=NF(B551,"Sell-to Customer No.")</t>
  </si>
  <si>
    <t>=NF(B552,"Sell-to Customer No.")</t>
  </si>
  <si>
    <t>=NF(B553,"Sell-to Customer No.")</t>
  </si>
  <si>
    <t>=NF(B554,"Sell-to Customer No.")</t>
  </si>
  <si>
    <t>=NF(B555,"Sell-to Customer No.")</t>
  </si>
  <si>
    <t>=NF(B556,"Sell-to Customer No.")</t>
  </si>
  <si>
    <t>=NF(B557,"Sell-to Customer No.")</t>
  </si>
  <si>
    <t>=NF(B558,"Sell-to Customer No.")</t>
  </si>
  <si>
    <t>=NF(B559,"Sell-to Customer No.")</t>
  </si>
  <si>
    <t>=NF(B560,"Sell-to Customer No.")</t>
  </si>
  <si>
    <t>=NF(B561,"Sell-to Customer No.")</t>
  </si>
  <si>
    <t>=NF(B562,"Sell-to Customer No.")</t>
  </si>
  <si>
    <t>=NF(B563,"Sell-to Customer No.")</t>
  </si>
  <si>
    <t>=NF(B564,"Sell-to Customer No.")</t>
  </si>
  <si>
    <t>=NF(B565,"Sell-to Customer No.")</t>
  </si>
  <si>
    <t>=NF(B566,"Sell-to Customer No.")</t>
  </si>
  <si>
    <t>=NF(B567,"Sell-to Customer No.")</t>
  </si>
  <si>
    <t>=NF(B568,"Sell-to Customer No.")</t>
  </si>
  <si>
    <t>=NF(B569,"Sell-to Customer No.")</t>
  </si>
  <si>
    <t>=NF(B570,"Sell-to Customer No.")</t>
  </si>
  <si>
    <t>=NF(B571,"Sell-to Customer No.")</t>
  </si>
  <si>
    <t>=NF(B572,"Sell-to Customer No.")</t>
  </si>
  <si>
    <t>=NF(B573,"Sell-to Customer No.")</t>
  </si>
  <si>
    <t>=NF(B574,"Sell-to Customer No.")</t>
  </si>
  <si>
    <t>=NF(B575,"Sell-to Customer No.")</t>
  </si>
  <si>
    <t>=NF(B576,"Sell-to Customer No.")</t>
  </si>
  <si>
    <t>=NF(B577,"Sell-to Customer No.")</t>
  </si>
  <si>
    <t>=NF(B578,"Sell-to Customer No.")</t>
  </si>
  <si>
    <t>=NF(B579,"Sell-to Customer No.")</t>
  </si>
  <si>
    <t>=NF(B580,"Sell-to Customer No.")</t>
  </si>
  <si>
    <t>=NF(B581,"Sell-to Customer No.")</t>
  </si>
  <si>
    <t>=NF(B582,"Sell-to Customer No.")</t>
  </si>
  <si>
    <t>=NF(B583,"Sell-to Customer No.")</t>
  </si>
  <si>
    <t>=NF(B584,"Sell-to Customer No.")</t>
  </si>
  <si>
    <t>=NF(B585,"Sell-to Customer No.")</t>
  </si>
  <si>
    <t>=NF(B586,"Sell-to Customer No.")</t>
  </si>
  <si>
    <t>=NF(B587,"Sell-to Customer No.")</t>
  </si>
  <si>
    <t>=NF(B588,"Sell-to Customer No.")</t>
  </si>
  <si>
    <t>=NF(B589,"Sell-to Customer No.")</t>
  </si>
  <si>
    <t>=NF(B590,"Sell-to Customer No.")</t>
  </si>
  <si>
    <t>=NF(B591,"Sell-to Customer No.")</t>
  </si>
  <si>
    <t>=NF(B592,"Sell-to Customer No.")</t>
  </si>
  <si>
    <t>=NF(B593,"Sell-to Customer No.")</t>
  </si>
  <si>
    <t>=NF(B594,"Sell-to Customer No.")</t>
  </si>
  <si>
    <t>=NF(B595,"Sell-to Customer No.")</t>
  </si>
  <si>
    <t>=NF(B596,"Sell-to Customer No.")</t>
  </si>
  <si>
    <t>=NF(B597,"Sell-to Customer No.")</t>
  </si>
  <si>
    <t>=NF(B598,"Sell-to Customer No.")</t>
  </si>
  <si>
    <t>=NF(B599,"Sell-to Customer No.")</t>
  </si>
  <si>
    <t>=NF(B600,"Sell-to Customer No.")</t>
  </si>
  <si>
    <t>=NF(B601,"Sell-to Customer No.")</t>
  </si>
  <si>
    <t>=NF(B602,"Sell-to Customer No.")</t>
  </si>
  <si>
    <t>=NF(B603,"Sell-to Customer No.")</t>
  </si>
  <si>
    <t>=NF(B604,"Sell-to Customer No.")</t>
  </si>
  <si>
    <t>=NF(B605,"Sell-to Customer No.")</t>
  </si>
  <si>
    <t>=NF(B606,"Sell-to Customer No.")</t>
  </si>
  <si>
    <t>=NF(B607,"Sell-to Customer No.")</t>
  </si>
  <si>
    <t>=NF(B608,"Sell-to Customer No.")</t>
  </si>
  <si>
    <t>=NF(B609,"Sell-to Customer No.")</t>
  </si>
  <si>
    <t>=NF(B610,"Sell-to Customer No.")</t>
  </si>
  <si>
    <t>=NF(B611,"Sell-to Customer No.")</t>
  </si>
  <si>
    <t>=NF(B612,"Sell-to Customer No.")</t>
  </si>
  <si>
    <t>=NF(B613,"Sell-to Customer No.")</t>
  </si>
  <si>
    <t>=NF(B614,"Sell-to Customer No.")</t>
  </si>
  <si>
    <t>=NF(B615,"Sell-to Customer No.")</t>
  </si>
  <si>
    <t>=NF(B616,"Sell-to Customer No.")</t>
  </si>
  <si>
    <t>=NF(B617,"Sell-to Customer No.")</t>
  </si>
  <si>
    <t>=NF(B618,"Sell-to Customer No.")</t>
  </si>
  <si>
    <t>=NF(B619,"Sell-to Customer No.")</t>
  </si>
  <si>
    <t>=NF(B620,"Sell-to Customer No.")</t>
  </si>
  <si>
    <t>=NF(B621,"Sell-to Customer No.")</t>
  </si>
  <si>
    <t>=NF(B622,"Sell-to Customer No.")</t>
  </si>
  <si>
    <t>=NF(B623,"Sell-to Customer No.")</t>
  </si>
  <si>
    <t>=NF(B624,"Sell-to Customer No.")</t>
  </si>
  <si>
    <t>=NF(B625,"Sell-to Customer No.")</t>
  </si>
  <si>
    <t>=NF(B626,"Sell-to Customer No.")</t>
  </si>
  <si>
    <t>=NF(B627,"Sell-to Customer No.")</t>
  </si>
  <si>
    <t>=NF(B628,"Sell-to Customer No.")</t>
  </si>
  <si>
    <t>=NF(B629,"Sell-to Customer No.")</t>
  </si>
  <si>
    <t>=NF(B630,"Sell-to Customer No.")</t>
  </si>
  <si>
    <t>=NF(B631,"Sell-to Customer No.")</t>
  </si>
  <si>
    <t>=NF(B632,"Sell-to Customer No.")</t>
  </si>
  <si>
    <t>=NF(B633,"Sell-to Customer No.")</t>
  </si>
  <si>
    <t>=NF(B634,"Sell-to Customer No.")</t>
  </si>
  <si>
    <t>=NF(B635,"Sell-to Customer No.")</t>
  </si>
  <si>
    <t>=NF(B636,"Sell-to Customer No.")</t>
  </si>
  <si>
    <t>=NF(B637,"Sell-to Customer No.")</t>
  </si>
  <si>
    <t>=NF(B638,"Sell-to Customer No.")</t>
  </si>
  <si>
    <t>=NF(B639,"Sell-to Customer No.")</t>
  </si>
  <si>
    <t>=NF(B640,"Sell-to Customer No.")</t>
  </si>
  <si>
    <t>=NF(B641,"Sell-to Customer No.")</t>
  </si>
  <si>
    <t>=NF(B642,"Sell-to Customer No.")</t>
  </si>
  <si>
    <t>=NF(B643,"Sell-to Customer No.")</t>
  </si>
  <si>
    <t>=NF(B644,"Sell-to Customer No.")</t>
  </si>
  <si>
    <t>=NF(B645,"Sell-to Customer No.")</t>
  </si>
  <si>
    <t>=NF(B646,"Sell-to Customer No.")</t>
  </si>
  <si>
    <t>=NF(B647,"Sell-to Customer No.")</t>
  </si>
  <si>
    <t>=NF(B648,"Sell-to Customer No.")</t>
  </si>
  <si>
    <t>=NF(B649,"Sell-to Customer No.")</t>
  </si>
  <si>
    <t>=NF(B650,"Sell-to Customer No.")</t>
  </si>
  <si>
    <t>=NF(B651,"Sell-to Customer No.")</t>
  </si>
  <si>
    <t>=NF(B652,"Sell-to Customer No.")</t>
  </si>
  <si>
    <t>=NF(B653,"Sell-to Customer No.")</t>
  </si>
  <si>
    <t>=NF(B654,"Sell-to Customer No.")</t>
  </si>
  <si>
    <t>=NF(B655,"Sell-to Customer No.")</t>
  </si>
  <si>
    <t>=NF(B656,"Sell-to Customer No.")</t>
  </si>
  <si>
    <t>=NF(B657,"Sell-to Customer No.")</t>
  </si>
  <si>
    <t>=NF(B658,"Sell-to Customer No.")</t>
  </si>
  <si>
    <t>=NF(B659,"Sell-to Customer No.")</t>
  </si>
  <si>
    <t>=NF(B660,"Sell-to Customer No.")</t>
  </si>
  <si>
    <t>=NF(B661,"Sell-to Customer No.")</t>
  </si>
  <si>
    <t>=NF(B662,"Sell-to Customer No.")</t>
  </si>
  <si>
    <t>=NF(B663,"Sell-to Customer No.")</t>
  </si>
  <si>
    <t>=NF(B664,"Sell-to Customer No.")</t>
  </si>
  <si>
    <t>=NF(B665,"Sell-to Customer No.")</t>
  </si>
  <si>
    <t>=NF(B666,"Sell-to Customer No.")</t>
  </si>
  <si>
    <t>=NF(B667,"Sell-to Customer No.")</t>
  </si>
  <si>
    <t>=NF(B668,"Sell-to Customer No.")</t>
  </si>
  <si>
    <t>=NF(B669,"Sell-to Customer No.")</t>
  </si>
  <si>
    <t>=NF(B670,"Sell-to Customer No.")</t>
  </si>
  <si>
    <t>=NF(B671,"Sell-to Customer No.")</t>
  </si>
  <si>
    <t>=NF(B672,"Sell-to Customer No.")</t>
  </si>
  <si>
    <t>=NF(B673,"Sell-to Customer No.")</t>
  </si>
  <si>
    <t>=NF(B674,"Sell-to Customer No.")</t>
  </si>
  <si>
    <t>=NF(B675,"Sell-to Customer No.")</t>
  </si>
  <si>
    <t>=NF(B676,"Sell-to Customer No.")</t>
  </si>
  <si>
    <t>=NF(B677,"Sell-to Customer No.")</t>
  </si>
  <si>
    <t>=NF(B678,"Sell-to Customer No.")</t>
  </si>
  <si>
    <t>=NF(B679,"Sell-to Customer No.")</t>
  </si>
  <si>
    <t>=NF(B680,"Sell-to Customer No.")</t>
  </si>
  <si>
    <t>=NF(B681,"Sell-to Customer No.")</t>
  </si>
  <si>
    <t>=NF(B682,"Sell-to Customer No.")</t>
  </si>
  <si>
    <t>=NF(B683,"Sell-to Customer No.")</t>
  </si>
  <si>
    <t>=NF(B684,"Sell-to Customer No.")</t>
  </si>
  <si>
    <t>=NF(B685,"Sell-to Customer No.")</t>
  </si>
  <si>
    <t>=NF(B686,"Sell-to Customer No.")</t>
  </si>
  <si>
    <t>=NF(B687,"Sell-to Customer No.")</t>
  </si>
  <si>
    <t>=NF(B688,"Sell-to Customer No.")</t>
  </si>
  <si>
    <t>=NF(B689,"Sell-to Customer No.")</t>
  </si>
  <si>
    <t>=NF(B690,"Sell-to Customer No.")</t>
  </si>
  <si>
    <t>=NF(B691,"Sell-to Customer No.")</t>
  </si>
  <si>
    <t>=NF(B692,"Sell-to Customer No.")</t>
  </si>
  <si>
    <t>=NF(B693,"Sell-to Customer No.")</t>
  </si>
  <si>
    <t>=NF(B694,"Sell-to Customer No.")</t>
  </si>
  <si>
    <t>=NF(B695,"Sell-to Customer No.")</t>
  </si>
  <si>
    <t>=NF(B696,"Sell-to Customer No.")</t>
  </si>
  <si>
    <t>=NF(B697,"Sell-to Customer No.")</t>
  </si>
  <si>
    <t>=NF(B698,"Sell-to Customer No.")</t>
  </si>
  <si>
    <t>=NF(B699,"Sell-to Customer No.")</t>
  </si>
  <si>
    <t>=NF(B700,"Sell-to Customer No.")</t>
  </si>
  <si>
    <t>=NF(B701,"Sell-to Customer No.")</t>
  </si>
  <si>
    <t>=NF(B702,"Sell-to Customer No.")</t>
  </si>
  <si>
    <t>=NF(B703,"Sell-to Customer No.")</t>
  </si>
  <si>
    <t>=NF(B704,"Sell-to Customer No.")</t>
  </si>
  <si>
    <t>=NF(B705,"Sell-to Customer No.")</t>
  </si>
  <si>
    <t>=NF(B706,"Sell-to Customer No.")</t>
  </si>
  <si>
    <t>=NF(B707,"Sell-to Customer No.")</t>
  </si>
  <si>
    <t>=NF(B708,"Sell-to Customer No.")</t>
  </si>
  <si>
    <t>=NF(B709,"Sell-to Customer No.")</t>
  </si>
  <si>
    <t>=NF(B710,"Sell-to Customer No.")</t>
  </si>
  <si>
    <t>=NF(B711,"Sell-to Customer No.")</t>
  </si>
  <si>
    <t>=NF(B712,"Sell-to Customer No.")</t>
  </si>
  <si>
    <t>=NF(B713,"Sell-to Customer No.")</t>
  </si>
  <si>
    <t>=NF(B714,"Sell-to Customer No.")</t>
  </si>
  <si>
    <t>=NF(B715,"Sell-to Customer No.")</t>
  </si>
  <si>
    <t>=NF(B716,"Sell-to Customer No.")</t>
  </si>
  <si>
    <t>=NF(B717,"Sell-to Customer No.")</t>
  </si>
  <si>
    <t>=NF(B718,"Sell-to Customer No.")</t>
  </si>
  <si>
    <t>=NF(B719,"Sell-to Customer No.")</t>
  </si>
  <si>
    <t>=NF(B720,"Sell-to Customer No.")</t>
  </si>
  <si>
    <t>=NF(B721,"Sell-to Customer No.")</t>
  </si>
  <si>
    <t>=NF(B722,"Sell-to Customer No.")</t>
  </si>
  <si>
    <t>=NF(B723,"Sell-to Customer No.")</t>
  </si>
  <si>
    <t>=NF(B724,"Sell-to Customer No.")</t>
  </si>
  <si>
    <t>=NF(B725,"Sell-to Customer No.")</t>
  </si>
  <si>
    <t>=NF(B726,"Sell-to Customer No.")</t>
  </si>
  <si>
    <t>=NF(B727,"Sell-to Customer No.")</t>
  </si>
  <si>
    <t>=NF(B728,"Sell-to Customer No.")</t>
  </si>
  <si>
    <t>=NF(B729,"Sell-to Customer No.")</t>
  </si>
  <si>
    <t>=NF(B730,"Sell-to Customer No.")</t>
  </si>
  <si>
    <t>=NF(B731,"Sell-to Customer No.")</t>
  </si>
  <si>
    <t>=NF(B732,"Sell-to Customer No.")</t>
  </si>
  <si>
    <t>=NF(B733,"Sell-to Customer No.")</t>
  </si>
  <si>
    <t>=NF(B734,"Sell-to Customer No.")</t>
  </si>
  <si>
    <t>=NF(B735,"Sell-to Customer No.")</t>
  </si>
  <si>
    <t>=NF(B736,"Sell-to Customer No.")</t>
  </si>
  <si>
    <t>=NF(B737,"Sell-to Customer No.")</t>
  </si>
  <si>
    <t>=NF(B738,"Sell-to Customer No.")</t>
  </si>
  <si>
    <t>=NF(B739,"Sell-to Customer No.")</t>
  </si>
  <si>
    <t>=NF(B740,"Sell-to Customer No.")</t>
  </si>
  <si>
    <t>=NF(B741,"Sell-to Customer No.")</t>
  </si>
  <si>
    <t>=NF(B742,"Sell-to Customer No.")</t>
  </si>
  <si>
    <t>=NF(B743,"Sell-to Customer No.")</t>
  </si>
  <si>
    <t>=NF(B744,"Sell-to Customer No.")</t>
  </si>
  <si>
    <t>=NF(B745,"Sell-to Customer No.")</t>
  </si>
  <si>
    <t>=NF(B746,"Sell-to Customer No.")</t>
  </si>
  <si>
    <t>=NF(B747,"Sell-to Customer No.")</t>
  </si>
  <si>
    <t>=NF(B748,"Sell-to Customer No.")</t>
  </si>
  <si>
    <t>=NF(B749,"Sell-to Customer No.")</t>
  </si>
  <si>
    <t>=NF(B750,"Sell-to Customer No.")</t>
  </si>
  <si>
    <t>=NF(B751,"Sell-to Customer No.")</t>
  </si>
  <si>
    <t>=NF(B752,"Sell-to Customer No.")</t>
  </si>
  <si>
    <t>=NF(B753,"Sell-to Customer No.")</t>
  </si>
  <si>
    <t>=NF(B754,"Sell-to Customer No.")</t>
  </si>
  <si>
    <t>=NF(B755,"Sell-to Customer No.")</t>
  </si>
  <si>
    <t>=NF(B756,"Sell-to Customer No.")</t>
  </si>
  <si>
    <t>=NF(B757,"Sell-to Customer No.")</t>
  </si>
  <si>
    <t>=NF(B758,"Sell-to Customer No.")</t>
  </si>
  <si>
    <t>=NF(B759,"Sell-to Customer No.")</t>
  </si>
  <si>
    <t>=NF(B760,"Sell-to Customer No.")</t>
  </si>
  <si>
    <t>=NF(B761,"Sell-to Customer No.")</t>
  </si>
  <si>
    <t>=NF(B762,"Sell-to Customer No.")</t>
  </si>
  <si>
    <t>=NF(B763,"Sell-to Customer No.")</t>
  </si>
  <si>
    <t>=NF(B764,"Sell-to Customer No.")</t>
  </si>
  <si>
    <t>=NF(B765,"Sell-to Customer No.")</t>
  </si>
  <si>
    <t>=NF(B766,"Sell-to Customer No.")</t>
  </si>
  <si>
    <t>=NF(B767,"Sell-to Customer No.")</t>
  </si>
  <si>
    <t>=NF(B768,"Sell-to Customer No.")</t>
  </si>
  <si>
    <t>=NF(B769,"Sell-to Customer No.")</t>
  </si>
  <si>
    <t>=NF(B770,"Sell-to Customer No.")</t>
  </si>
  <si>
    <t>=NF(B771,"Sell-to Customer No.")</t>
  </si>
  <si>
    <t>=NF(B772,"Sell-to Customer No.")</t>
  </si>
  <si>
    <t>=NF(B773,"Sell-to Customer No.")</t>
  </si>
  <si>
    <t>=NF(B774,"Sell-to Customer No.")</t>
  </si>
  <si>
    <t>=NF(B775,"Sell-to Customer No.")</t>
  </si>
  <si>
    <t>=NF(B776,"Sell-to Customer No.")</t>
  </si>
  <si>
    <t>=NF(B777,"Sell-to Customer No.")</t>
  </si>
  <si>
    <t>=NF(B778,"Sell-to Customer No.")</t>
  </si>
  <si>
    <t>=NF(B779,"Sell-to Customer No.")</t>
  </si>
  <si>
    <t>=NF(B780,"Sell-to Customer No.")</t>
  </si>
  <si>
    <t>=NF(B781,"Sell-to Customer No.")</t>
  </si>
  <si>
    <t>=NF(B782,"Sell-to Customer No.")</t>
  </si>
  <si>
    <t>=NF(B783,"Sell-to Customer No.")</t>
  </si>
  <si>
    <t>=NF(B784,"Sell-to Customer No.")</t>
  </si>
  <si>
    <t>=NF(B785,"Sell-to Customer No.")</t>
  </si>
  <si>
    <t>=NF(B786,"Sell-to Customer No.")</t>
  </si>
  <si>
    <t>=NF(B787,"Sell-to Customer No.")</t>
  </si>
  <si>
    <t>=NF(B788,"Sell-to Customer No.")</t>
  </si>
  <si>
    <t>=NF(B789,"Sell-to Customer No.")</t>
  </si>
  <si>
    <t>=NF(B790,"Sell-to Customer No.")</t>
  </si>
  <si>
    <t>=NF(B791,"Sell-to Customer No.")</t>
  </si>
  <si>
    <t>=NF(B792,"Sell-to Customer No.")</t>
  </si>
  <si>
    <t>=NF(B793,"Sell-to Customer No.")</t>
  </si>
  <si>
    <t>=NF(B794,"Sell-to Customer No.")</t>
  </si>
  <si>
    <t>=NF(B795,"Sell-to Customer No.")</t>
  </si>
  <si>
    <t>=NF(B796,"Sell-to Customer No.")</t>
  </si>
  <si>
    <t>=NF(B797,"Sell-to Customer No.")</t>
  </si>
  <si>
    <t>=NF(B798,"Sell-to Customer No.")</t>
  </si>
  <si>
    <t>=NF(B799,"Sell-to Customer No.")</t>
  </si>
  <si>
    <t>=NF(B800,"Sell-to Customer No.")</t>
  </si>
  <si>
    <t>=NF(B801,"Sell-to Customer No.")</t>
  </si>
  <si>
    <t>=NF(B802,"Sell-to Customer No.")</t>
  </si>
  <si>
    <t>=NF(B803,"Sell-to Customer No.")</t>
  </si>
  <si>
    <t>=NF(B804,"Sell-to Customer No.")</t>
  </si>
  <si>
    <t>=NF(B805,"Sell-to Customer No.")</t>
  </si>
  <si>
    <t>=NF(B806,"Sell-to Customer No.")</t>
  </si>
  <si>
    <t>=NF(B807,"Sell-to Customer No.")</t>
  </si>
  <si>
    <t>=NF(B808,"Sell-to Customer No.")</t>
  </si>
  <si>
    <t>=NF(B809,"Sell-to Customer No.")</t>
  </si>
  <si>
    <t>=NF(B810,"Sell-to Customer No.")</t>
  </si>
  <si>
    <t>=NF(B811,"Sell-to Customer No.")</t>
  </si>
  <si>
    <t>=NF(B812,"Sell-to Customer No.")</t>
  </si>
  <si>
    <t>=NF(B813,"Sell-to Customer No.")</t>
  </si>
  <si>
    <t>=NF(B814,"Sell-to Customer No.")</t>
  </si>
  <si>
    <t>=NF(B815,"Sell-to Customer No.")</t>
  </si>
  <si>
    <t>=NF(B816,"Sell-to Customer No.")</t>
  </si>
  <si>
    <t>=NF(B817,"Sell-to Customer No.")</t>
  </si>
  <si>
    <t>=NF(B818,"Sell-to Customer No.")</t>
  </si>
  <si>
    <t>=NF(B819,"Sell-to Customer No.")</t>
  </si>
  <si>
    <t>=NF(B820,"Sell-to Customer No.")</t>
  </si>
  <si>
    <t>=NF(B821,"Sell-to Customer No.")</t>
  </si>
  <si>
    <t>=NF(B822,"Sell-to Customer No.")</t>
  </si>
  <si>
    <t>=NF(B823,"Sell-to Customer No.")</t>
  </si>
  <si>
    <t>=NF(B824,"Sell-to Customer No.")</t>
  </si>
  <si>
    <t>=NF(B825,"Sell-to Customer No.")</t>
  </si>
  <si>
    <t>=NF(B826,"Sell-to Customer No.")</t>
  </si>
  <si>
    <t>=NF(B827,"Sell-to Customer No.")</t>
  </si>
  <si>
    <t>=NF(B828,"Sell-to Customer No.")</t>
  </si>
  <si>
    <t>=NF(B829,"Sell-to Customer No.")</t>
  </si>
  <si>
    <t>=NF(B830,"Sell-to Customer No.")</t>
  </si>
  <si>
    <t>=NF(B831,"Sell-to Customer No.")</t>
  </si>
  <si>
    <t>=NF(B832,"Sell-to Customer No.")</t>
  </si>
  <si>
    <t>=NF(B833,"Sell-to Customer No.")</t>
  </si>
  <si>
    <t>=NF(B834,"Sell-to Customer No.")</t>
  </si>
  <si>
    <t>=NF(B835,"Sell-to Customer No.")</t>
  </si>
  <si>
    <t>=NF(B836,"Sell-to Customer No.")</t>
  </si>
  <si>
    <t>=NF(B837,"Sell-to Customer No.")</t>
  </si>
  <si>
    <t>=NF(B838,"Sell-to Customer No.")</t>
  </si>
  <si>
    <t>=NF(B839,"Sell-to Customer No.")</t>
  </si>
  <si>
    <t>=NF(B840,"Sell-to Customer No.")</t>
  </si>
  <si>
    <t>=NF(B841,"Sell-to Customer No.")</t>
  </si>
  <si>
    <t>=NF(B842,"Sell-to Customer No.")</t>
  </si>
  <si>
    <t>=NF(B843,"Sell-to Customer No.")</t>
  </si>
  <si>
    <t>=NF(B844,"Sell-to Customer No.")</t>
  </si>
  <si>
    <t>=NF(B845,"Sell-to Customer No.")</t>
  </si>
  <si>
    <t>=NF(B846,"Sell-to Customer No.")</t>
  </si>
  <si>
    <t>=NF(B847,"Sell-to Customer No.")</t>
  </si>
  <si>
    <t>=NF(B848,"Sell-to Customer No.")</t>
  </si>
  <si>
    <t>=NF(B849,"Sell-to Customer No.")</t>
  </si>
  <si>
    <t>=NF(B850,"Sell-to Customer No.")</t>
  </si>
  <si>
    <t>=NF(B851,"Sell-to Customer No.")</t>
  </si>
  <si>
    <t>=NF(B852,"Sell-to Customer No.")</t>
  </si>
  <si>
    <t>=NF(B853,"Sell-to Customer No.")</t>
  </si>
  <si>
    <t>=NF(B854,"Sell-to Customer No.")</t>
  </si>
  <si>
    <t>=NF(B855,"Sell-to Customer No.")</t>
  </si>
  <si>
    <t>=NF(B856,"Sell-to Customer No.")</t>
  </si>
  <si>
    <t>=NF(B857,"Sell-to Customer No.")</t>
  </si>
  <si>
    <t>=NF(B858,"Sell-to Customer No.")</t>
  </si>
  <si>
    <t>=NF(B859,"Sell-to Customer No.")</t>
  </si>
  <si>
    <t>=NF(B860,"Sell-to Customer No.")</t>
  </si>
  <si>
    <t>=NF(B861,"Sell-to Customer No.")</t>
  </si>
  <si>
    <t>=NF(B862,"Sell-to Customer No.")</t>
  </si>
  <si>
    <t>=NF(B863,"Sell-to Customer No.")</t>
  </si>
  <si>
    <t>=NF(B864,"Sell-to Customer No.")</t>
  </si>
  <si>
    <t>=NF(B865,"Sell-to Customer No.")</t>
  </si>
  <si>
    <t>=NF(B866,"Sell-to Customer No.")</t>
  </si>
  <si>
    <t>=NF(B867,"Sell-to Customer No.")</t>
  </si>
  <si>
    <t>=NF(B868,"Sell-to Customer No.")</t>
  </si>
  <si>
    <t>=NF(B869,"Sell-to Customer No.")</t>
  </si>
  <si>
    <t>=NF(B870,"Sell-to Customer No.")</t>
  </si>
  <si>
    <t>=NF(B871,"Sell-to Customer No.")</t>
  </si>
  <si>
    <t>=NF(B872,"Sell-to Customer No.")</t>
  </si>
  <si>
    <t>=NF(B873,"Sell-to Customer No.")</t>
  </si>
  <si>
    <t>=NF(B874,"Sell-to Customer No.")</t>
  </si>
  <si>
    <t>=NF(B875,"Sell-to Customer No.")</t>
  </si>
  <si>
    <t>=NF(B876,"Sell-to Customer No.")</t>
  </si>
  <si>
    <t>=NF(B877,"Sell-to Customer No.")</t>
  </si>
  <si>
    <t>=NF(B878,"Sell-to Customer No.")</t>
  </si>
  <si>
    <t>=NF(B879,"Sell-to Customer No.")</t>
  </si>
  <si>
    <t>=NF(B880,"Sell-to Customer No.")</t>
  </si>
  <si>
    <t>=NF(B881,"Sell-to Customer No.")</t>
  </si>
  <si>
    <t>=NF(B882,"Sell-to Customer No.")</t>
  </si>
  <si>
    <t>=NF(B883,"Sell-to Customer No.")</t>
  </si>
  <si>
    <t>=NF(B884,"Sell-to Customer No.")</t>
  </si>
  <si>
    <t>=NF(B885,"Sell-to Customer No.")</t>
  </si>
  <si>
    <t>=NF(B886,"Sell-to Customer No.")</t>
  </si>
  <si>
    <t>=NF(B887,"Sell-to Customer No.")</t>
  </si>
  <si>
    <t>=NF(B888,"Sell-to Customer No.")</t>
  </si>
  <si>
    <t>=NF(B889,"Sell-to Customer No.")</t>
  </si>
  <si>
    <t>=NF(B890,"Sell-to Customer No.")</t>
  </si>
  <si>
    <t>=NF(B891,"Sell-to Customer No.")</t>
  </si>
  <si>
    <t>=NF(B892,"Sell-to Customer No.")</t>
  </si>
  <si>
    <t>=NF(B893,"Sell-to Customer No.")</t>
  </si>
  <si>
    <t>=NF(B894,"Sell-to Customer No.")</t>
  </si>
  <si>
    <t>=NF(B895,"Sell-to Customer No.")</t>
  </si>
  <si>
    <t>=NF(B896,"Sell-to Customer No.")</t>
  </si>
  <si>
    <t>=NF(B897,"Sell-to Customer No.")</t>
  </si>
  <si>
    <t>=NF(B898,"Sell-to Customer No.")</t>
  </si>
  <si>
    <t>=NF(B899,"Sell-to Customer No.")</t>
  </si>
  <si>
    <t>=NF(B900,"Sell-to Customer No.")</t>
  </si>
  <si>
    <t>=NF(B901,"Sell-to Customer No.")</t>
  </si>
  <si>
    <t>=NF(B902,"Sell-to Customer No.")</t>
  </si>
  <si>
    <t>=NF(B903,"Sell-to Customer No.")</t>
  </si>
  <si>
    <t>=NF(B904,"Sell-to Customer No.")</t>
  </si>
  <si>
    <t>=NF(B905,"Sell-to Customer No.")</t>
  </si>
  <si>
    <t>=NF(B906,"Sell-to Customer No.")</t>
  </si>
  <si>
    <t>=NF(B907,"Sell-to Customer No.")</t>
  </si>
  <si>
    <t>=NF(B908,"Sell-to Customer No.")</t>
  </si>
  <si>
    <t>=NF(B909,"Sell-to Customer No.")</t>
  </si>
  <si>
    <t>=NF(B910,"Sell-to Customer No.")</t>
  </si>
  <si>
    <t>=NF(B911,"Sell-to Customer No.")</t>
  </si>
  <si>
    <t>=NF(B912,"Sell-to Customer No.")</t>
  </si>
  <si>
    <t>=NF(B913,"Sell-to Customer No.")</t>
  </si>
  <si>
    <t>=NF(B914,"Sell-to Customer No.")</t>
  </si>
  <si>
    <t>=NF(B915,"Sell-to Customer No.")</t>
  </si>
  <si>
    <t>=NF(B916,"Sell-to Customer No.")</t>
  </si>
  <si>
    <t>=NF(B917,"Sell-to Customer No.")</t>
  </si>
  <si>
    <t>=NF(B918,"Sell-to Customer No.")</t>
  </si>
  <si>
    <t>=NF(B919,"Sell-to Customer No.")</t>
  </si>
  <si>
    <t>=NF(B920,"Sell-to Customer No.")</t>
  </si>
  <si>
    <t>=NF(B921,"Sell-to Customer No.")</t>
  </si>
  <si>
    <t>=NF(B922,"Sell-to Customer No.")</t>
  </si>
  <si>
    <t>=NF(B923,"Sell-to Customer No.")</t>
  </si>
  <si>
    <t>=NF(B924,"Sell-to Customer No.")</t>
  </si>
  <si>
    <t>=NF(B925,"Sell-to Customer No.")</t>
  </si>
  <si>
    <t>=NF(B926,"Sell-to Customer No.")</t>
  </si>
  <si>
    <t>=NF(B927,"Sell-to Customer No.")</t>
  </si>
  <si>
    <t>=NF(B928,"Sell-to Customer No.")</t>
  </si>
  <si>
    <t>=NF(B929,"Sell-to Customer No.")</t>
  </si>
  <si>
    <t>=NF(B930,"Sell-to Customer No.")</t>
  </si>
  <si>
    <t>=NF(B931,"Sell-to Customer No.")</t>
  </si>
  <si>
    <t>=NF(B932,"Sell-to Customer No.")</t>
  </si>
  <si>
    <t>=NF(B933,"Sell-to Customer No.")</t>
  </si>
  <si>
    <t>=NF(B934,"Sell-to Customer No.")</t>
  </si>
  <si>
    <t>=NF(B935,"Sell-to Customer No.")</t>
  </si>
  <si>
    <t>=NF(B936,"Sell-to Customer No.")</t>
  </si>
  <si>
    <t>=NF(B937,"Sell-to Customer No.")</t>
  </si>
  <si>
    <t>=NF(B938,"Sell-to Customer No.")</t>
  </si>
  <si>
    <t>=NF(B939,"Sell-to Customer No.")</t>
  </si>
  <si>
    <t>=NF(B940,"Sell-to Customer No.")</t>
  </si>
  <si>
    <t>=NF(B941,"Sell-to Customer No.")</t>
  </si>
  <si>
    <t>=NF(B942,"Sell-to Customer No.")</t>
  </si>
  <si>
    <t>=NF(B943,"Sell-to Customer No.")</t>
  </si>
  <si>
    <t>=NF(B944,"Sell-to Customer No.")</t>
  </si>
  <si>
    <t>=NF(B945,"Sell-to Customer No.")</t>
  </si>
  <si>
    <t>=NF(B946,"Sell-to Customer No.")</t>
  </si>
  <si>
    <t>=NF(B947,"Sell-to Customer No.")</t>
  </si>
  <si>
    <t>=NF(B948,"Sell-to Customer No.")</t>
  </si>
  <si>
    <t>=NF(B949,"Sell-to Customer No.")</t>
  </si>
  <si>
    <t>=NF(B950,"Sell-to Customer No.")</t>
  </si>
  <si>
    <t>=NF(B951,"Sell-to Customer No.")</t>
  </si>
  <si>
    <t>=NF(B952,"Sell-to Customer No.")</t>
  </si>
  <si>
    <t>=NF(B953,"Sell-to Customer No.")</t>
  </si>
  <si>
    <t>=NF(B954,"Sell-to Customer No.")</t>
  </si>
  <si>
    <t>=NF(B955,"Sell-to Customer No.")</t>
  </si>
  <si>
    <t>=NF(B956,"Sell-to Customer No.")</t>
  </si>
  <si>
    <t>=NF(B957,"Sell-to Customer No.")</t>
  </si>
  <si>
    <t>=NF(B958,"Sell-to Customer No.")</t>
  </si>
  <si>
    <t>=NF(B959,"Sell-to Customer No.")</t>
  </si>
  <si>
    <t>=NF(B960,"Sell-to Customer No.")</t>
  </si>
  <si>
    <t>=NF(B961,"Sell-to Customer No.")</t>
  </si>
  <si>
    <t>=NF(B962,"Sell-to Customer No.")</t>
  </si>
  <si>
    <t>=NF(B963,"Sell-to Customer No.")</t>
  </si>
  <si>
    <t>=NF(B964,"Sell-to Customer No.")</t>
  </si>
  <si>
    <t>=NF(B965,"Sell-to Customer No.")</t>
  </si>
  <si>
    <t>=NF(B966,"Sell-to Customer No.")</t>
  </si>
  <si>
    <t>=NF(B967,"Sell-to Customer No.")</t>
  </si>
  <si>
    <t>=NF(B968,"Sell-to Customer No.")</t>
  </si>
  <si>
    <t>=NF(B969,"Sell-to Customer No.")</t>
  </si>
  <si>
    <t>=NF(B970,"Sell-to Customer No.")</t>
  </si>
  <si>
    <t>=NF(B971,"Sell-to Customer No.")</t>
  </si>
  <si>
    <t>=NF(B972,"Sell-to Customer No.")</t>
  </si>
  <si>
    <t>=NF(B973,"Sell-to Customer No.")</t>
  </si>
  <si>
    <t>=NF(B974,"Sell-to Customer No.")</t>
  </si>
  <si>
    <t>=NF(B975,"Sell-to Customer No.")</t>
  </si>
  <si>
    <t>=NF(B976,"Sell-to Customer No.")</t>
  </si>
  <si>
    <t>=NF(B977,"Sell-to Customer No.")</t>
  </si>
  <si>
    <t>=NF(B978,"Sell-to Customer No.")</t>
  </si>
  <si>
    <t>=NF(B979,"Sell-to Customer No.")</t>
  </si>
  <si>
    <t>=NF(B980,"Sell-to Customer No.")</t>
  </si>
  <si>
    <t>=NF(B981,"Sell-to Customer No.")</t>
  </si>
  <si>
    <t>=NF(B982,"Sell-to Customer No.")</t>
  </si>
  <si>
    <t>=NF(B983,"Sell-to Customer No.")</t>
  </si>
  <si>
    <t>=NF(B984,"Sell-to Customer No.")</t>
  </si>
  <si>
    <t>=NF(B985,"Sell-to Customer No.")</t>
  </si>
  <si>
    <t>=NF(B986,"Sell-to Customer No.")</t>
  </si>
  <si>
    <t>=NF(B987,"Sell-to Customer No.")</t>
  </si>
  <si>
    <t>=NF(B988,"Sell-to Customer No.")</t>
  </si>
  <si>
    <t>=NF(B989,"Sell-to Customer No.")</t>
  </si>
  <si>
    <t>=NF(B990,"Sell-to Customer No.")</t>
  </si>
  <si>
    <t>=NF(B991,"Sell-to Customer No.")</t>
  </si>
  <si>
    <t>=NF(B992,"Sell-to Customer No.")</t>
  </si>
  <si>
    <t>=NF(B993,"Sell-to Customer No.")</t>
  </si>
  <si>
    <t>=NF(B994,"Sell-to Customer No.")</t>
  </si>
  <si>
    <t>=NF(B995,"Sell-to Customer No.")</t>
  </si>
  <si>
    <t>=NF(B996,"Sell-to Customer No.")</t>
  </si>
  <si>
    <t>=NF(B997,"Sell-to Customer No.")</t>
  </si>
  <si>
    <t>=NF(B998,"Sell-to Customer No.")</t>
  </si>
  <si>
    <t>=NF(B999,"Sell-to Customer No.")</t>
  </si>
  <si>
    <t>=NF(B1000,"Sell-to Customer No.")</t>
  </si>
  <si>
    <t>=NF(B1001,"Sell-to Customer No.")</t>
  </si>
  <si>
    <t>=NF(B1002,"Sell-to Customer No.")</t>
  </si>
  <si>
    <t>=NF(B1003,"Sell-to Customer No.")</t>
  </si>
  <si>
    <t>=NF(B1004,"Sell-to Customer No.")</t>
  </si>
  <si>
    <t>=NF(B1005,"Sell-to Customer No.")</t>
  </si>
  <si>
    <t>=NF(B1006,"Sell-to Customer No.")</t>
  </si>
  <si>
    <t>=NF(B1007,"Sell-to Customer No.")</t>
  </si>
  <si>
    <t>=NF(B1008,"Sell-to Customer No.")</t>
  </si>
  <si>
    <t>=NF(B1009,"Sell-to Customer No.")</t>
  </si>
  <si>
    <t>=NF(B1010,"Sell-to Customer No.")</t>
  </si>
  <si>
    <t>=NF(B1011,"Sell-to Customer No.")</t>
  </si>
  <si>
    <t>=NF(B1012,"Sell-to Customer No.")</t>
  </si>
  <si>
    <t>=NF(B1013,"Sell-to Customer No.")</t>
  </si>
  <si>
    <t>=NF(B1014,"Sell-to Customer No.")</t>
  </si>
  <si>
    <t>=NF(B1015,"Sell-to Customer No.")</t>
  </si>
  <si>
    <t>=NF(B1016,"Sell-to Customer No.")</t>
  </si>
  <si>
    <t>=NF(B1017,"Sell-to Customer No.")</t>
  </si>
  <si>
    <t>=NF(B1018,"Sell-to Customer No.")</t>
  </si>
  <si>
    <t>=NF(B1019,"Sell-to Customer No.")</t>
  </si>
  <si>
    <t>=NF(B1020,"Sell-to Customer No.")</t>
  </si>
  <si>
    <t>=NF(B1021,"Sell-to Customer No.")</t>
  </si>
  <si>
    <t>=NF(B1022,"Sell-to Customer No.")</t>
  </si>
  <si>
    <t>=NF(B1023,"Sell-to Customer No.")</t>
  </si>
  <si>
    <t>=NF(B1024,"Sell-to Customer No.")</t>
  </si>
  <si>
    <t>=NF(B1025,"Sell-to Customer No.")</t>
  </si>
  <si>
    <t>=NF(B1026,"Sell-to Customer No.")</t>
  </si>
  <si>
    <t>=NF(B1027,"Sell-to Customer No.")</t>
  </si>
  <si>
    <t>=NF(B1028,"Sell-to Customer No.")</t>
  </si>
  <si>
    <t>=NF(B1029,"Sell-to Customer No.")</t>
  </si>
  <si>
    <t>=NF(B1030,"Sell-to Customer No.")</t>
  </si>
  <si>
    <t>=NF(B1031,"Sell-to Customer No.")</t>
  </si>
  <si>
    <t>=NF(B1032,"Sell-to Customer No.")</t>
  </si>
  <si>
    <t>=NF(B1033,"Sell-to Customer No.")</t>
  </si>
  <si>
    <t>=NF(B1034,"Sell-to Customer No.")</t>
  </si>
  <si>
    <t>=NF(B1035,"Sell-to Customer No.")</t>
  </si>
  <si>
    <t>=NF(B1036,"Sell-to Customer No.")</t>
  </si>
  <si>
    <t>=NF(B1037,"Sell-to Customer No.")</t>
  </si>
  <si>
    <t>=NF(B1038,"Sell-to Customer No.")</t>
  </si>
  <si>
    <t>=NF(B1039,"Sell-to Customer No.")</t>
  </si>
  <si>
    <t>=NF(B1040,"Sell-to Customer No.")</t>
  </si>
  <si>
    <t>=NF(B1041,"Sell-to Customer No.")</t>
  </si>
  <si>
    <t>=NF(B1042,"Sell-to Customer No.")</t>
  </si>
  <si>
    <t>=NF(B1043,"Sell-to Customer No.")</t>
  </si>
  <si>
    <t>=NF(B1044,"Sell-to Customer No.")</t>
  </si>
  <si>
    <t>=NF(B1045,"Sell-to Customer No.")</t>
  </si>
  <si>
    <t>=NF(B1046,"Sell-to Customer No.")</t>
  </si>
  <si>
    <t>=NF(B1047,"Sell-to Customer No.")</t>
  </si>
  <si>
    <t>=NF(B1048,"Sell-to Customer No.")</t>
  </si>
  <si>
    <t>=NF(B1049,"Sell-to Customer No.")</t>
  </si>
  <si>
    <t>=NF(B1050,"Sell-to Customer No.")</t>
  </si>
  <si>
    <t>=NF(B1051,"Sell-to Customer No.")</t>
  </si>
  <si>
    <t>=NF(B1052,"Sell-to Customer No.")</t>
  </si>
  <si>
    <t>=NF(B1053,"Sell-to Customer No.")</t>
  </si>
  <si>
    <t>=NF(B1054,"Sell-to Customer No.")</t>
  </si>
  <si>
    <t>=NF(B1055,"Sell-to Customer No.")</t>
  </si>
  <si>
    <t>=NF(B1056,"Sell-to Customer No.")</t>
  </si>
  <si>
    <t>=NF(B1057,"Sell-to Customer No.")</t>
  </si>
  <si>
    <t>=NF(B1058,"Sell-to Customer No.")</t>
  </si>
  <si>
    <t>=NF(B1059,"Sell-to Customer No.")</t>
  </si>
  <si>
    <t>=NF(B1060,"Sell-to Customer No.")</t>
  </si>
  <si>
    <t>=NF(B1061,"Sell-to Customer No.")</t>
  </si>
  <si>
    <t>=NF(B1062,"Sell-to Customer No.")</t>
  </si>
  <si>
    <t>=NF(B1063,"Sell-to Customer No.")</t>
  </si>
  <si>
    <t>=NF(B1064,"Sell-to Customer No.")</t>
  </si>
  <si>
    <t>=NF(B1065,"Sell-to Customer No.")</t>
  </si>
  <si>
    <t>=NF(B1066,"Sell-to Customer No.")</t>
  </si>
  <si>
    <t>=NF(B1067,"Sell-to Customer No.")</t>
  </si>
  <si>
    <t>=NF(B1068,"Sell-to Customer No.")</t>
  </si>
  <si>
    <t>=NF(B1069,"Sell-to Customer No.")</t>
  </si>
  <si>
    <t>=NF(B1070,"Sell-to Customer No.")</t>
  </si>
  <si>
    <t>=NF(B1071,"Sell-to Customer No.")</t>
  </si>
  <si>
    <t>=NF(B1072,"Sell-to Customer No.")</t>
  </si>
  <si>
    <t>=NF(B1073,"Sell-to Customer No.")</t>
  </si>
  <si>
    <t>=NF(B1074,"Sell-to Customer No.")</t>
  </si>
  <si>
    <t>=NF(B1075,"Sell-to Customer No.")</t>
  </si>
  <si>
    <t>=NF(B1076,"Sell-to Customer No.")</t>
  </si>
  <si>
    <t>=NF(B1077,"Sell-to Customer No.")</t>
  </si>
  <si>
    <t>=NF(B1078,"Sell-to Customer No.")</t>
  </si>
  <si>
    <t>=NF(B1079,"Sell-to Customer No.")</t>
  </si>
  <si>
    <t>=NF(B1080,"Sell-to Customer No.")</t>
  </si>
  <si>
    <t>=NF(B1081,"Sell-to Customer No.")</t>
  </si>
  <si>
    <t>=NF(B1082,"Sell-to Customer No.")</t>
  </si>
  <si>
    <t>=NF(B1083,"Sell-to Customer No.")</t>
  </si>
  <si>
    <t>=NF(B1084,"Sell-to Customer No.")</t>
  </si>
  <si>
    <t>=NF(B1085,"Sell-to Customer No.")</t>
  </si>
  <si>
    <t>=NF(B1086,"Sell-to Customer No.")</t>
  </si>
  <si>
    <t>=NF(B1087,"Sell-to Customer No.")</t>
  </si>
  <si>
    <t>=NF(B1088,"Sell-to Customer No.")</t>
  </si>
  <si>
    <t>=NF(B1089,"Sell-to Customer No.")</t>
  </si>
  <si>
    <t>=NF(B1090,"Sell-to Customer No.")</t>
  </si>
  <si>
    <t>=NF(B1091,"Sell-to Customer No.")</t>
  </si>
  <si>
    <t>=NF(B1092,"Sell-to Customer No.")</t>
  </si>
  <si>
    <t>=NF(B1093,"Sell-to Customer No.")</t>
  </si>
  <si>
    <t>=NF(B1094,"Sell-to Customer No.")</t>
  </si>
  <si>
    <t>=NF(B1095,"Sell-to Customer No.")</t>
  </si>
  <si>
    <t>=NF(B1096,"Sell-to Customer No.")</t>
  </si>
  <si>
    <t>=NF(B1097,"Sell-to Customer No.")</t>
  </si>
  <si>
    <t>=NF(B1098,"Sell-to Customer No.")</t>
  </si>
  <si>
    <t>=NF(B1099,"Sell-to Customer No.")</t>
  </si>
  <si>
    <t>=NF(B1100,"Sell-to Customer No.")</t>
  </si>
  <si>
    <t>=NF(B1101,"Sell-to Customer No.")</t>
  </si>
  <si>
    <t>=NF(B1102,"Sell-to Customer No.")</t>
  </si>
  <si>
    <t>=NF(B1103,"Sell-to Customer No.")</t>
  </si>
  <si>
    <t>=NF(B1104,"Sell-to Customer No.")</t>
  </si>
  <si>
    <t>=NF(B1105,"Sell-to Customer No.")</t>
  </si>
  <si>
    <t>=NF(B1106,"Sell-to Customer No.")</t>
  </si>
  <si>
    <t>=NF(B1107,"Sell-to Customer No.")</t>
  </si>
  <si>
    <t>=NF(B1108,"Sell-to Customer No.")</t>
  </si>
  <si>
    <t>=NF(B1109,"Sell-to Customer No.")</t>
  </si>
  <si>
    <t>=NF(B1110,"Sell-to Customer No.")</t>
  </si>
  <si>
    <t>=NF(B1111,"Sell-to Customer No.")</t>
  </si>
  <si>
    <t>=NF(B1112,"Sell-to Customer No.")</t>
  </si>
  <si>
    <t>=NF(B1113,"Sell-to Customer No.")</t>
  </si>
  <si>
    <t>=NF(B1114,"Sell-to Customer No.")</t>
  </si>
  <si>
    <t>=NF(B1115,"Sell-to Customer No.")</t>
  </si>
  <si>
    <t>=NF(B1116,"Sell-to Customer No.")</t>
  </si>
  <si>
    <t>=NF(B1117,"Sell-to Customer No.")</t>
  </si>
  <si>
    <t>=NF(B1118,"Sell-to Customer No.")</t>
  </si>
  <si>
    <t>=NF(B1119,"Sell-to Customer No.")</t>
  </si>
  <si>
    <t>=NF(B1120,"Sell-to Customer No.")</t>
  </si>
  <si>
    <t>=NF(B1121,"Sell-to Customer No.")</t>
  </si>
  <si>
    <t>=NF(B1122,"Sell-to Customer No.")</t>
  </si>
  <si>
    <t>=NF(B1123,"Sell-to Customer No.")</t>
  </si>
  <si>
    <t>=NF(B1124,"Sell-to Customer No.")</t>
  </si>
  <si>
    <t>=NF(B1125,"Sell-to Customer No.")</t>
  </si>
  <si>
    <t>=NF(B1126,"Sell-to Customer No.")</t>
  </si>
  <si>
    <t>=NF(B1127,"Sell-to Customer No.")</t>
  </si>
  <si>
    <t>=NF(B1128,"Sell-to Customer No.")</t>
  </si>
  <si>
    <t>=NF(B1129,"Sell-to Customer No.")</t>
  </si>
  <si>
    <t>=NF(B1130,"Sell-to Customer No.")</t>
  </si>
  <si>
    <t>=NF(B1131,"Sell-to Customer No.")</t>
  </si>
  <si>
    <t>=NF(B1132,"Sell-to Customer No.")</t>
  </si>
  <si>
    <t>=NF(B1133,"Sell-to Customer No.")</t>
  </si>
  <si>
    <t>=NF(B1134,"Sell-to Customer No.")</t>
  </si>
  <si>
    <t>=NF(B1135,"Sell-to Customer No.")</t>
  </si>
  <si>
    <t>=NF(B1136,"Sell-to Customer No.")</t>
  </si>
  <si>
    <t>=NF(B1137,"Sell-to Customer No.")</t>
  </si>
  <si>
    <t>=NF(B1138,"Sell-to Customer No.")</t>
  </si>
  <si>
    <t>=NF(B1139,"Sell-to Customer No.")</t>
  </si>
  <si>
    <t>=NF(B1140,"Sell-to Customer No.")</t>
  </si>
  <si>
    <t>=NF(B1141,"Sell-to Customer No.")</t>
  </si>
  <si>
    <t>=NF(B1142,"Sell-to Customer No.")</t>
  </si>
  <si>
    <t>=NF(B1143,"Sell-to Customer No.")</t>
  </si>
  <si>
    <t>=NF(B1144,"Sell-to Customer No.")</t>
  </si>
  <si>
    <t>=NF(B1145,"Sell-to Customer No.")</t>
  </si>
  <si>
    <t>=NF(B1146,"Sell-to Customer No.")</t>
  </si>
  <si>
    <t>=NF(B1147,"Sell-to Customer No.")</t>
  </si>
  <si>
    <t>=NF(B1148,"Sell-to Customer No.")</t>
  </si>
  <si>
    <t>=NF(B1149,"Sell-to Customer No.")</t>
  </si>
  <si>
    <t>=NF(B1150,"Sell-to Customer No.")</t>
  </si>
  <si>
    <t>=NF(B1151,"Sell-to Customer No.")</t>
  </si>
  <si>
    <t>=NF(B1152,"Sell-to Customer No.")</t>
  </si>
  <si>
    <t>=NF(B1153,"Sell-to Customer No.")</t>
  </si>
  <si>
    <t>=NF(B1154,"Sell-to Customer No.")</t>
  </si>
  <si>
    <t>=NF(B1155,"Sell-to Customer No.")</t>
  </si>
  <si>
    <t>=NF(B1156,"Sell-to Customer No.")</t>
  </si>
  <si>
    <t>=NF(B1157,"Sell-to Customer No.")</t>
  </si>
  <si>
    <t>=NF(B1158,"Sell-to Customer No.")</t>
  </si>
  <si>
    <t>=NF(B1159,"Sell-to Customer No.")</t>
  </si>
  <si>
    <t>=NF(B1160,"Sell-to Customer No.")</t>
  </si>
  <si>
    <t>=NF(B1161,"Sell-to Customer No.")</t>
  </si>
  <si>
    <t>=NF(B1162,"Sell-to Customer No.")</t>
  </si>
  <si>
    <t>=NF(B1163,"Sell-to Customer No.")</t>
  </si>
  <si>
    <t>=NF(B1164,"Sell-to Customer No.")</t>
  </si>
  <si>
    <t>=NF(B1165,"Sell-to Customer No.")</t>
  </si>
  <si>
    <t>=NF(B1166,"Sell-to Customer No.")</t>
  </si>
  <si>
    <t>=NF(B1167,"Sell-to Customer No.")</t>
  </si>
  <si>
    <t>=NF(B1168,"Sell-to Customer No.")</t>
  </si>
  <si>
    <t>=NF(B1169,"Sell-to Customer No.")</t>
  </si>
  <si>
    <t>=NF(B1170,"Sell-to Customer No.")</t>
  </si>
  <si>
    <t>=NF(B1171,"Sell-to Customer No.")</t>
  </si>
  <si>
    <t>=NF(B1172,"Sell-to Customer No.")</t>
  </si>
  <si>
    <t>=NF(B1173,"Sell-to Customer No.")</t>
  </si>
  <si>
    <t>=NF(B1174,"Sell-to Customer No.")</t>
  </si>
  <si>
    <t>=NF(B1175,"Sell-to Customer No.")</t>
  </si>
  <si>
    <t>=NF(B1176,"Sell-to Customer No.")</t>
  </si>
  <si>
    <t>=NF(B1177,"Sell-to Customer No.")</t>
  </si>
  <si>
    <t>=NF(B1178,"Sell-to Customer No.")</t>
  </si>
  <si>
    <t>=NF(B1179,"Sell-to Customer No.")</t>
  </si>
  <si>
    <t>=NF(B1180,"Sell-to Customer No.")</t>
  </si>
  <si>
    <t>=NF(B1181,"Sell-to Customer No.")</t>
  </si>
  <si>
    <t>=NF(B1182,"Sell-to Customer No.")</t>
  </si>
  <si>
    <t>=NF(B1183,"Sell-to Customer No.")</t>
  </si>
  <si>
    <t>=NF(B1184,"Sell-to Customer No.")</t>
  </si>
  <si>
    <t>=NF(B1185,"Sell-to Customer No.")</t>
  </si>
  <si>
    <t>=NF(B1186,"Sell-to Customer No.")</t>
  </si>
  <si>
    <t>=NF(B1187,"Sell-to Customer No.")</t>
  </si>
  <si>
    <t>=NF(B1188,"Sell-to Customer No.")</t>
  </si>
  <si>
    <t>=NF(B1189,"Sell-to Customer No.")</t>
  </si>
  <si>
    <t>=NF(B1190,"Sell-to Customer No.")</t>
  </si>
  <si>
    <t>=NF(B1191,"Sell-to Customer No.")</t>
  </si>
  <si>
    <t>=NF(B1192,"Sell-to Customer No.")</t>
  </si>
  <si>
    <t>=NF(B1193,"Sell-to Customer No.")</t>
  </si>
  <si>
    <t>=NF(B1194,"Sell-to Customer No.")</t>
  </si>
  <si>
    <t>=NF(B1195,"Sell-to Customer No.")</t>
  </si>
  <si>
    <t>=NF(B1196,"Sell-to Customer No.")</t>
  </si>
  <si>
    <t>=NF(B1197,"Sell-to Customer No.")</t>
  </si>
  <si>
    <t>=NF(B1198,"Sell-to Customer No.")</t>
  </si>
  <si>
    <t>=NF(B1199,"Sell-to Customer No.")</t>
  </si>
  <si>
    <t>=NF(B1200,"Sell-to Customer No.")</t>
  </si>
  <si>
    <t>=NF(B1201,"Sell-to Customer No.")</t>
  </si>
  <si>
    <t>=NF(B1202,"Sell-to Customer No.")</t>
  </si>
  <si>
    <t>=NF(B1203,"Sell-to Customer No.")</t>
  </si>
  <si>
    <t>=NF(B1204,"Sell-to Customer No.")</t>
  </si>
  <si>
    <t>=NF(B1205,"Sell-to Customer No.")</t>
  </si>
  <si>
    <t>=NF(B1206,"Sell-to Customer No.")</t>
  </si>
  <si>
    <t>=NF(B1207,"Sell-to Customer No.")</t>
  </si>
  <si>
    <t>=NF(B1208,"Sell-to Customer No.")</t>
  </si>
  <si>
    <t>=NF(B1209,"Sell-to Customer No.")</t>
  </si>
  <si>
    <t>=NF(B1210,"Sell-to Customer No.")</t>
  </si>
  <si>
    <t>=NF(B1211,"Sell-to Customer No.")</t>
  </si>
  <si>
    <t>=NF(B1212,"Sell-to Customer No.")</t>
  </si>
  <si>
    <t>=NF(B1213,"Sell-to Customer No.")</t>
  </si>
  <si>
    <t>=NF(B1214,"Sell-to Customer No.")</t>
  </si>
  <si>
    <t>=NF(B1215,"Sell-to Customer No.")</t>
  </si>
  <si>
    <t>=NF(B1216,"Sell-to Customer No.")</t>
  </si>
  <si>
    <t>=NF(B1217,"Sell-to Customer No.")</t>
  </si>
  <si>
    <t>=NF(B1218,"Sell-to Customer No.")</t>
  </si>
  <si>
    <t>=NF(B1219,"Sell-to Customer No.")</t>
  </si>
  <si>
    <t>=NF(B1220,"Sell-to Customer No.")</t>
  </si>
  <si>
    <t>=NF(B1221,"Sell-to Customer No.")</t>
  </si>
  <si>
    <t>=NF(B1222,"Sell-to Customer No.")</t>
  </si>
  <si>
    <t>=NF(B1223,"Sell-to Customer No.")</t>
  </si>
  <si>
    <t>=NF(B1224,"Sell-to Customer No.")</t>
  </si>
  <si>
    <t>=NF(B1225,"Sell-to Customer No.")</t>
  </si>
  <si>
    <t>=NF(B1226,"Sell-to Customer No.")</t>
  </si>
  <si>
    <t>=NF(B1227,"Sell-to Customer No.")</t>
  </si>
  <si>
    <t>=NF(B1228,"Sell-to Customer No.")</t>
  </si>
  <si>
    <t>=NF(B1229,"Sell-to Customer No.")</t>
  </si>
  <si>
    <t>=NF(B1230,"Sell-to Customer No.")</t>
  </si>
  <si>
    <t>=NF(B1231,"Sell-to Customer No.")</t>
  </si>
  <si>
    <t>=NF(B1232,"Sell-to Customer No.")</t>
  </si>
  <si>
    <t>=NF(B1233,"Sell-to Customer No.")</t>
  </si>
  <si>
    <t>=NF(B1234,"Sell-to Customer No.")</t>
  </si>
  <si>
    <t>=NF(B1235,"Sell-to Customer No.")</t>
  </si>
  <si>
    <t>=NF(B1236,"Sell-to Customer No.")</t>
  </si>
  <si>
    <t>=NF(B1237,"Sell-to Customer No.")</t>
  </si>
  <si>
    <t>=NF(B1238,"Sell-to Customer No.")</t>
  </si>
  <si>
    <t>=NF(B1239,"Sell-to Customer No.")</t>
  </si>
  <si>
    <t>=NF(B1240,"Sell-to Customer No.")</t>
  </si>
  <si>
    <t>=NF(B1241,"Sell-to Customer No.")</t>
  </si>
  <si>
    <t>=NF(B1242,"Sell-to Customer No.")</t>
  </si>
  <si>
    <t>=NF(B1243,"Sell-to Customer No.")</t>
  </si>
  <si>
    <t>=NF(B1244,"Sell-to Customer No.")</t>
  </si>
  <si>
    <t>=NF(B1245,"Sell-to Customer No.")</t>
  </si>
  <si>
    <t>=NF(B1246,"Sell-to Customer No.")</t>
  </si>
  <si>
    <t>=NF(B1247,"Sell-to Customer No.")</t>
  </si>
  <si>
    <t>=NF(B1248,"Sell-to Customer No.")</t>
  </si>
  <si>
    <t>=NF(B1249,"Sell-to Customer No.")</t>
  </si>
  <si>
    <t>=NF(B1250,"Sell-to Customer No.")</t>
  </si>
  <si>
    <t>=NF(B1251,"Sell-to Customer No.")</t>
  </si>
  <si>
    <t>=NF(B1252,"Sell-to Customer No.")</t>
  </si>
  <si>
    <t>=NF(B1253,"Sell-to Customer No.")</t>
  </si>
  <si>
    <t>=NF(B1254,"Sell-to Customer No.")</t>
  </si>
  <si>
    <t>=NF(B1255,"Sell-to Customer No.")</t>
  </si>
  <si>
    <t>=NF(B1256,"Sell-to Customer No.")</t>
  </si>
  <si>
    <t>=NF(B1257,"Sell-to Customer No.")</t>
  </si>
  <si>
    <t>=NF(B1258,"Sell-to Customer No.")</t>
  </si>
  <si>
    <t>=NF(B1259,"Sell-to Customer No.")</t>
  </si>
  <si>
    <t>=NF(B1260,"Sell-to Customer No.")</t>
  </si>
  <si>
    <t>=NF(B1261,"Sell-to Customer No.")</t>
  </si>
  <si>
    <t>=NF(B1262,"Sell-to Customer No.")</t>
  </si>
  <si>
    <t>=NF(B1263,"Sell-to Customer No.")</t>
  </si>
  <si>
    <t>=NF(B1264,"Sell-to Customer No.")</t>
  </si>
  <si>
    <t>=NF(B1265,"Sell-to Customer No.")</t>
  </si>
  <si>
    <t>=NF(B1266,"Sell-to Customer No.")</t>
  </si>
  <si>
    <t>=NF(B1267,"Sell-to Customer No.")</t>
  </si>
  <si>
    <t>=NF(B1268,"Sell-to Customer No.")</t>
  </si>
  <si>
    <t>=NF(B1269,"Sell-to Customer No.")</t>
  </si>
  <si>
    <t>=NF(B1270,"Sell-to Customer No.")</t>
  </si>
  <si>
    <t>=NF(B1271,"Sell-to Customer No.")</t>
  </si>
  <si>
    <t>=NF(B1272,"Sell-to Customer No.")</t>
  </si>
  <si>
    <t>=NF(B1273,"Sell-to Customer No.")</t>
  </si>
  <si>
    <t>=NF(B1274,"Sell-to Customer No.")</t>
  </si>
  <si>
    <t>=NF(B1275,"Sell-to Customer No.")</t>
  </si>
  <si>
    <t>=NF(B1276,"Sell-to Customer No.")</t>
  </si>
  <si>
    <t>=NF(B1277,"Sell-to Customer No.")</t>
  </si>
  <si>
    <t>=NF(B1278,"Sell-to Customer No.")</t>
  </si>
  <si>
    <t>=NF(B1279,"Sell-to Customer No.")</t>
  </si>
  <si>
    <t>=NF(B1280,"Sell-to Customer No.")</t>
  </si>
  <si>
    <t>=NF(B1281,"Sell-to Customer No.")</t>
  </si>
  <si>
    <t>=NF(B1282,"Sell-to Customer No.")</t>
  </si>
  <si>
    <t>=NF(B1283,"Sell-to Customer No.")</t>
  </si>
  <si>
    <t>=NF(B1284,"Sell-to Customer No.")</t>
  </si>
  <si>
    <t>=NF(B1285,"Sell-to Customer No.")</t>
  </si>
  <si>
    <t>=NF(B1286,"Sell-to Customer No.")</t>
  </si>
  <si>
    <t>=NF(B1287,"Sell-to Customer No.")</t>
  </si>
  <si>
    <t>=NF(B1288,"Sell-to Customer No.")</t>
  </si>
  <si>
    <t>=NF(B1289,"Sell-to Customer No.")</t>
  </si>
  <si>
    <t>=NF(B1290,"Sell-to Customer No.")</t>
  </si>
  <si>
    <t>=NF(B1291,"Sell-to Customer No.")</t>
  </si>
  <si>
    <t>=NF(B1292,"Sell-to Customer No.")</t>
  </si>
  <si>
    <t>=NF(B1293,"Sell-to Customer No.")</t>
  </si>
  <si>
    <t>=NF(B1294,"Sell-to Customer No.")</t>
  </si>
  <si>
    <t>=NF(B1295,"Sell-to Customer No.")</t>
  </si>
  <si>
    <t>=NF(B1296,"Sell-to Customer No.")</t>
  </si>
  <si>
    <t>=NF(B1297,"Sell-to Customer No.")</t>
  </si>
  <si>
    <t>=NF(B1298,"Sell-to Customer No.")</t>
  </si>
  <si>
    <t>=NF(B1299,"Sell-to Customer No.")</t>
  </si>
  <si>
    <t>=NF(B1300,"Sell-to Customer No.")</t>
  </si>
  <si>
    <t>=NF(B1301,"Sell-to Customer No.")</t>
  </si>
  <si>
    <t>=NF(B1302,"Sell-to Customer No.")</t>
  </si>
  <si>
    <t>=NF(B1303,"Sell-to Customer No.")</t>
  </si>
  <si>
    <t>=NF(B1304,"Sell-to Customer No.")</t>
  </si>
  <si>
    <t>=NF(B1305,"Sell-to Customer No.")</t>
  </si>
  <si>
    <t>=NF(B1306,"Sell-to Customer No.")</t>
  </si>
  <si>
    <t>=NF(B1307,"Sell-to Customer No.")</t>
  </si>
  <si>
    <t>=NF(B1308,"Sell-to Customer No.")</t>
  </si>
  <si>
    <t>=NF(B1309,"Sell-to Customer No.")</t>
  </si>
  <si>
    <t>=NF(B1310,"Sell-to Customer No.")</t>
  </si>
  <si>
    <t>=NF(B1311,"Sell-to Customer No.")</t>
  </si>
  <si>
    <t>=NF(B1312,"Sell-to Customer No.")</t>
  </si>
  <si>
    <t>=NF(B1313,"Sell-to Customer No.")</t>
  </si>
  <si>
    <t>=NF(B1314,"Sell-to Customer No.")</t>
  </si>
  <si>
    <t>=NF(B1315,"Sell-to Customer No.")</t>
  </si>
  <si>
    <t>=NF(B1316,"Sell-to Customer No.")</t>
  </si>
  <si>
    <t>=NF(B1317,"Sell-to Customer No.")</t>
  </si>
  <si>
    <t>=NF(B1318,"Sell-to Customer No.")</t>
  </si>
  <si>
    <t>=NF(B1319,"Sell-to Customer No.")</t>
  </si>
  <si>
    <t>=NF(B1320,"Sell-to Customer No.")</t>
  </si>
  <si>
    <t>=NF(B1321,"Sell-to Customer No.")</t>
  </si>
  <si>
    <t>=NF(B1322,"Sell-to Customer No.")</t>
  </si>
  <si>
    <t>=NF(B1323,"Sell-to Customer No.")</t>
  </si>
  <si>
    <t>=NF(B1324,"Sell-to Customer No.")</t>
  </si>
  <si>
    <t>=NF(B1325,"Sell-to Customer No.")</t>
  </si>
  <si>
    <t>=NF(B1326,"Sell-to Customer No.")</t>
  </si>
  <si>
    <t>=NF(B1327,"Sell-to Customer No.")</t>
  </si>
  <si>
    <t>=NF(B1328,"Sell-to Customer No.")</t>
  </si>
  <si>
    <t>=NF(B1329,"Sell-to Customer No.")</t>
  </si>
  <si>
    <t>=NF(B1330,"Sell-to Customer No.")</t>
  </si>
  <si>
    <t>=NF(B1331,"Sell-to Customer No.")</t>
  </si>
  <si>
    <t>=NF(B1332,"Sell-to Customer No.")</t>
  </si>
  <si>
    <t>=NF(B1333,"Sell-to Customer No.")</t>
  </si>
  <si>
    <t>=NF(B1334,"Sell-to Customer No.")</t>
  </si>
  <si>
    <t>=NF(B1335,"Sell-to Customer No.")</t>
  </si>
  <si>
    <t>=NF(B1336,"Sell-to Customer No.")</t>
  </si>
  <si>
    <t>=NF(B1337,"Sell-to Customer No.")</t>
  </si>
  <si>
    <t>=NF(B1338,"Sell-to Customer No.")</t>
  </si>
  <si>
    <t>=NF(B1339,"Sell-to Customer No.")</t>
  </si>
  <si>
    <t>=NF(B1340,"Sell-to Customer No.")</t>
  </si>
  <si>
    <t>=NF(B1341,"Sell-to Customer No.")</t>
  </si>
  <si>
    <t>=NF(B1342,"Sell-to Customer No.")</t>
  </si>
  <si>
    <t>=NF(B1343,"Sell-to Customer No.")</t>
  </si>
  <si>
    <t>=NF(B1344,"Sell-to Customer No.")</t>
  </si>
  <si>
    <t>=NF(B1345,"Sell-to Customer No.")</t>
  </si>
  <si>
    <t>=NF(B1346,"Sell-to Customer No.")</t>
  </si>
  <si>
    <t>=NF(B1347,"Sell-to Customer No.")</t>
  </si>
  <si>
    <t>=NF(B1348,"Sell-to Customer No.")</t>
  </si>
  <si>
    <t>=NF(B1349,"Sell-to Customer No.")</t>
  </si>
  <si>
    <t>=NF(B1350,"Sell-to Customer No.")</t>
  </si>
  <si>
    <t>=NF(B1351,"Sell-to Customer No.")</t>
  </si>
  <si>
    <t>=NF(B1352,"Sell-to Customer No.")</t>
  </si>
  <si>
    <t>=NF(B1353,"Sell-to Customer No.")</t>
  </si>
  <si>
    <t>=NF(B1354,"Sell-to Customer No.")</t>
  </si>
  <si>
    <t>=NF(B1355,"Sell-to Customer No.")</t>
  </si>
  <si>
    <t>=NF(B1356,"Sell-to Customer No.")</t>
  </si>
  <si>
    <t>=NF(B1357,"Sell-to Customer No.")</t>
  </si>
  <si>
    <t>=NF(B1358,"Sell-to Customer No.")</t>
  </si>
  <si>
    <t>=NF(B1359,"Sell-to Customer No.")</t>
  </si>
  <si>
    <t>=NF(B1360,"Sell-to Customer No.")</t>
  </si>
  <si>
    <t>=NF(B1361,"Sell-to Customer No.")</t>
  </si>
  <si>
    <t>=NF(B1362,"Sell-to Customer No.")</t>
  </si>
  <si>
    <t>=NF(B1363,"Sell-to Customer No.")</t>
  </si>
  <si>
    <t>=NF(B1364,"Sell-to Customer No.")</t>
  </si>
  <si>
    <t>=NF(B1365,"Sell-to Customer No.")</t>
  </si>
  <si>
    <t>=NF(B1366,"Sell-to Customer No.")</t>
  </si>
  <si>
    <t>=NF(B1367,"Sell-to Customer No.")</t>
  </si>
  <si>
    <t>=NF(B1368,"Sell-to Customer No.")</t>
  </si>
  <si>
    <t>=NF(B1369,"Sell-to Customer No.")</t>
  </si>
  <si>
    <t>=NF(B1370,"Sell-to Customer No.")</t>
  </si>
  <si>
    <t>=NF(B1371,"Sell-to Customer No.")</t>
  </si>
  <si>
    <t>=NF(B1372,"Sell-to Customer No.")</t>
  </si>
  <si>
    <t>=NF(B1373,"Sell-to Customer No.")</t>
  </si>
  <si>
    <t>=NF(B1374,"Sell-to Customer No.")</t>
  </si>
  <si>
    <t>=NF(B1375,"Sell-to Customer No.")</t>
  </si>
  <si>
    <t>=NF(B1376,"Sell-to Customer No.")</t>
  </si>
  <si>
    <t>=NF(B1377,"Sell-to Customer No.")</t>
  </si>
  <si>
    <t>=NF(B1378,"Sell-to Customer No.")</t>
  </si>
  <si>
    <t>=NF(B1379,"Sell-to Customer No.")</t>
  </si>
  <si>
    <t>=NF(B1380,"Sell-to Customer No.")</t>
  </si>
  <si>
    <t>=NF(B1381,"Sell-to Customer No.")</t>
  </si>
  <si>
    <t>=NF(B1382,"Sell-to Customer No.")</t>
  </si>
  <si>
    <t>=NF(B1383,"Sell-to Customer No.")</t>
  </si>
  <si>
    <t>=NF(B1384,"Sell-to Customer No.")</t>
  </si>
  <si>
    <t>=NF(B1385,"Sell-to Customer No.")</t>
  </si>
  <si>
    <t>=NF(B1386,"Sell-to Customer No.")</t>
  </si>
  <si>
    <t>=NF(B1387,"Sell-to Customer No.")</t>
  </si>
  <si>
    <t>=NF(B1388,"Sell-to Customer No.")</t>
  </si>
  <si>
    <t>=NF(B1389,"Sell-to Customer No.")</t>
  </si>
  <si>
    <t>=NF(B1390,"Sell-to Customer No.")</t>
  </si>
  <si>
    <t>=NF(B1391,"Sell-to Customer No.")</t>
  </si>
  <si>
    <t>=NF(B1392,"Sell-to Customer No.")</t>
  </si>
  <si>
    <t>=NF(B1393,"Sell-to Customer No.")</t>
  </si>
  <si>
    <t>=NF(B1394,"Sell-to Customer No.")</t>
  </si>
  <si>
    <t>=NF(B1395,"Sell-to Customer No.")</t>
  </si>
  <si>
    <t>=NF(B1396,"Sell-to Customer No.")</t>
  </si>
  <si>
    <t>=NF(B1397,"Sell-to Customer No.")</t>
  </si>
  <si>
    <t>=NF(B1398,"Sell-to Customer No.")</t>
  </si>
  <si>
    <t>=NF(B1399,"Sell-to Customer No.")</t>
  </si>
  <si>
    <t>=NF(B1400,"Sell-to Customer No.")</t>
  </si>
  <si>
    <t>=NF(B1401,"Sell-to Customer No.")</t>
  </si>
  <si>
    <t>=NF(B1402,"Sell-to Customer No.")</t>
  </si>
  <si>
    <t>=NF(B1403,"Sell-to Customer No.")</t>
  </si>
  <si>
    <t>=NF(B1404,"Sell-to Customer No.")</t>
  </si>
  <si>
    <t>=NF(B1405,"Sell-to Customer No.")</t>
  </si>
  <si>
    <t>=NF(B1406,"Sell-to Customer No.")</t>
  </si>
  <si>
    <t>=NF(B1407,"Sell-to Customer No.")</t>
  </si>
  <si>
    <t>=NF(B1408,"Sell-to Customer No.")</t>
  </si>
  <si>
    <t>=NF(B1409,"Sell-to Customer No.")</t>
  </si>
  <si>
    <t>=NF(B1410,"Sell-to Customer No.")</t>
  </si>
  <si>
    <t>=NF(B1411,"Sell-to Customer No.")</t>
  </si>
  <si>
    <t>=NF(B1412,"Sell-to Customer No.")</t>
  </si>
  <si>
    <t>=NF(B1413,"Sell-to Customer No.")</t>
  </si>
  <si>
    <t>=NF(B1414,"Sell-to Customer No.")</t>
  </si>
  <si>
    <t>=NF(B1415,"Sell-to Customer No.")</t>
  </si>
  <si>
    <t>=NF(B1416,"Sell-to Customer No.")</t>
  </si>
  <si>
    <t>=NF(B1417,"Sell-to Customer No.")</t>
  </si>
  <si>
    <t>=NF(B1418,"Sell-to Customer No.")</t>
  </si>
  <si>
    <t>=NF(B1419,"Sell-to Customer No.")</t>
  </si>
  <si>
    <t>=NF(B1420,"Sell-to Customer No.")</t>
  </si>
  <si>
    <t>=NF(B1421,"Sell-to Customer No.")</t>
  </si>
  <si>
    <t>=NF(B1422,"Sell-to Customer No.")</t>
  </si>
  <si>
    <t>=NF(B1423,"Sell-to Customer No.")</t>
  </si>
  <si>
    <t>=NF(B1424,"Sell-to Customer No.")</t>
  </si>
  <si>
    <t>=NF(B1425,"Sell-to Customer No.")</t>
  </si>
  <si>
    <t>=NF(B1426,"Sell-to Customer No.")</t>
  </si>
  <si>
    <t>=NF(B1427,"Sell-to Customer No.")</t>
  </si>
  <si>
    <t>=NF(B1428,"Sell-to Customer No.")</t>
  </si>
  <si>
    <t>=NF(B1429,"Sell-to Customer No.")</t>
  </si>
  <si>
    <t>=NF(B1430,"Sell-to Customer No.")</t>
  </si>
  <si>
    <t>=NF(B1431,"Sell-to Customer No.")</t>
  </si>
  <si>
    <t>=NF(B1432,"Sell-to Customer No.")</t>
  </si>
  <si>
    <t>=NF(B1433,"Sell-to Customer No.")</t>
  </si>
  <si>
    <t>=NF(B1434,"Sell-to Customer No.")</t>
  </si>
  <si>
    <t>=NF(B1435,"Sell-to Customer No.")</t>
  </si>
  <si>
    <t>=NF(B1436,"Sell-to Customer No.")</t>
  </si>
  <si>
    <t>=NF(B1437,"Sell-to Customer No.")</t>
  </si>
  <si>
    <t>=NF(B1438,"Sell-to Customer No.")</t>
  </si>
  <si>
    <t>=NF(B1439,"Sell-to Customer No.")</t>
  </si>
  <si>
    <t>=NF(B1440,"Sell-to Customer No.")</t>
  </si>
  <si>
    <t>=NF(B1441,"Sell-to Customer No.")</t>
  </si>
  <si>
    <t>=NF(B1442,"Sell-to Customer No.")</t>
  </si>
  <si>
    <t>=NF(B1443,"Sell-to Customer No.")</t>
  </si>
  <si>
    <t>=NF(B1444,"Sell-to Customer No.")</t>
  </si>
  <si>
    <t>=NF(B1445,"Sell-to Customer No.")</t>
  </si>
  <si>
    <t>=NF(B1446,"Sell-to Customer No.")</t>
  </si>
  <si>
    <t>=NF(B1447,"Sell-to Customer No.")</t>
  </si>
  <si>
    <t>=NF(B1448,"Sell-to Customer No.")</t>
  </si>
  <si>
    <t>=NF(B1449,"Sell-to Customer No.")</t>
  </si>
  <si>
    <t>=NF(B1450,"Sell-to Customer No.")</t>
  </si>
  <si>
    <t>=NF(B1451,"Sell-to Customer No.")</t>
  </si>
  <si>
    <t>=NF(B1452,"Sell-to Customer No.")</t>
  </si>
  <si>
    <t>=NF(B1453,"Sell-to Customer No.")</t>
  </si>
  <si>
    <t>=NF(B1454,"Sell-to Customer No.")</t>
  </si>
  <si>
    <t>=NF(B1455,"Sell-to Customer No.")</t>
  </si>
  <si>
    <t>=NF(B1456,"Sell-to Customer No.")</t>
  </si>
  <si>
    <t>=NF(B1457,"Sell-to Customer No.")</t>
  </si>
  <si>
    <t>=NF(B1458,"Sell-to Customer No.")</t>
  </si>
  <si>
    <t>=NF(B1459,"Sell-to Customer No.")</t>
  </si>
  <si>
    <t>=NF(B1460,"Sell-to Customer No.")</t>
  </si>
  <si>
    <t>=NF(B1461,"Sell-to Customer No.")</t>
  </si>
  <si>
    <t>=NF(B1462,"Sell-to Customer No.")</t>
  </si>
  <si>
    <t>=NF(B1463,"Sell-to Customer No.")</t>
  </si>
  <si>
    <t>=NF(B1464,"Sell-to Customer No.")</t>
  </si>
  <si>
    <t>=NF(B1465,"Sell-to Customer No.")</t>
  </si>
  <si>
    <t>=NF(B1466,"Sell-to Customer No.")</t>
  </si>
  <si>
    <t>=NF(B1467,"Sell-to Customer No.")</t>
  </si>
  <si>
    <t>=NF(B1468,"Sell-to Customer No.")</t>
  </si>
  <si>
    <t>=NF(B1469,"Sell-to Customer No.")</t>
  </si>
  <si>
    <t>=NF(B1470,"Sell-to Customer No.")</t>
  </si>
  <si>
    <t>=NF(B1471,"Sell-to Customer No.")</t>
  </si>
  <si>
    <t>=NF(B1472,"Sell-to Customer No.")</t>
  </si>
  <si>
    <t>=NF(B1473,"Sell-to Customer No.")</t>
  </si>
  <si>
    <t>=NF(B1474,"Sell-to Customer No.")</t>
  </si>
  <si>
    <t>=NF(B1475,"Sell-to Customer No.")</t>
  </si>
  <si>
    <t>=NF(B1476,"Sell-to Customer No.")</t>
  </si>
  <si>
    <t>=NF(B1477,"Sell-to Customer No.")</t>
  </si>
  <si>
    <t>=NF(B1478,"Sell-to Customer No.")</t>
  </si>
  <si>
    <t>=NF(B1479,"Sell-to Customer No.")</t>
  </si>
  <si>
    <t>=NF(B1480,"Sell-to Customer No.")</t>
  </si>
  <si>
    <t>=NF(B1481,"Sell-to Customer No.")</t>
  </si>
  <si>
    <t>=NF(B1482,"Sell-to Customer No.")</t>
  </si>
  <si>
    <t>=NF(B1483,"Sell-to Customer No.")</t>
  </si>
  <si>
    <t>=NF(B1484,"Sell-to Customer No.")</t>
  </si>
  <si>
    <t>=NF(B1485,"Sell-to Customer No.")</t>
  </si>
  <si>
    <t>=NF(B1486,"Sell-to Customer No.")</t>
  </si>
  <si>
    <t>=NF(B1487,"Sell-to Customer No.")</t>
  </si>
  <si>
    <t>=NF(B1488,"Sell-to Customer No.")</t>
  </si>
  <si>
    <t>=NF(B1489,"Sell-to Customer No.")</t>
  </si>
  <si>
    <t>=NF(B1490,"Sell-to Customer No.")</t>
  </si>
  <si>
    <t>=NF(B1491,"Sell-to Customer No.")</t>
  </si>
  <si>
    <t>=NF(B1492,"Sell-to Customer No.")</t>
  </si>
  <si>
    <t>=NF(B1493,"Sell-to Customer No.")</t>
  </si>
  <si>
    <t>=NF(B1494,"Sell-to Customer No.")</t>
  </si>
  <si>
    <t>=NF(B1495,"Sell-to Customer No.")</t>
  </si>
  <si>
    <t>=NF(B1496,"Sell-to Customer No.")</t>
  </si>
  <si>
    <t>=NF(B1497,"Sell-to Customer No.")</t>
  </si>
  <si>
    <t>=NF(B1498,"Sell-to Customer No.")</t>
  </si>
  <si>
    <t>=NF(B1499,"Sell-to Customer No.")</t>
  </si>
  <si>
    <t>=NF(B1500,"Sell-to Customer No.")</t>
  </si>
  <si>
    <t>=NF(B1501,"Sell-to Customer No.")</t>
  </si>
  <si>
    <t>=NF(B1502,"Sell-to Customer No.")</t>
  </si>
  <si>
    <t>=NF(B1503,"Sell-to Customer No.")</t>
  </si>
  <si>
    <t>=NF(B1504,"Sell-to Customer No.")</t>
  </si>
  <si>
    <t>=NF(B1505,"Sell-to Customer No.")</t>
  </si>
  <si>
    <t>=NF(B1506,"Sell-to Customer No.")</t>
  </si>
  <si>
    <t>=NF(B1507,"Sell-to Customer No.")</t>
  </si>
  <si>
    <t>=NF(B1508,"Sell-to Customer No.")</t>
  </si>
  <si>
    <t>=NF(B1509,"Sell-to Customer No.")</t>
  </si>
  <si>
    <t>=NF(B1510,"Sell-to Customer No.")</t>
  </si>
  <si>
    <t>=NF(B1511,"Sell-to Customer No.")</t>
  </si>
  <si>
    <t>=NF(B1512,"Sell-to Customer No.")</t>
  </si>
  <si>
    <t>=NF(B1513,"Sell-to Customer No.")</t>
  </si>
  <si>
    <t>=NF(B1514,"Sell-to Customer No.")</t>
  </si>
  <si>
    <t>=NF(B1515,"Sell-to Customer No.")</t>
  </si>
  <si>
    <t>=NF(B1516,"Sell-to Customer No.")</t>
  </si>
  <si>
    <t>=NF(B1517,"Sell-to Customer No.")</t>
  </si>
  <si>
    <t>=NF(B1518,"Sell-to Customer No.")</t>
  </si>
  <si>
    <t>=NF(B1519,"Sell-to Customer No.")</t>
  </si>
  <si>
    <t>=NF(B1520,"Sell-to Customer No.")</t>
  </si>
  <si>
    <t>=NF(B1521,"Sell-to Customer No.")</t>
  </si>
  <si>
    <t>=NF(B1522,"Sell-to Customer No.")</t>
  </si>
  <si>
    <t>=NF(B1523,"Sell-to Customer No.")</t>
  </si>
  <si>
    <t>=NF(B1524,"Sell-to Customer No.")</t>
  </si>
  <si>
    <t>=NF(B1525,"Sell-to Customer No.")</t>
  </si>
  <si>
    <t>=NF(B1526,"Sell-to Customer No.")</t>
  </si>
  <si>
    <t>=NF(B1527,"Sell-to Customer No.")</t>
  </si>
  <si>
    <t>=NF(B1528,"Sell-to Customer No.")</t>
  </si>
  <si>
    <t>=NF(B1529,"Sell-to Customer No.")</t>
  </si>
  <si>
    <t>=NF(B1530,"Sell-to Customer No.")</t>
  </si>
  <si>
    <t>=NF(B1531,"Sell-to Customer No.")</t>
  </si>
  <si>
    <t>=NF(B1532,"Sell-to Customer No.")</t>
  </si>
  <si>
    <t>=NF(B1533,"Sell-to Customer No.")</t>
  </si>
  <si>
    <t>=NF(B1534,"Sell-to Customer No.")</t>
  </si>
  <si>
    <t>=NF(B1535,"Sell-to Customer No.")</t>
  </si>
  <si>
    <t>=NF(B1536,"Sell-to Customer No.")</t>
  </si>
  <si>
    <t>=NF(B1537,"Sell-to Customer No.")</t>
  </si>
  <si>
    <t>=NF(B1538,"Sell-to Customer No.")</t>
  </si>
  <si>
    <t>=NF(B1539,"Sell-to Customer No.")</t>
  </si>
  <si>
    <t>=NF(B1540,"Sell-to Customer No.")</t>
  </si>
  <si>
    <t>=NF(B1541,"Sell-to Customer No.")</t>
  </si>
  <si>
    <t>=NF(B1542,"Sell-to Customer No.")</t>
  </si>
  <si>
    <t>=NF(B1543,"Sell-to Customer No.")</t>
  </si>
  <si>
    <t>=NF(B1544,"Sell-to Customer No.")</t>
  </si>
  <si>
    <t>=NF(B1545,"Sell-to Customer No.")</t>
  </si>
  <si>
    <t>=NF(B1546,"Sell-to Customer No.")</t>
  </si>
  <si>
    <t>=NF(B1547,"Sell-to Customer No.")</t>
  </si>
  <si>
    <t>=NF(B1548,"Sell-to Customer No.")</t>
  </si>
  <si>
    <t>=NF(B1549,"Sell-to Customer No.")</t>
  </si>
  <si>
    <t>=NF(B1550,"Sell-to Customer No.")</t>
  </si>
  <si>
    <t>=NF(B1551,"Sell-to Customer No.")</t>
  </si>
  <si>
    <t>=NF(B1552,"Sell-to Customer No.")</t>
  </si>
  <si>
    <t>=NF(B1553,"Sell-to Customer No.")</t>
  </si>
  <si>
    <t>=NF(B1554,"Sell-to Customer No.")</t>
  </si>
  <si>
    <t>=NF(B1555,"Sell-to Customer No.")</t>
  </si>
  <si>
    <t>=NF(B1556,"Sell-to Customer No.")</t>
  </si>
  <si>
    <t>=NF(B1557,"Sell-to Customer No.")</t>
  </si>
  <si>
    <t>=NF(B1558,"Sell-to Customer No.")</t>
  </si>
  <si>
    <t>=NF(B1559,"Sell-to Customer No.")</t>
  </si>
  <si>
    <t>=NF(B1560,"Sell-to Customer No.")</t>
  </si>
  <si>
    <t>=NF(B1561,"Sell-to Customer No.")</t>
  </si>
  <si>
    <t>=NF(B1562,"Sell-to Customer No.")</t>
  </si>
  <si>
    <t>=NF(B1563,"Sell-to Customer No.")</t>
  </si>
  <si>
    <t>=NF(B1564,"Sell-to Customer No.")</t>
  </si>
  <si>
    <t>=NF(B1565,"Sell-to Customer No.")</t>
  </si>
  <si>
    <t>=NF(B1566,"Sell-to Customer No.")</t>
  </si>
  <si>
    <t>=NF(B1567,"Sell-to Customer No.")</t>
  </si>
  <si>
    <t>=NF(B1568,"Sell-to Customer No.")</t>
  </si>
  <si>
    <t>=NF(B1569,"Sell-to Customer No.")</t>
  </si>
  <si>
    <t>=NF(B1570,"Sell-to Customer No.")</t>
  </si>
  <si>
    <t>=NF(B1571,"Sell-to Customer No.")</t>
  </si>
  <si>
    <t>=NF(B1572,"Sell-to Customer No.")</t>
  </si>
  <si>
    <t>=NF(B1573,"Sell-to Customer No.")</t>
  </si>
  <si>
    <t>=NF(B1574,"Sell-to Customer No.")</t>
  </si>
  <si>
    <t>=NF(B1575,"Sell-to Customer No.")</t>
  </si>
  <si>
    <t>=NF(B1576,"Sell-to Customer No.")</t>
  </si>
  <si>
    <t>=NF(B1577,"Sell-to Customer No.")</t>
  </si>
  <si>
    <t>=NF(B1578,"Sell-to Customer No.")</t>
  </si>
  <si>
    <t>=NF(B1579,"Sell-to Customer No.")</t>
  </si>
  <si>
    <t>=NF(B1580,"Sell-to Customer No.")</t>
  </si>
  <si>
    <t>=NF(B1581,"Sell-to Customer No.")</t>
  </si>
  <si>
    <t>=NF(B1582,"Sell-to Customer No.")</t>
  </si>
  <si>
    <t>=NF(B1583,"Sell-to Customer No.")</t>
  </si>
  <si>
    <t>=NF(B1584,"Sell-to Customer No.")</t>
  </si>
  <si>
    <t>=NF(B1585,"Sell-to Customer No.")</t>
  </si>
  <si>
    <t>=NF(B1586,"Sell-to Customer No.")</t>
  </si>
  <si>
    <t>=NF(B1587,"Sell-to Customer No.")</t>
  </si>
  <si>
    <t>=NF(B1588,"Sell-to Customer No.")</t>
  </si>
  <si>
    <t>=NF(B1589,"Sell-to Customer No.")</t>
  </si>
  <si>
    <t>=NF(B1590,"Sell-to Customer No.")</t>
  </si>
  <si>
    <t>=NF(B1591,"Sell-to Customer No.")</t>
  </si>
  <si>
    <t>=NF(B1592,"Sell-to Customer No.")</t>
  </si>
  <si>
    <t>=NF(B1593,"Sell-to Customer No.")</t>
  </si>
  <si>
    <t>=NF(B1594,"Sell-to Customer No.")</t>
  </si>
  <si>
    <t>=NF(B1595,"Sell-to Customer No.")</t>
  </si>
  <si>
    <t>=NF(B1596,"Sell-to Customer No.")</t>
  </si>
  <si>
    <t>=NF(B1597,"Sell-to Customer No.")</t>
  </si>
  <si>
    <t>=NF(B1598,"Sell-to Customer No.")</t>
  </si>
  <si>
    <t>=NF(B1599,"Sell-to Customer No.")</t>
  </si>
  <si>
    <t>=NF(B1600,"Sell-to Customer No.")</t>
  </si>
  <si>
    <t>=NF(B1601,"Sell-to Customer No.")</t>
  </si>
  <si>
    <t>=NF(B1602,"Sell-to Customer No.")</t>
  </si>
  <si>
    <t>=NF(B1603,"Sell-to Customer No.")</t>
  </si>
  <si>
    <t>=NF(B1604,"Sell-to Customer No.")</t>
  </si>
  <si>
    <t>=NF(B1605,"Sell-to Customer No.")</t>
  </si>
  <si>
    <t>=NF(B1606,"Sell-to Customer No.")</t>
  </si>
  <si>
    <t>=NF(B1607,"Sell-to Customer No.")</t>
  </si>
  <si>
    <t>=NF(B1608,"Sell-to Customer No.")</t>
  </si>
  <si>
    <t>=NF(B1609,"Sell-to Customer No.")</t>
  </si>
  <si>
    <t>=NF(B1610,"Sell-to Customer No.")</t>
  </si>
  <si>
    <t>=NF(B1611,"Sell-to Customer No.")</t>
  </si>
  <si>
    <t>=NF(B1612,"Sell-to Customer No.")</t>
  </si>
  <si>
    <t>=NF(B1613,"Sell-to Customer No.")</t>
  </si>
  <si>
    <t>=NF(B1614,"Sell-to Customer No.")</t>
  </si>
  <si>
    <t>=NF(B1615,"Sell-to Customer No.")</t>
  </si>
  <si>
    <t>=NF(B1616,"Sell-to Customer No.")</t>
  </si>
  <si>
    <t>=NF(B1617,"Sell-to Customer No.")</t>
  </si>
  <si>
    <t>=NF(B1618,"Sell-to Customer No.")</t>
  </si>
  <si>
    <t>=NF(B1619,"Sell-to Customer No.")</t>
  </si>
  <si>
    <t>=NF(B1620,"Sell-to Customer No.")</t>
  </si>
  <si>
    <t>=NF(B1621,"Sell-to Customer No.")</t>
  </si>
  <si>
    <t>=NF(B1622,"Sell-to Customer No.")</t>
  </si>
  <si>
    <t>=NF(B1623,"Sell-to Customer No.")</t>
  </si>
  <si>
    <t>=NF(B1624,"Sell-to Customer No.")</t>
  </si>
  <si>
    <t>=NF(B1625,"Sell-to Customer No.")</t>
  </si>
  <si>
    <t>=NF(B1626,"Sell-to Customer No.")</t>
  </si>
  <si>
    <t>=NF(B1627,"Sell-to Customer No.")</t>
  </si>
  <si>
    <t>=NF(B1628,"Sell-to Customer No.")</t>
  </si>
  <si>
    <t>=NF(B1629,"Sell-to Customer No.")</t>
  </si>
  <si>
    <t>=NF(B1630,"Sell-to Customer No.")</t>
  </si>
  <si>
    <t>=NF(B1631,"Sell-to Customer No.")</t>
  </si>
  <si>
    <t>=NF(B1632,"Sell-to Customer No.")</t>
  </si>
  <si>
    <t>=NF(B1633,"Sell-to Customer No.")</t>
  </si>
  <si>
    <t>=NF(B1634,"Sell-to Customer No.")</t>
  </si>
  <si>
    <t>=NF(B1635,"Sell-to Customer No.")</t>
  </si>
  <si>
    <t>=NF(B1636,"Sell-to Customer No.")</t>
  </si>
  <si>
    <t>=NF(B1637,"Sell-to Customer No.")</t>
  </si>
  <si>
    <t>=NF(B1638,"Sell-to Customer No.")</t>
  </si>
  <si>
    <t>=NF(B1639,"Sell-to Customer No.")</t>
  </si>
  <si>
    <t>=NF(B1640,"Sell-to Customer No.")</t>
  </si>
  <si>
    <t>=NF(B1641,"Sell-to Customer No.")</t>
  </si>
  <si>
    <t>=NF(B1642,"Sell-to Customer No.")</t>
  </si>
  <si>
    <t>=NF(B1643,"Sell-to Customer No.")</t>
  </si>
  <si>
    <t>=NF(B1644,"Sell-to Customer No.")</t>
  </si>
  <si>
    <t>=NF(B1645,"Sell-to Customer No.")</t>
  </si>
  <si>
    <t>=NF(B1646,"Sell-to Customer No.")</t>
  </si>
  <si>
    <t>=NF(B1647,"Sell-to Customer No.")</t>
  </si>
  <si>
    <t>=NF(B1648,"Sell-to Customer No.")</t>
  </si>
  <si>
    <t>=NF(B1649,"Sell-to Customer No.")</t>
  </si>
  <si>
    <t>=NF(B1650,"Sell-to Customer No.")</t>
  </si>
  <si>
    <t>=NF(B1651,"Sell-to Customer No.")</t>
  </si>
  <si>
    <t>=NF(B1652,"Sell-to Customer No.")</t>
  </si>
  <si>
    <t>=NF(B1653,"Sell-to Customer No.")</t>
  </si>
  <si>
    <t>=NF(B1654,"Sell-to Customer No.")</t>
  </si>
  <si>
    <t>=NF(B1655,"Sell-to Customer No.")</t>
  </si>
  <si>
    <t>=NF(B1656,"Sell-to Customer No.")</t>
  </si>
  <si>
    <t>=NF(B1657,"Sell-to Customer No.")</t>
  </si>
  <si>
    <t>=NF(B1658,"Sell-to Customer No.")</t>
  </si>
  <si>
    <t>=NF(B1659,"Sell-to Customer No.")</t>
  </si>
  <si>
    <t>=NF(B1660,"Sell-to Customer No.")</t>
  </si>
  <si>
    <t>=NF(B1661,"Sell-to Customer No.")</t>
  </si>
  <si>
    <t>=NF(B1662,"Sell-to Customer No.")</t>
  </si>
  <si>
    <t>=NF(B1663,"Sell-to Customer No.")</t>
  </si>
  <si>
    <t>=NF(B1664,"Sell-to Customer No.")</t>
  </si>
  <si>
    <t>=NF(B1665,"Sell-to Customer No.")</t>
  </si>
  <si>
    <t>=NF(B1666,"Sell-to Customer No.")</t>
  </si>
  <si>
    <t>=NF(B1667,"Sell-to Customer No.")</t>
  </si>
  <si>
    <t>=NF(B1668,"Sell-to Customer No.")</t>
  </si>
  <si>
    <t>=NF(B1669,"Sell-to Customer No.")</t>
  </si>
  <si>
    <t>=NF(B1670,"Sell-to Customer No.")</t>
  </si>
  <si>
    <t>=NF(B1671,"Sell-to Customer No.")</t>
  </si>
  <si>
    <t>=NF(B1672,"Sell-to Customer No.")</t>
  </si>
  <si>
    <t>=NF(B1673,"Sell-to Customer No.")</t>
  </si>
  <si>
    <t>=NF(B1674,"Sell-to Customer No.")</t>
  </si>
  <si>
    <t>=NF(B1675,"Sell-to Customer No.")</t>
  </si>
  <si>
    <t>=NF(B1676,"Sell-to Customer No.")</t>
  </si>
  <si>
    <t>=NF(B1677,"Sell-to Customer No.")</t>
  </si>
  <si>
    <t>=NF(B1678,"Sell-to Customer No.")</t>
  </si>
  <si>
    <t>=NF(B1679,"Sell-to Customer No.")</t>
  </si>
  <si>
    <t>=NF(B1680,"Sell-to Customer No.")</t>
  </si>
  <si>
    <t>=NF(B1681,"Sell-to Customer No.")</t>
  </si>
  <si>
    <t>=NF(B1682,"Sell-to Customer No.")</t>
  </si>
  <si>
    <t>=NF(B1683,"Sell-to Customer No.")</t>
  </si>
  <si>
    <t>=NF(B1684,"Sell-to Customer No.")</t>
  </si>
  <si>
    <t>=NF(B1685,"Sell-to Customer No.")</t>
  </si>
  <si>
    <t>=NF(B1686,"Sell-to Customer No.")</t>
  </si>
  <si>
    <t>=NF(B1687,"Sell-to Customer No.")</t>
  </si>
  <si>
    <t>=NF(B1688,"Sell-to Customer No.")</t>
  </si>
  <si>
    <t>=NF(B1689,"Sell-to Customer No.")</t>
  </si>
  <si>
    <t>=NF(B1690,"Sell-to Customer No.")</t>
  </si>
  <si>
    <t>=NF(B1691,"Sell-to Customer No.")</t>
  </si>
  <si>
    <t>=NF(B1692,"Sell-to Customer No.")</t>
  </si>
  <si>
    <t>=NF(B1693,"Sell-to Customer No.")</t>
  </si>
  <si>
    <t>=NF(B1694,"Sell-to Customer No.")</t>
  </si>
  <si>
    <t>=NF(B1695,"Sell-to Customer No.")</t>
  </si>
  <si>
    <t>=NF(B1696,"Sell-to Customer No.")</t>
  </si>
  <si>
    <t>=NF(B1697,"Sell-to Customer No.")</t>
  </si>
  <si>
    <t>=NF(B1698,"Sell-to Customer No.")</t>
  </si>
  <si>
    <t>=NF(B1699,"Sell-to Customer No.")</t>
  </si>
  <si>
    <t>=NF(B1700,"Sell-to Customer No.")</t>
  </si>
  <si>
    <t>=NF(B1701,"Sell-to Customer No.")</t>
  </si>
  <si>
    <t>=NF(B1702,"Sell-to Customer No.")</t>
  </si>
  <si>
    <t>=NF(B1703,"Sell-to Customer No.")</t>
  </si>
  <si>
    <t>=NF(B1704,"Sell-to Customer No.")</t>
  </si>
  <si>
    <t>=NF(B1705,"Sell-to Customer No.")</t>
  </si>
  <si>
    <t>=NF(B1706,"Sell-to Customer No.")</t>
  </si>
  <si>
    <t>=NF(B1707,"Sell-to Customer No.")</t>
  </si>
  <si>
    <t>=NF(B1708,"Sell-to Customer No.")</t>
  </si>
  <si>
    <t>=NF(B1709,"Sell-to Customer No.")</t>
  </si>
  <si>
    <t>=NF(B1710,"Sell-to Customer No.")</t>
  </si>
  <si>
    <t>=NF(B1711,"Sell-to Customer No.")</t>
  </si>
  <si>
    <t>=NF(B1712,"Sell-to Customer No.")</t>
  </si>
  <si>
    <t>=NF(B1713,"Sell-to Customer No.")</t>
  </si>
  <si>
    <t>=NF(B1714,"Sell-to Customer No.")</t>
  </si>
  <si>
    <t>=NF(B1715,"Sell-to Customer No.")</t>
  </si>
  <si>
    <t>=NF(B1716,"Sell-to Customer No.")</t>
  </si>
  <si>
    <t>=NF(B1717,"Sell-to Customer No.")</t>
  </si>
  <si>
    <t>=NF(B1718,"Sell-to Customer No.")</t>
  </si>
  <si>
    <t>=NF(B1719,"Sell-to Customer No.")</t>
  </si>
  <si>
    <t>=NF(B1720,"Sell-to Customer No.")</t>
  </si>
  <si>
    <t>=NF(B1721,"Sell-to Customer No.")</t>
  </si>
  <si>
    <t>=NF(B1722,"Sell-to Customer No.")</t>
  </si>
  <si>
    <t>=NF(B1723,"Sell-to Customer No.")</t>
  </si>
  <si>
    <t>=NF(B1724,"Sell-to Customer No.")</t>
  </si>
  <si>
    <t>=NF(B1725,"Sell-to Customer No.")</t>
  </si>
  <si>
    <t>=NF(B1726,"Sell-to Customer No.")</t>
  </si>
  <si>
    <t>=NF(B1727,"Sell-to Customer No.")</t>
  </si>
  <si>
    <t>=NF(B1728,"Sell-to Customer No.")</t>
  </si>
  <si>
    <t>=NF(B1729,"Sell-to Customer No.")</t>
  </si>
  <si>
    <t>=NF(B1730,"Sell-to Customer No.")</t>
  </si>
  <si>
    <t>=NF(B1731,"Sell-to Customer No.")</t>
  </si>
  <si>
    <t>=NF(B1732,"Sell-to Customer No.")</t>
  </si>
  <si>
    <t>=NF(B1733,"Sell-to Customer No.")</t>
  </si>
  <si>
    <t>=NF(B1734,"Sell-to Customer No.")</t>
  </si>
  <si>
    <t>=NF(B1735,"Sell-to Customer No.")</t>
  </si>
  <si>
    <t>=NF(B1736,"Sell-to Customer No.")</t>
  </si>
  <si>
    <t>=NF(B1737,"Sell-to Customer No.")</t>
  </si>
  <si>
    <t>=NF(B1738,"Sell-to Customer No.")</t>
  </si>
  <si>
    <t>=NF(B1739,"Sell-to Customer No.")</t>
  </si>
  <si>
    <t>=NF(B1740,"Sell-to Customer No.")</t>
  </si>
  <si>
    <t>=NF(B1741,"Sell-to Customer No.")</t>
  </si>
  <si>
    <t>=NF(B1742,"Sell-to Customer No.")</t>
  </si>
  <si>
    <t>=NF(B1743,"Sell-to Customer No.")</t>
  </si>
  <si>
    <t>=NF(B1744,"Sell-to Customer No.")</t>
  </si>
  <si>
    <t>=NF(B1745,"Sell-to Customer No.")</t>
  </si>
  <si>
    <t>=NF(B1746,"Sell-to Customer No.")</t>
  </si>
  <si>
    <t>=NF(B1747,"Sell-to Customer No.")</t>
  </si>
  <si>
    <t>=NF(B1748,"Sell-to Customer No.")</t>
  </si>
  <si>
    <t>=NF(B1749,"Sell-to Customer No.")</t>
  </si>
  <si>
    <t>=NF(B1750,"Sell-to Customer No.")</t>
  </si>
  <si>
    <t>=NF(B1751,"Sell-to Customer No.")</t>
  </si>
  <si>
    <t>=NF(B1752,"Sell-to Customer No.")</t>
  </si>
  <si>
    <t>=NF(B1753,"Sell-to Customer No.")</t>
  </si>
  <si>
    <t>=NF(B1754,"Sell-to Customer No.")</t>
  </si>
  <si>
    <t>=NF(B1755,"Sell-to Customer No.")</t>
  </si>
  <si>
    <t>=NF(B1756,"Sell-to Customer No.")</t>
  </si>
  <si>
    <t>=NF(B1757,"Sell-to Customer No.")</t>
  </si>
  <si>
    <t>=NF(B1758,"Sell-to Customer No.")</t>
  </si>
  <si>
    <t>=NF(B1759,"Sell-to Customer No.")</t>
  </si>
  <si>
    <t>=NF(B1760,"Sell-to Customer No.")</t>
  </si>
  <si>
    <t>=NF(B1761,"Sell-to Customer No.")</t>
  </si>
  <si>
    <t>=NF(B1762,"Sell-to Customer No.")</t>
  </si>
  <si>
    <t>=NF(B1763,"Sell-to Customer No.")</t>
  </si>
  <si>
    <t>=NF(B1764,"Sell-to Customer No.")</t>
  </si>
  <si>
    <t>=NF(B1765,"Sell-to Customer No.")</t>
  </si>
  <si>
    <t>=NF(B1766,"Sell-to Customer No.")</t>
  </si>
  <si>
    <t>=NF(B1767,"Sell-to Customer No.")</t>
  </si>
  <si>
    <t>=NF(B1768,"Sell-to Customer No.")</t>
  </si>
  <si>
    <t>=NF(B1769,"Sell-to Customer No.")</t>
  </si>
  <si>
    <t>=NF(B1770,"Sell-to Customer No.")</t>
  </si>
  <si>
    <t>=NF(B1771,"Sell-to Customer No.")</t>
  </si>
  <si>
    <t>=NF(B1772,"Sell-to Customer No.")</t>
  </si>
  <si>
    <t>=NF(B1773,"Sell-to Customer No.")</t>
  </si>
  <si>
    <t>=NF(B1774,"Sell-to Customer No.")</t>
  </si>
  <si>
    <t>=NF(B1775,"Sell-to Customer No.")</t>
  </si>
  <si>
    <t>=NF(B1776,"Sell-to Customer No.")</t>
  </si>
  <si>
    <t>=NF(B1777,"Sell-to Customer No.")</t>
  </si>
  <si>
    <t>=NF(B1778,"Sell-to Customer No.")</t>
  </si>
  <si>
    <t>=NF(B1779,"Sell-to Customer No.")</t>
  </si>
  <si>
    <t>=NF(B1780,"Sell-to Customer No.")</t>
  </si>
  <si>
    <t>=NF(B1781,"Sell-to Customer No.")</t>
  </si>
  <si>
    <t>=NF(B1782,"Sell-to Customer No.")</t>
  </si>
  <si>
    <t>=NF(B1783,"Sell-to Customer No.")</t>
  </si>
  <si>
    <t>=NF(B1784,"Sell-to Customer No.")</t>
  </si>
  <si>
    <t>=NF(B1785,"Sell-to Customer No.")</t>
  </si>
  <si>
    <t>=NF(B1786,"Sell-to Customer No.")</t>
  </si>
  <si>
    <t>=NF(B1787,"Sell-to Customer No.")</t>
  </si>
  <si>
    <t>=NF(B1788,"Sell-to Customer No.")</t>
  </si>
  <si>
    <t>=NF(B1789,"Sell-to Customer No.")</t>
  </si>
  <si>
    <t>=NF(B1790,"Sell-to Customer No.")</t>
  </si>
  <si>
    <t>=NF(B1791,"Sell-to Customer No.")</t>
  </si>
  <si>
    <t>=NF(B1792,"Sell-to Customer No.")</t>
  </si>
  <si>
    <t>=NF(B1793,"Sell-to Customer No.")</t>
  </si>
  <si>
    <t>=NF(B1794,"Sell-to Customer No.")</t>
  </si>
  <si>
    <t>=NF(B1795,"Sell-to Customer No.")</t>
  </si>
  <si>
    <t>=NF(B1796,"Sell-to Customer No.")</t>
  </si>
  <si>
    <t>=NF(B1797,"Sell-to Customer No.")</t>
  </si>
  <si>
    <t>=NF(B1798,"Sell-to Customer No.")</t>
  </si>
  <si>
    <t>=NF(B1799,"Sell-to Customer No.")</t>
  </si>
  <si>
    <t>=NF(B1800,"Sell-to Customer No.")</t>
  </si>
  <si>
    <t>=NF(B1801,"Sell-to Customer No.")</t>
  </si>
  <si>
    <t>=NF(B1802,"Sell-to Customer No.")</t>
  </si>
  <si>
    <t>=NF(B1803,"Sell-to Customer No.")</t>
  </si>
  <si>
    <t>=NF(B1804,"Sell-to Customer No.")</t>
  </si>
  <si>
    <t>=NF(B1805,"Sell-to Customer No.")</t>
  </si>
  <si>
    <t>=NF(B1806,"Sell-to Customer No.")</t>
  </si>
  <si>
    <t>=NF(B1807,"Sell-to Customer No.")</t>
  </si>
  <si>
    <t>=NF(B1808,"Sell-to Customer No.")</t>
  </si>
  <si>
    <t>=NF(B1809,"Sell-to Customer No.")</t>
  </si>
  <si>
    <t>=NF(B1810,"Sell-to Customer No.")</t>
  </si>
  <si>
    <t>=NF(B1811,"Sell-to Customer No.")</t>
  </si>
  <si>
    <t>=NF(B1812,"Sell-to Customer No.")</t>
  </si>
  <si>
    <t>=NF(B1813,"Sell-to Customer No.")</t>
  </si>
  <si>
    <t>=NF(B1814,"Sell-to Customer No.")</t>
  </si>
  <si>
    <t>=NF(B1815,"Sell-to Customer No.")</t>
  </si>
  <si>
    <t>=NF(B1816,"Sell-to Customer No.")</t>
  </si>
  <si>
    <t>=NF(B1817,"Sell-to Customer No.")</t>
  </si>
  <si>
    <t>=NF(B1818,"Sell-to Customer No.")</t>
  </si>
  <si>
    <t>=NF(B1819,"Sell-to Customer No.")</t>
  </si>
  <si>
    <t>=NF(B1820,"Sell-to Customer No.")</t>
  </si>
  <si>
    <t>=NF(B1821,"Sell-to Customer No.")</t>
  </si>
  <si>
    <t>=NF(B1822,"Sell-to Customer No.")</t>
  </si>
  <si>
    <t>=NF(B1823,"Sell-to Customer No.")</t>
  </si>
  <si>
    <t>=NF(B1824,"Sell-to Customer No.")</t>
  </si>
  <si>
    <t>=NF(B1825,"Sell-to Customer No.")</t>
  </si>
  <si>
    <t>=NF(B1826,"Sell-to Customer No.")</t>
  </si>
  <si>
    <t>=NF(B1827,"Sell-to Customer No.")</t>
  </si>
  <si>
    <t>=NF(B1828,"Sell-to Customer No.")</t>
  </si>
  <si>
    <t>=NF(B1829,"Sell-to Customer No.")</t>
  </si>
  <si>
    <t>=NF(B1830,"Sell-to Customer No.")</t>
  </si>
  <si>
    <t>=NF(B1831,"Sell-to Customer No.")</t>
  </si>
  <si>
    <t>=NF(B1832,"Sell-to Customer No.")</t>
  </si>
  <si>
    <t>=NF(B1833,"Sell-to Customer No.")</t>
  </si>
  <si>
    <t>=NF(B1834,"Sell-to Customer No.")</t>
  </si>
  <si>
    <t>=NF(B1835,"Sell-to Customer No.")</t>
  </si>
  <si>
    <t>=NF(B1836,"Sell-to Customer No.")</t>
  </si>
  <si>
    <t>=NF(B1837,"Sell-to Customer No.")</t>
  </si>
  <si>
    <t>=NF(B1838,"Sell-to Customer No.")</t>
  </si>
  <si>
    <t>=NF(B1839,"Sell-to Customer No.")</t>
  </si>
  <si>
    <t>=NF(B1840,"Sell-to Customer No.")</t>
  </si>
  <si>
    <t>=NF(B1841,"Sell-to Customer No.")</t>
  </si>
  <si>
    <t>=NF(B1842,"Sell-to Customer No.")</t>
  </si>
  <si>
    <t>=NF(B1843,"Sell-to Customer No.")</t>
  </si>
  <si>
    <t>=NF(B1844,"Sell-to Customer No.")</t>
  </si>
  <si>
    <t>=NF(B1845,"Sell-to Customer No.")</t>
  </si>
  <si>
    <t>=NF(B1846,"Sell-to Customer No.")</t>
  </si>
  <si>
    <t>=NF(B1847,"Sell-to Customer No.")</t>
  </si>
  <si>
    <t>=NF(B1848,"Sell-to Customer No.")</t>
  </si>
  <si>
    <t>=NF(B1849,"Sell-to Customer No.")</t>
  </si>
  <si>
    <t>=NF(B1850,"Sell-to Customer No.")</t>
  </si>
  <si>
    <t>=NF(B1851,"Sell-to Customer No.")</t>
  </si>
  <si>
    <t>=NF(B1852,"Sell-to Customer No.")</t>
  </si>
  <si>
    <t>=NF(B1853,"Sell-to Customer No.")</t>
  </si>
  <si>
    <t>=NF(B1854,"Sell-to Customer No.")</t>
  </si>
  <si>
    <t>=NF(B1855,"Sell-to Customer No.")</t>
  </si>
  <si>
    <t>=NF(B1856,"Sell-to Customer No.")</t>
  </si>
  <si>
    <t>=NF(B1857,"Sell-to Customer No.")</t>
  </si>
  <si>
    <t>=NF(B1858,"Sell-to Customer No.")</t>
  </si>
  <si>
    <t>=NF(B1859,"Sell-to Customer No.")</t>
  </si>
  <si>
    <t>=NF(B1860,"Sell-to Customer No.")</t>
  </si>
  <si>
    <t>=NF(B1861,"Sell-to Customer No.")</t>
  </si>
  <si>
    <t>=NF(B1862,"Sell-to Customer No.")</t>
  </si>
  <si>
    <t>=NF(B1863,"Sell-to Customer No.")</t>
  </si>
  <si>
    <t>=NF(B1864,"Sell-to Customer No.")</t>
  </si>
  <si>
    <t>=NF(B1865,"Sell-to Customer No.")</t>
  </si>
  <si>
    <t>=NF(B1866,"Sell-to Customer No.")</t>
  </si>
  <si>
    <t>=NF(B1867,"Sell-to Customer No.")</t>
  </si>
  <si>
    <t>=NF(B1868,"Sell-to Customer No.")</t>
  </si>
  <si>
    <t>=NF(B1869,"Sell-to Customer No.")</t>
  </si>
  <si>
    <t>=NF(B1870,"Sell-to Customer No.")</t>
  </si>
  <si>
    <t>=NF(B1871,"Sell-to Customer No.")</t>
  </si>
  <si>
    <t>=NF(B1872,"Sell-to Customer No.")</t>
  </si>
  <si>
    <t>=NF(B1873,"Sell-to Customer No.")</t>
  </si>
  <si>
    <t>=NF(B1874,"Sell-to Customer No.")</t>
  </si>
  <si>
    <t>=NF(B1875,"Sell-to Customer No.")</t>
  </si>
  <si>
    <t>=NF(B1876,"Sell-to Customer No.")</t>
  </si>
  <si>
    <t>=NF(B1877,"Sell-to Customer No.")</t>
  </si>
  <si>
    <t>=NF(B1878,"Sell-to Customer No.")</t>
  </si>
  <si>
    <t>=NF(B1879,"Sell-to Customer No.")</t>
  </si>
  <si>
    <t>=NF(B1880,"Sell-to Customer No.")</t>
  </si>
  <si>
    <t>=NF(B1881,"Sell-to Customer No.")</t>
  </si>
  <si>
    <t>=NF(B1882,"Sell-to Customer No.")</t>
  </si>
  <si>
    <t>=NF(B1883,"Sell-to Customer No.")</t>
  </si>
  <si>
    <t>=NF(B1884,"Sell-to Customer No.")</t>
  </si>
  <si>
    <t>=NF(B1885,"Sell-to Customer No.")</t>
  </si>
  <si>
    <t>=NF(B1886,"Sell-to Customer No.")</t>
  </si>
  <si>
    <t>=NF(B1887,"Sell-to Customer No.")</t>
  </si>
  <si>
    <t>=NF(B1888,"Sell-to Customer No.")</t>
  </si>
  <si>
    <t>=NF(B1889,"Sell-to Customer No.")</t>
  </si>
  <si>
    <t>=NF(B1890,"Sell-to Customer No.")</t>
  </si>
  <si>
    <t>=NF(B1891,"Sell-to Customer No.")</t>
  </si>
  <si>
    <t>=NF(B1892,"Sell-to Customer No.")</t>
  </si>
  <si>
    <t>=NF(B1893,"Sell-to Customer No.")</t>
  </si>
  <si>
    <t>=NF(B1894,"Sell-to Customer No.")</t>
  </si>
  <si>
    <t>=NF(B1895,"Sell-to Customer No.")</t>
  </si>
  <si>
    <t>=NF(B1896,"Sell-to Customer No.")</t>
  </si>
  <si>
    <t>=NF(B1897,"Sell-to Customer No.")</t>
  </si>
  <si>
    <t>=NF(B1898,"Sell-to Customer No.")</t>
  </si>
  <si>
    <t>=NF(B1899,"Sell-to Customer No.")</t>
  </si>
  <si>
    <t>=NF(B1900,"Sell-to Customer No.")</t>
  </si>
  <si>
    <t>=NF(B1901,"Sell-to Customer No.")</t>
  </si>
  <si>
    <t>=NF(B1902,"Sell-to Customer No.")</t>
  </si>
  <si>
    <t>=NF(B1903,"Sell-to Customer No.")</t>
  </si>
  <si>
    <t>=NF(B1904,"Sell-to Customer No.")</t>
  </si>
  <si>
    <t>=NF(B1905,"Sell-to Customer No.")</t>
  </si>
  <si>
    <t>=NF(B1906,"Sell-to Customer No.")</t>
  </si>
  <si>
    <t>=NF(B1907,"Sell-to Customer No.")</t>
  </si>
  <si>
    <t>=NF(B1908,"Sell-to Customer No.")</t>
  </si>
  <si>
    <t>=NF(B1909,"Sell-to Customer No.")</t>
  </si>
  <si>
    <t>=NF(B1910,"Sell-to Customer No.")</t>
  </si>
  <si>
    <t>=NF(B1911,"Sell-to Customer No.")</t>
  </si>
  <si>
    <t>=NF(B1912,"Sell-to Customer No.")</t>
  </si>
  <si>
    <t>=NF(B1913,"Sell-to Customer No.")</t>
  </si>
  <si>
    <t>=NF(B1914,"Sell-to Customer No.")</t>
  </si>
  <si>
    <t>=NF(B1915,"Sell-to Customer No.")</t>
  </si>
  <si>
    <t>=NF(B1916,"Sell-to Customer No.")</t>
  </si>
  <si>
    <t>=NF(B1917,"Sell-to Customer No.")</t>
  </si>
  <si>
    <t>=NF(B1918,"Sell-to Customer No.")</t>
  </si>
  <si>
    <t>=NF(B1919,"Sell-to Customer No.")</t>
  </si>
  <si>
    <t>=NF(B1920,"Sell-to Customer No.")</t>
  </si>
  <si>
    <t>=NF(B1921,"Sell-to Customer No.")</t>
  </si>
  <si>
    <t>=NF(B1922,"Sell-to Customer No.")</t>
  </si>
  <si>
    <t>=NF(B1923,"Sell-to Customer No.")</t>
  </si>
  <si>
    <t>=NF(B1924,"Sell-to Customer No.")</t>
  </si>
  <si>
    <t>=NF(B1925,"Sell-to Customer No.")</t>
  </si>
  <si>
    <t>=NF(B1926,"Sell-to Customer No.")</t>
  </si>
  <si>
    <t>=NF(B1927,"Sell-to Customer No.")</t>
  </si>
  <si>
    <t>=NF(B1928,"Sell-to Customer No.")</t>
  </si>
  <si>
    <t>=NF(B1929,"Sell-to Customer No.")</t>
  </si>
  <si>
    <t>=NF(B1930,"Sell-to Customer No.")</t>
  </si>
  <si>
    <t>=NF(B1931,"Sell-to Customer No.")</t>
  </si>
  <si>
    <t>=NF(B1932,"Sell-to Customer No.")</t>
  </si>
  <si>
    <t>=NF(B1933,"Sell-to Customer No.")</t>
  </si>
  <si>
    <t>=NF(B1934,"Sell-to Customer No.")</t>
  </si>
  <si>
    <t>=NF(B1935,"Sell-to Customer No.")</t>
  </si>
  <si>
    <t>=NF(B1936,"Sell-to Customer No.")</t>
  </si>
  <si>
    <t>=NF(B1937,"Sell-to Customer No.")</t>
  </si>
  <si>
    <t>=NF(B1938,"Sell-to Customer No.")</t>
  </si>
  <si>
    <t>=NF(B1939,"Sell-to Customer No.")</t>
  </si>
  <si>
    <t>=NF(B1940,"Sell-to Customer No.")</t>
  </si>
  <si>
    <t>=NF(B1941,"Sell-to Customer No.")</t>
  </si>
  <si>
    <t>=NF(B1942,"Sell-to Customer No.")</t>
  </si>
  <si>
    <t>=NF(B1943,"Sell-to Customer No.")</t>
  </si>
  <si>
    <t>=NF(B1944,"Sell-to Customer No.")</t>
  </si>
  <si>
    <t>=NF(B1945,"Sell-to Customer No.")</t>
  </si>
  <si>
    <t>=NF(B1946,"Sell-to Customer No.")</t>
  </si>
  <si>
    <t>=NF(B1947,"Sell-to Customer No.")</t>
  </si>
  <si>
    <t>=NF(B1948,"Sell-to Customer No.")</t>
  </si>
  <si>
    <t>=NF(B1949,"Sell-to Customer No.")</t>
  </si>
  <si>
    <t>=NF(B1950,"Sell-to Customer No.")</t>
  </si>
  <si>
    <t>=NF(B1951,"Sell-to Customer No.")</t>
  </si>
  <si>
    <t>=NF(B1952,"Sell-to Customer No.")</t>
  </si>
  <si>
    <t>=NF(B1953,"Sell-to Customer No.")</t>
  </si>
  <si>
    <t>=NF(B1954,"Sell-to Customer No.")</t>
  </si>
  <si>
    <t>=NF(B1955,"Sell-to Customer No.")</t>
  </si>
  <si>
    <t>=NF(B1956,"Sell-to Customer No.")</t>
  </si>
  <si>
    <t>=NF(B1957,"Sell-to Customer No.")</t>
  </si>
  <si>
    <t>=NF(B1958,"Sell-to Customer No.")</t>
  </si>
  <si>
    <t>=NF(B1959,"Sell-to Customer No.")</t>
  </si>
  <si>
    <t>=NF(B1960,"Sell-to Customer No.")</t>
  </si>
  <si>
    <t>=NF(B1961,"Sell-to Customer No.")</t>
  </si>
  <si>
    <t>=NF(B1962,"Sell-to Customer No.")</t>
  </si>
  <si>
    <t>=NF(B1963,"Sell-to Customer No.")</t>
  </si>
  <si>
    <t>=NF(B1964,"Sell-to Customer No.")</t>
  </si>
  <si>
    <t>=NF(B1965,"Sell-to Customer No.")</t>
  </si>
  <si>
    <t>=NF(B1966,"Sell-to Customer No.")</t>
  </si>
  <si>
    <t>=NF(B1967,"Sell-to Customer No.")</t>
  </si>
  <si>
    <t>=NF(B1968,"Sell-to Customer No.")</t>
  </si>
  <si>
    <t>=NF(B1969,"Sell-to Customer No.")</t>
  </si>
  <si>
    <t>=NF(B1970,"Sell-to Customer No.")</t>
  </si>
  <si>
    <t>=NF(B1971,"Sell-to Customer No.")</t>
  </si>
  <si>
    <t>=NF(B1972,"Sell-to Customer No.")</t>
  </si>
  <si>
    <t>=NF(B1973,"Sell-to Customer No.")</t>
  </si>
  <si>
    <t>=NF(B1974,"Sell-to Customer No.")</t>
  </si>
  <si>
    <t>=NF(B1975,"Sell-to Customer No.")</t>
  </si>
  <si>
    <t>=NF(B1976,"Sell-to Customer No.")</t>
  </si>
  <si>
    <t>=NF(B1977,"Sell-to Customer No.")</t>
  </si>
  <si>
    <t>=NF(B1978,"Sell-to Customer No.")</t>
  </si>
  <si>
    <t>=NF(B1979,"Sell-to Customer No.")</t>
  </si>
  <si>
    <t>=NF(B1980,"Sell-to Customer No.")</t>
  </si>
  <si>
    <t>=NF(B1981,"Sell-to Customer No.")</t>
  </si>
  <si>
    <t>=NF(B1982,"Sell-to Customer No.")</t>
  </si>
  <si>
    <t>=NF(B1983,"Sell-to Customer No.")</t>
  </si>
  <si>
    <t>=NF(B1984,"Sell-to Customer No.")</t>
  </si>
  <si>
    <t>=NF(B1985,"Sell-to Customer No.")</t>
  </si>
  <si>
    <t>=NF(B1986,"Sell-to Customer No.")</t>
  </si>
  <si>
    <t>=NF(B1987,"Sell-to Customer No.")</t>
  </si>
  <si>
    <t>=NF(B1988,"Sell-to Customer No.")</t>
  </si>
  <si>
    <t>=NF(B1989,"Sell-to Customer No.")</t>
  </si>
  <si>
    <t>=NF(B1990,"Sell-to Customer No.")</t>
  </si>
  <si>
    <t>=NF(B1991,"Sell-to Customer No.")</t>
  </si>
  <si>
    <t>=NF(B1992,"Sell-to Customer No.")</t>
  </si>
  <si>
    <t>=NF(B1993,"Sell-to Customer No.")</t>
  </si>
  <si>
    <t>=NF(B1994,"Sell-to Customer No.")</t>
  </si>
  <si>
    <t>=NF(B1995,"Sell-to Customer No.")</t>
  </si>
  <si>
    <t>=NF(B1996,"Sell-to Customer No.")</t>
  </si>
  <si>
    <t>=NF(B1997,"Sell-to Customer No.")</t>
  </si>
  <si>
    <t>=NF(B1998,"Sell-to Customer No.")</t>
  </si>
  <si>
    <t>=NF(B1999,"Sell-to Customer No.")</t>
  </si>
  <si>
    <t>=NF(B2000,"Sell-to Customer No.")</t>
  </si>
  <si>
    <t>=NF(B2001,"Sell-to Customer No.")</t>
  </si>
  <si>
    <t>=NF(B2002,"Sell-to Customer No.")</t>
  </si>
  <si>
    <t>=NF(B2003,"Sell-to Customer No.")</t>
  </si>
  <si>
    <t>=NF(B2004,"Sell-to Customer No.")</t>
  </si>
  <si>
    <t>=NF(B2005,"Sell-to Customer No.")</t>
  </si>
  <si>
    <t>=NF(B2006,"Sell-to Customer No.")</t>
  </si>
  <si>
    <t>=NF(B2007,"Sell-to Customer No.")</t>
  </si>
  <si>
    <t>=NF(B2008,"Sell-to Customer No.")</t>
  </si>
  <si>
    <t>=NF(B2009,"Sell-to Customer No.")</t>
  </si>
  <si>
    <t>=NF(B2010,"Sell-to Customer No.")</t>
  </si>
  <si>
    <t>=NF(B2011,"Sell-to Customer No.")</t>
  </si>
  <si>
    <t>=NF(B2012,"Sell-to Customer No.")</t>
  </si>
  <si>
    <t>=NF(B2013,"Sell-to Customer No.")</t>
  </si>
  <si>
    <t>=NF(B2014,"Sell-to Customer No.")</t>
  </si>
  <si>
    <t>=NF(B2015,"Sell-to Customer No.")</t>
  </si>
  <si>
    <t>=NF(B2016,"Sell-to Customer No.")</t>
  </si>
  <si>
    <t>=NF(B2017,"Sell-to Customer No.")</t>
  </si>
  <si>
    <t>=NF(B2018,"Sell-to Customer No.")</t>
  </si>
  <si>
    <t>=NF(B2019,"Sell-to Customer No.")</t>
  </si>
  <si>
    <t>=NF(B2020,"Sell-to Customer No.")</t>
  </si>
  <si>
    <t>=NF(B2021,"Sell-to Customer No.")</t>
  </si>
  <si>
    <t>=NF(B2022,"Sell-to Customer No.")</t>
  </si>
  <si>
    <t>=NF(B2023,"Sell-to Customer No.")</t>
  </si>
  <si>
    <t>=NF(B2024,"Sell-to Customer No.")</t>
  </si>
  <si>
    <t>=NF(B2025,"Sell-to Customer No.")</t>
  </si>
  <si>
    <t>=NF(B2026,"Sell-to Customer No.")</t>
  </si>
  <si>
    <t>=NF(B2027,"Sell-to Customer No.")</t>
  </si>
  <si>
    <t>=NF(B2028,"Sell-to Customer No.")</t>
  </si>
  <si>
    <t>=NF(B2029,"Sell-to Customer No.")</t>
  </si>
  <si>
    <t>=NF(B2030,"Sell-to Customer No.")</t>
  </si>
  <si>
    <t>=NF(B2031,"Sell-to Customer No.")</t>
  </si>
  <si>
    <t>=NF(B2032,"Sell-to Customer No.")</t>
  </si>
  <si>
    <t>=NF(B2033,"Sell-to Customer No.")</t>
  </si>
  <si>
    <t>=NF(B2034,"Sell-to Customer No.")</t>
  </si>
  <si>
    <t>=NF(B2035,"Sell-to Customer No.")</t>
  </si>
  <si>
    <t>=NF(B2036,"Sell-to Customer No.")</t>
  </si>
  <si>
    <t>=NF(B2037,"Sell-to Customer No.")</t>
  </si>
  <si>
    <t>=NF(B2038,"Sell-to Customer No.")</t>
  </si>
  <si>
    <t>=NF(B2039,"Sell-to Customer No.")</t>
  </si>
  <si>
    <t>=NF(B2040,"Sell-to Customer No.")</t>
  </si>
  <si>
    <t>=NF(B2041,"Sell-to Customer No.")</t>
  </si>
  <si>
    <t>=NF(B2042,"Sell-to Customer No.")</t>
  </si>
  <si>
    <t>=NF(B2043,"Sell-to Customer No.")</t>
  </si>
  <si>
    <t>=NF(B2044,"Sell-to Customer No.")</t>
  </si>
  <si>
    <t>=NF(B2045,"Sell-to Customer No.")</t>
  </si>
  <si>
    <t>=NF(B2046,"Sell-to Customer No.")</t>
  </si>
  <si>
    <t>=NF(B2047,"Sell-to Customer No.")</t>
  </si>
  <si>
    <t>=NF(B2048,"Sell-to Customer No.")</t>
  </si>
  <si>
    <t>=NF(B2049,"Sell-to Customer No.")</t>
  </si>
  <si>
    <t>=NF(B2050,"Sell-to Customer No.")</t>
  </si>
  <si>
    <t>=NF(B2051,"Sell-to Customer No.")</t>
  </si>
  <si>
    <t>=NF(B2052,"Sell-to Customer No.")</t>
  </si>
  <si>
    <t>=NF(B2053,"Sell-to Customer No.")</t>
  </si>
  <si>
    <t>=NF(B2054,"Sell-to Customer No.")</t>
  </si>
  <si>
    <t>=NF(B2055,"Sell-to Customer No.")</t>
  </si>
  <si>
    <t>=NF(B2056,"Sell-to Customer No.")</t>
  </si>
  <si>
    <t>=NF(B2057,"Sell-to Customer No.")</t>
  </si>
  <si>
    <t>=NF(B2058,"Sell-to Customer No.")</t>
  </si>
  <si>
    <t>=NF(B2059,"Sell-to Customer No.")</t>
  </si>
  <si>
    <t>=NF(B2060,"Sell-to Customer No.")</t>
  </si>
  <si>
    <t>=NF(B2061,"Sell-to Customer No.")</t>
  </si>
  <si>
    <t>=NF(B2062,"Sell-to Customer No.")</t>
  </si>
  <si>
    <t>=NF(B2063,"Sell-to Customer No.")</t>
  </si>
  <si>
    <t>=NF(B2064,"Sell-to Customer No.")</t>
  </si>
  <si>
    <t>=NF(B2065,"Sell-to Customer No.")</t>
  </si>
  <si>
    <t>=NF(B2066,"Sell-to Customer No.")</t>
  </si>
  <si>
    <t>=NF(B2067,"Sell-to Customer No.")</t>
  </si>
  <si>
    <t>=NF(B2068,"Sell-to Customer No.")</t>
  </si>
  <si>
    <t>=NF(B2069,"Sell-to Customer No.")</t>
  </si>
  <si>
    <t>=NF(B2070,"Sell-to Customer No.")</t>
  </si>
  <si>
    <t>=NF(B2071,"Sell-to Customer No.")</t>
  </si>
  <si>
    <t>=NF(B2072,"Sell-to Customer No.")</t>
  </si>
  <si>
    <t>=NF(B2073,"Sell-to Customer No.")</t>
  </si>
  <si>
    <t>=NF(B2074,"Sell-to Customer No.")</t>
  </si>
  <si>
    <t>=NF(B2075,"Sell-to Customer No.")</t>
  </si>
  <si>
    <t>=NF(B2076,"Sell-to Customer No.")</t>
  </si>
  <si>
    <t>=NF(B2077,"Sell-to Customer No.")</t>
  </si>
  <si>
    <t>=NF(B2078,"Sell-to Customer No.")</t>
  </si>
  <si>
    <t>=NF(B2079,"Sell-to Customer No.")</t>
  </si>
  <si>
    <t>=NF(B2080,"Sell-to Customer No.")</t>
  </si>
  <si>
    <t>=NF(B2081,"Sell-to Customer No.")</t>
  </si>
  <si>
    <t>=NF(B2082,"Sell-to Customer No.")</t>
  </si>
  <si>
    <t>=NF(B2083,"Sell-to Customer No.")</t>
  </si>
  <si>
    <t>=NF(B2084,"Sell-to Customer No.")</t>
  </si>
  <si>
    <t>=NF(B2085,"Sell-to Customer No.")</t>
  </si>
  <si>
    <t>=NF(B2086,"Sell-to Customer No.")</t>
  </si>
  <si>
    <t>=NF(B2087,"Sell-to Customer No.")</t>
  </si>
  <si>
    <t>=NF(B2088,"Sell-to Customer No.")</t>
  </si>
  <si>
    <t>=NF(B2089,"Sell-to Customer No.")</t>
  </si>
  <si>
    <t>=NF(B2090,"Sell-to Customer No.")</t>
  </si>
  <si>
    <t>=NF(B2091,"Sell-to Customer No.")</t>
  </si>
  <si>
    <t>=NF(B2092,"Sell-to Customer No.")</t>
  </si>
  <si>
    <t>=NF(B2093,"Sell-to Customer No.")</t>
  </si>
  <si>
    <t>=NF(B2094,"Sell-to Customer No.")</t>
  </si>
  <si>
    <t>=NF(B2095,"Sell-to Customer No.")</t>
  </si>
  <si>
    <t>=NF(B2096,"Sell-to Customer No.")</t>
  </si>
  <si>
    <t>=NF(B2097,"Sell-to Customer No.")</t>
  </si>
  <si>
    <t>=NF(B2098,"Sell-to Customer No.")</t>
  </si>
  <si>
    <t>=NF(B2099,"Sell-to Customer No.")</t>
  </si>
  <si>
    <t>=NF(B2100,"Sell-to Customer No.")</t>
  </si>
  <si>
    <t>=NF(B2101,"Sell-to Customer No.")</t>
  </si>
  <si>
    <t>=NF(B2102,"Sell-to Customer No.")</t>
  </si>
  <si>
    <t>=NF(B2103,"Sell-to Customer No.")</t>
  </si>
  <si>
    <t>=NF(B2104,"Sell-to Customer No.")</t>
  </si>
  <si>
    <t>=NF(B2105,"Sell-to Customer No.")</t>
  </si>
  <si>
    <t>=NF(B2106,"Sell-to Customer No.")</t>
  </si>
  <si>
    <t>=NF(B2107,"Sell-to Customer No.")</t>
  </si>
  <si>
    <t>=NF(B2108,"Sell-to Customer No.")</t>
  </si>
  <si>
    <t>=NF(B2109,"Sell-to Customer No.")</t>
  </si>
  <si>
    <t>=NF(B2110,"Sell-to Customer No.")</t>
  </si>
  <si>
    <t>=NF(B2111,"Sell-to Customer No.")</t>
  </si>
  <si>
    <t>=NF(B2112,"Sell-to Customer No.")</t>
  </si>
  <si>
    <t>=NF(B2113,"Sell-to Customer No.")</t>
  </si>
  <si>
    <t>=NF(B2114,"Sell-to Customer No.")</t>
  </si>
  <si>
    <t>=NF(B2115,"Sell-to Customer No.")</t>
  </si>
  <si>
    <t>=NF(B2116,"Sell-to Customer No.")</t>
  </si>
  <si>
    <t>=NF(B2117,"Sell-to Customer No.")</t>
  </si>
  <si>
    <t>=NF(B2118,"Sell-to Customer No.")</t>
  </si>
  <si>
    <t>=NF(B2119,"Sell-to Customer No.")</t>
  </si>
  <si>
    <t>=NF(B2120,"Sell-to Customer No.")</t>
  </si>
  <si>
    <t>=NF(B2121,"Sell-to Customer No.")</t>
  </si>
  <si>
    <t>=NF(B2122,"Sell-to Customer No.")</t>
  </si>
  <si>
    <t>=NF(B2123,"Sell-to Customer No.")</t>
  </si>
  <si>
    <t>=NF(B2124,"Sell-to Customer No.")</t>
  </si>
  <si>
    <t>=NF(B2125,"Sell-to Customer No.")</t>
  </si>
  <si>
    <t>=NF(B2126,"Sell-to Customer No.")</t>
  </si>
  <si>
    <t>=NF(B2127,"Sell-to Customer No.")</t>
  </si>
  <si>
    <t>=NF(B2128,"Sell-to Customer No.")</t>
  </si>
  <si>
    <t>=NF(B2129,"Sell-to Customer No.")</t>
  </si>
  <si>
    <t>=NF(B2130,"Sell-to Customer No.")</t>
  </si>
  <si>
    <t>=NF(B2131,"Sell-to Customer No.")</t>
  </si>
  <si>
    <t>=NF(B2132,"Sell-to Customer No.")</t>
  </si>
  <si>
    <t>=NF(B2133,"Sell-to Customer No.")</t>
  </si>
  <si>
    <t>=NF(B2134,"Sell-to Customer No.")</t>
  </si>
  <si>
    <t>=NF(B2135,"Sell-to Customer No.")</t>
  </si>
  <si>
    <t>=NF(B2136,"Sell-to Customer No.")</t>
  </si>
  <si>
    <t>=NF(B2137,"Sell-to Customer No.")</t>
  </si>
  <si>
    <t>=NF(B2138,"Sell-to Customer No.")</t>
  </si>
  <si>
    <t>=NF(B2139,"Sell-to Customer No.")</t>
  </si>
  <si>
    <t>=NF(B2140,"Sell-to Customer No.")</t>
  </si>
  <si>
    <t>=NF(B2141,"Sell-to Customer No.")</t>
  </si>
  <si>
    <t>=NF(B2142,"Sell-to Customer No.")</t>
  </si>
  <si>
    <t>=NF(B2143,"Sell-to Customer No.")</t>
  </si>
  <si>
    <t>=NF(B2144,"Sell-to Customer No.")</t>
  </si>
  <si>
    <t>=NF(B2145,"Sell-to Customer No.")</t>
  </si>
  <si>
    <t>=NF(B2146,"Sell-to Customer No.")</t>
  </si>
  <si>
    <t>=NF(B2147,"Sell-to Customer No.")</t>
  </si>
  <si>
    <t>=NF(B2148,"Sell-to Customer No.")</t>
  </si>
  <si>
    <t>=NF(B2149,"Sell-to Customer No.")</t>
  </si>
  <si>
    <t>=NF(B2150,"Sell-to Customer No.")</t>
  </si>
  <si>
    <t>=NF(B2151,"Sell-to Customer No.")</t>
  </si>
  <si>
    <t>=NF(B2152,"Sell-to Customer No.")</t>
  </si>
  <si>
    <t>=NF(B2153,"Sell-to Customer No.")</t>
  </si>
  <si>
    <t>=NF(B2154,"Sell-to Customer No.")</t>
  </si>
  <si>
    <t>=NF(B2155,"Sell-to Customer No.")</t>
  </si>
  <si>
    <t>=NF(B2156,"Sell-to Customer No.")</t>
  </si>
  <si>
    <t>=NF(B2157,"Sell-to Customer No.")</t>
  </si>
  <si>
    <t>=NF(B2158,"Sell-to Customer No.")</t>
  </si>
  <si>
    <t>=NF(B2159,"Sell-to Customer No.")</t>
  </si>
  <si>
    <t>=NF(B2160,"Sell-to Customer No.")</t>
  </si>
  <si>
    <t>=NF(B2161,"Sell-to Customer No.")</t>
  </si>
  <si>
    <t>=NF(B2162,"Sell-to Customer No.")</t>
  </si>
  <si>
    <t>=NF(B2163,"Sell-to Customer No.")</t>
  </si>
  <si>
    <t>=NF(B2164,"Sell-to Customer No.")</t>
  </si>
  <si>
    <t>=NF(B2165,"Sell-to Customer No.")</t>
  </si>
  <si>
    <t>=NF(B2166,"Sell-to Customer No.")</t>
  </si>
  <si>
    <t>=NF(B2167,"Sell-to Customer No.")</t>
  </si>
  <si>
    <t>=NF(B2168,"Sell-to Customer No.")</t>
  </si>
  <si>
    <t>=NF(B2169,"Sell-to Customer No.")</t>
  </si>
  <si>
    <t>=NF(B2170,"Sell-to Customer No.")</t>
  </si>
  <si>
    <t>=NF(B2171,"Sell-to Customer No.")</t>
  </si>
  <si>
    <t>=NF(B2172,"Sell-to Customer No.")</t>
  </si>
  <si>
    <t>=NF(B2173,"Sell-to Customer No.")</t>
  </si>
  <si>
    <t>=NF(B2174,"Sell-to Customer No.")</t>
  </si>
  <si>
    <t>=NF(B2175,"Sell-to Customer No.")</t>
  </si>
  <si>
    <t>=NF(B2176,"Sell-to Customer No.")</t>
  </si>
  <si>
    <t>=NF(B2177,"Sell-to Customer No.")</t>
  </si>
  <si>
    <t>=NF(B2178,"Sell-to Customer No.")</t>
  </si>
  <si>
    <t>=NF(B2179,"Sell-to Customer No.")</t>
  </si>
  <si>
    <t>=NF(B2180,"Sell-to Customer No.")</t>
  </si>
  <si>
    <t>=NF(B2181,"Sell-to Customer No.")</t>
  </si>
  <si>
    <t>=NF(B2182,"Sell-to Customer No.")</t>
  </si>
  <si>
    <t>=NF(B2183,"Sell-to Customer No.")</t>
  </si>
  <si>
    <t>=NF(B2184,"Sell-to Customer No.")</t>
  </si>
  <si>
    <t>=NF(B2185,"Sell-to Customer No.")</t>
  </si>
  <si>
    <t>=NF(B2186,"Sell-to Customer No.")</t>
  </si>
  <si>
    <t>=NF(B2187,"Sell-to Customer No.")</t>
  </si>
  <si>
    <t>=NF(B2188,"Sell-to Customer No.")</t>
  </si>
  <si>
    <t>=NF(B2189,"Sell-to Customer No.")</t>
  </si>
  <si>
    <t>=NF(B2190,"Sell-to Customer No.")</t>
  </si>
  <si>
    <t>=NF(B2191,"Sell-to Customer No.")</t>
  </si>
  <si>
    <t>=NF(B2192,"Sell-to Customer No.")</t>
  </si>
  <si>
    <t>=NF(B2193,"Sell-to Customer No.")</t>
  </si>
  <si>
    <t>=NF(B2194,"Sell-to Customer No.")</t>
  </si>
  <si>
    <t>=NF(B2195,"Sell-to Customer No.")</t>
  </si>
  <si>
    <t>=NF(B2196,"Sell-to Customer No.")</t>
  </si>
  <si>
    <t>=NF(B2197,"Sell-to Customer No.")</t>
  </si>
  <si>
    <t>=NF(B2198,"Sell-to Customer No.")</t>
  </si>
  <si>
    <t>=NF(B2199,"Sell-to Customer No.")</t>
  </si>
  <si>
    <t>=NF(B2200,"Sell-to Customer No.")</t>
  </si>
  <si>
    <t>=NF(B2201,"Sell-to Customer No.")</t>
  </si>
  <si>
    <t>=NF(B2202,"Sell-to Customer No.")</t>
  </si>
  <si>
    <t>=NF(B2203,"Sell-to Customer No.")</t>
  </si>
  <si>
    <t>=NF(B2204,"Sell-to Customer No.")</t>
  </si>
  <si>
    <t>=NF(B2205,"Sell-to Customer No.")</t>
  </si>
  <si>
    <t>=NF(B2206,"Sell-to Customer No.")</t>
  </si>
  <si>
    <t>=NF(B2207,"Sell-to Customer No.")</t>
  </si>
  <si>
    <t>=NF(B2208,"Sell-to Customer No.")</t>
  </si>
  <si>
    <t>=NF(B2209,"Sell-to Customer No.")</t>
  </si>
  <si>
    <t>=NF(B2210,"Sell-to Customer No.")</t>
  </si>
  <si>
    <t>=NF(B2211,"Sell-to Customer No.")</t>
  </si>
  <si>
    <t>=NF(B2212,"Sell-to Customer No.")</t>
  </si>
  <si>
    <t>=NF(B2213,"Sell-to Customer No.")</t>
  </si>
  <si>
    <t>=NF(B2214,"Sell-to Customer No.")</t>
  </si>
  <si>
    <t>=NF(B2215,"Sell-to Customer No.")</t>
  </si>
  <si>
    <t>=NF(B2216,"Sell-to Customer No.")</t>
  </si>
  <si>
    <t>=NF(B2217,"Sell-to Customer No.")</t>
  </si>
  <si>
    <t>=NF(B2218,"Sell-to Customer No.")</t>
  </si>
  <si>
    <t>=NF(B2219,"Sell-to Customer No.")</t>
  </si>
  <si>
    <t>=NF(B2220,"Sell-to Customer No.")</t>
  </si>
  <si>
    <t>=NF(B2221,"Sell-to Customer No.")</t>
  </si>
  <si>
    <t>=NF(B2222,"Sell-to Customer No.")</t>
  </si>
  <si>
    <t>=NF(B2223,"Sell-to Customer No.")</t>
  </si>
  <si>
    <t>=NF(B2224,"Sell-to Customer No.")</t>
  </si>
  <si>
    <t>=NF(B2225,"Sell-to Customer No.")</t>
  </si>
  <si>
    <t>=NF(B2226,"Sell-to Customer No.")</t>
  </si>
  <si>
    <t>=NF(B2227,"Sell-to Customer No.")</t>
  </si>
  <si>
    <t>=NF(B2228,"Sell-to Customer No.")</t>
  </si>
  <si>
    <t>=NF(B2229,"Sell-to Customer No.")</t>
  </si>
  <si>
    <t>=NF(B2230,"Sell-to Customer No.")</t>
  </si>
  <si>
    <t>=NF(B2231,"Sell-to Customer No.")</t>
  </si>
  <si>
    <t>=NF(B2232,"Sell-to Customer No.")</t>
  </si>
  <si>
    <t>=NF(B2233,"Sell-to Customer No.")</t>
  </si>
  <si>
    <t>=NF(B2234,"Sell-to Customer No.")</t>
  </si>
  <si>
    <t>=NF(B2235,"Sell-to Customer No.")</t>
  </si>
  <si>
    <t>=NF(B2236,"Sell-to Customer No.")</t>
  </si>
  <si>
    <t>=NF(B2237,"Sell-to Customer No.")</t>
  </si>
  <si>
    <t>=NF(B2238,"Sell-to Customer No.")</t>
  </si>
  <si>
    <t>=NF(B2239,"Sell-to Customer No.")</t>
  </si>
  <si>
    <t>=NF(B2240,"Sell-to Customer No.")</t>
  </si>
  <si>
    <t>=NF(B2241,"Sell-to Customer No.")</t>
  </si>
  <si>
    <t>=NF(B2242,"Sell-to Customer No.")</t>
  </si>
  <si>
    <t>=NF(B2243,"Sell-to Customer No.")</t>
  </si>
  <si>
    <t>=NF(B2244,"Sell-to Customer No.")</t>
  </si>
  <si>
    <t>=NF(B2245,"Sell-to Customer No.")</t>
  </si>
  <si>
    <t>=NF(B2246,"Sell-to Customer No.")</t>
  </si>
  <si>
    <t>=NF(B2247,"Sell-to Customer No.")</t>
  </si>
  <si>
    <t>=NF(B2248,"Sell-to Customer No.")</t>
  </si>
  <si>
    <t>=NF(B2249,"Sell-to Customer No.")</t>
  </si>
  <si>
    <t>=NF(B2250,"Sell-to Customer No.")</t>
  </si>
  <si>
    <t>=NF(B2251,"Sell-to Customer No.")</t>
  </si>
  <si>
    <t>=NF(B2252,"Sell-to Customer No.")</t>
  </si>
  <si>
    <t>=NF(B2253,"Sell-to Customer No.")</t>
  </si>
  <si>
    <t>=NF(B2254,"Sell-to Customer No.")</t>
  </si>
  <si>
    <t>=NF(B2255,"Sell-to Customer No.")</t>
  </si>
  <si>
    <t>=NF(B2256,"Sell-to Customer No.")</t>
  </si>
  <si>
    <t>=NF(B2257,"Sell-to Customer No.")</t>
  </si>
  <si>
    <t>=NF(B2258,"Sell-to Customer No.")</t>
  </si>
  <si>
    <t>=NF(B2259,"Sell-to Customer No.")</t>
  </si>
  <si>
    <t>=NF(B2260,"Sell-to Customer No.")</t>
  </si>
  <si>
    <t>=NF(B2261,"Sell-to Customer No.")</t>
  </si>
  <si>
    <t>=NF(B2262,"Sell-to Customer No.")</t>
  </si>
  <si>
    <t>=NF(B2263,"Sell-to Customer No.")</t>
  </si>
  <si>
    <t>=NF(B2264,"Sell-to Customer No.")</t>
  </si>
  <si>
    <t>=NF(B2265,"Sell-to Customer No.")</t>
  </si>
  <si>
    <t>=NF(B2266,"Sell-to Customer No.")</t>
  </si>
  <si>
    <t>=NF(B2267,"Sell-to Customer No.")</t>
  </si>
  <si>
    <t>=NF(B2268,"Sell-to Customer No.")</t>
  </si>
  <si>
    <t>=NF(B2269,"Sell-to Customer No.")</t>
  </si>
  <si>
    <t>=NF(B2270,"Sell-to Customer No.")</t>
  </si>
  <si>
    <t>=NF(B2271,"Sell-to Customer No.")</t>
  </si>
  <si>
    <t>=NF(B2272,"Sell-to Customer No.")</t>
  </si>
  <si>
    <t>=NF(B2273,"Sell-to Customer No.")</t>
  </si>
  <si>
    <t>=NF(B2274,"Sell-to Customer No.")</t>
  </si>
  <si>
    <t>=NF(B2275,"Sell-to Customer No.")</t>
  </si>
  <si>
    <t>=NF(B2276,"Sell-to Customer No.")</t>
  </si>
  <si>
    <t>=NF(B2277,"Sell-to Customer No.")</t>
  </si>
  <si>
    <t>=NF(B2278,"Sell-to Customer No.")</t>
  </si>
  <si>
    <t>=NF(B2279,"Sell-to Customer No.")</t>
  </si>
  <si>
    <t>=NF(B2280,"Sell-to Customer No.")</t>
  </si>
  <si>
    <t>=NF(B2281,"Sell-to Customer No.")</t>
  </si>
  <si>
    <t>=NF(B2282,"Sell-to Customer No.")</t>
  </si>
  <si>
    <t>=NF(B2283,"Sell-to Customer No.")</t>
  </si>
  <si>
    <t>=NF(B2284,"Sell-to Customer No.")</t>
  </si>
  <si>
    <t>=NF(B2285,"Sell-to Customer No.")</t>
  </si>
  <si>
    <t>=NF(B2286,"Sell-to Customer No.")</t>
  </si>
  <si>
    <t>=NF(B2287,"Sell-to Customer No.")</t>
  </si>
  <si>
    <t>=NF(B2288,"Sell-to Customer No.")</t>
  </si>
  <si>
    <t>=NF(B2289,"Sell-to Customer No.")</t>
  </si>
  <si>
    <t>=NF(B2290,"Sell-to Customer No.")</t>
  </si>
  <si>
    <t>=NF(B2291,"Sell-to Customer No.")</t>
  </si>
  <si>
    <t>=NF(B2292,"Sell-to Customer No.")</t>
  </si>
  <si>
    <t>=NF(B2293,"Sell-to Customer No.")</t>
  </si>
  <si>
    <t>=NF(B2294,"Sell-to Customer No.")</t>
  </si>
  <si>
    <t>=NF(B2295,"Sell-to Customer No.")</t>
  </si>
  <si>
    <t>=NF(B2296,"Sell-to Customer No.")</t>
  </si>
  <si>
    <t>=NF(B2297,"Sell-to Customer No.")</t>
  </si>
  <si>
    <t>=NF(B2298,"Sell-to Customer No.")</t>
  </si>
  <si>
    <t>=NF(B2299,"Sell-to Customer No.")</t>
  </si>
  <si>
    <t>=NF(B2300,"Sell-to Customer No.")</t>
  </si>
  <si>
    <t>=NF(B2301,"Sell-to Customer No.")</t>
  </si>
  <si>
    <t>=NF(B2302,"Sell-to Customer No.")</t>
  </si>
  <si>
    <t>=NF(B2303,"Sell-to Customer No.")</t>
  </si>
  <si>
    <t>=NF(B2304,"Sell-to Customer No.")</t>
  </si>
  <si>
    <t>=NF(B2305,"Sell-to Customer No.")</t>
  </si>
  <si>
    <t>=NF(B2306,"Sell-to Customer No.")</t>
  </si>
  <si>
    <t>=NF(B2307,"Sell-to Customer No.")</t>
  </si>
  <si>
    <t>=NF(B2308,"Sell-to Customer No.")</t>
  </si>
  <si>
    <t>=NF(B2309,"Sell-to Customer No.")</t>
  </si>
  <si>
    <t>=NF(B2310,"Sell-to Customer No.")</t>
  </si>
  <si>
    <t>=NF(B2311,"Sell-to Customer No.")</t>
  </si>
  <si>
    <t>=NF(B2312,"Sell-to Customer No.")</t>
  </si>
  <si>
    <t>=NF(B2313,"Sell-to Customer No.")</t>
  </si>
  <si>
    <t>=NF(B2314,"Sell-to Customer No.")</t>
  </si>
  <si>
    <t>=NF(B2315,"Sell-to Customer No.")</t>
  </si>
  <si>
    <t>=NF(B2316,"Sell-to Customer No.")</t>
  </si>
  <si>
    <t>=NF(B2317,"Sell-to Customer No.")</t>
  </si>
  <si>
    <t>=NF(B2318,"Sell-to Customer No.")</t>
  </si>
  <si>
    <t>=NF(B2319,"Sell-to Customer No.")</t>
  </si>
  <si>
    <t>=NF(B2320,"Sell-to Customer No.")</t>
  </si>
  <si>
    <t>=NF(B2321,"Sell-to Customer No.")</t>
  </si>
  <si>
    <t>=NF(B2322,"Sell-to Customer No.")</t>
  </si>
  <si>
    <t>=NF(B2323,"Sell-to Customer No.")</t>
  </si>
  <si>
    <t>=NF(B2324,"Sell-to Customer No.")</t>
  </si>
  <si>
    <t>=NF(B2325,"Sell-to Customer No.")</t>
  </si>
  <si>
    <t>=NF(B2326,"Sell-to Customer No.")</t>
  </si>
  <si>
    <t>=NF(B2327,"Sell-to Customer No.")</t>
  </si>
  <si>
    <t>=NF(B2328,"Sell-to Customer No.")</t>
  </si>
  <si>
    <t>=NF(B2329,"Sell-to Customer No.")</t>
  </si>
  <si>
    <t>=NF(B2330,"Sell-to Customer No.")</t>
  </si>
  <si>
    <t>=NF(B2331,"Sell-to Customer No.")</t>
  </si>
  <si>
    <t>=NF(B2332,"Sell-to Customer No.")</t>
  </si>
  <si>
    <t>=NF(B2333,"Sell-to Customer No.")</t>
  </si>
  <si>
    <t>=NF(B2334,"Sell-to Customer No.")</t>
  </si>
  <si>
    <t>=NF(B2335,"Sell-to Customer No.")</t>
  </si>
  <si>
    <t>=NF(B2336,"Sell-to Customer No.")</t>
  </si>
  <si>
    <t>=NF(B2337,"Sell-to Customer No.")</t>
  </si>
  <si>
    <t>=NF(B2338,"Sell-to Customer No.")</t>
  </si>
  <si>
    <t>=NF(B2339,"Sell-to Customer No.")</t>
  </si>
  <si>
    <t>=NF(B2340,"Sell-to Customer No.")</t>
  </si>
  <si>
    <t>=NF(B2341,"Sell-to Customer No.")</t>
  </si>
  <si>
    <t>=NF(B2342,"Sell-to Customer No.")</t>
  </si>
  <si>
    <t>=NF(B2343,"Sell-to Customer No.")</t>
  </si>
  <si>
    <t>=NF(B2344,"Sell-to Customer No.")</t>
  </si>
  <si>
    <t>=NF(B2345,"Sell-to Customer No.")</t>
  </si>
  <si>
    <t>=NF(B2346,"Sell-to Customer No.")</t>
  </si>
  <si>
    <t>=NF(B2347,"Sell-to Customer No.")</t>
  </si>
  <si>
    <t>=NF(B2348,"Sell-to Customer No.")</t>
  </si>
  <si>
    <t>=NF(B2349,"Sell-to Customer No.")</t>
  </si>
  <si>
    <t>=NF(B2350,"Sell-to Customer No.")</t>
  </si>
  <si>
    <t>=NF(B2351,"Sell-to Customer No.")</t>
  </si>
  <si>
    <t>=NF(B2352,"Sell-to Customer No.")</t>
  </si>
  <si>
    <t>=NF(B2353,"Sell-to Customer No.")</t>
  </si>
  <si>
    <t>=NF(B2354,"Sell-to Customer No.")</t>
  </si>
  <si>
    <t>=NF(B2355,"Sell-to Customer No.")</t>
  </si>
  <si>
    <t>=NF(B2356,"Sell-to Customer No.")</t>
  </si>
  <si>
    <t>=NF(B2357,"Sell-to Customer No.")</t>
  </si>
  <si>
    <t>=NF(B2358,"Sell-to Customer No.")</t>
  </si>
  <si>
    <t>=NF(B2359,"Sell-to Customer No.")</t>
  </si>
  <si>
    <t>=NF(B2360,"Sell-to Customer No.")</t>
  </si>
  <si>
    <t>=NF(B2361,"Sell-to Customer No.")</t>
  </si>
  <si>
    <t>=NF(B2362,"Sell-to Customer No.")</t>
  </si>
  <si>
    <t>=NF(B2363,"Sell-to Customer No.")</t>
  </si>
  <si>
    <t>=NF(B2364,"Sell-to Customer No.")</t>
  </si>
  <si>
    <t>=NF(B2365,"Sell-to Customer No.")</t>
  </si>
  <si>
    <t>=NF(B2366,"Sell-to Customer No.")</t>
  </si>
  <si>
    <t>=NF(B2367,"Sell-to Customer No.")</t>
  </si>
  <si>
    <t>=NF(B2368,"Sell-to Customer No.")</t>
  </si>
  <si>
    <t>=NF(B2369,"Sell-to Customer No.")</t>
  </si>
  <si>
    <t>=NF(B2370,"Sell-to Customer No.")</t>
  </si>
  <si>
    <t>=NF(B2371,"Sell-to Customer No.")</t>
  </si>
  <si>
    <t>=NF(B2372,"Sell-to Customer No.")</t>
  </si>
  <si>
    <t>=NF(B2373,"Sell-to Customer No.")</t>
  </si>
  <si>
    <t>=NF(B2374,"Sell-to Customer No.")</t>
  </si>
  <si>
    <t>=NF(B2375,"Sell-to Customer No.")</t>
  </si>
  <si>
    <t>=NF(B2376,"Sell-to Customer No.")</t>
  </si>
  <si>
    <t>=NF(B2377,"Sell-to Customer No.")</t>
  </si>
  <si>
    <t>=NF(B2378,"Sell-to Customer No.")</t>
  </si>
  <si>
    <t>=NF(B2379,"Sell-to Customer No.")</t>
  </si>
  <si>
    <t>=NF(B2380,"Sell-to Customer No.")</t>
  </si>
  <si>
    <t>=NF(B2381,"Sell-to Customer No.")</t>
  </si>
  <si>
    <t>=NF(B2382,"Sell-to Customer No.")</t>
  </si>
  <si>
    <t>=NF(B2383,"Sell-to Customer No.")</t>
  </si>
  <si>
    <t>=NF(B2384,"Sell-to Customer No.")</t>
  </si>
  <si>
    <t>=NF(B2385,"Sell-to Customer No.")</t>
  </si>
  <si>
    <t>=NF(B2386,"Sell-to Customer No.")</t>
  </si>
  <si>
    <t>=NF(B2387,"Sell-to Customer No.")</t>
  </si>
  <si>
    <t>=NF(B2388,"Sell-to Customer No.")</t>
  </si>
  <si>
    <t>=NF(B2389,"Sell-to Customer No.")</t>
  </si>
  <si>
    <t>=NF(B2390,"Sell-to Customer No.")</t>
  </si>
  <si>
    <t>=NF(B2391,"Sell-to Customer No.")</t>
  </si>
  <si>
    <t>=NF(B2392,"Sell-to Customer No.")</t>
  </si>
  <si>
    <t>=NF(B2393,"Sell-to Customer No.")</t>
  </si>
  <si>
    <t>=NF(B2394,"Sell-to Customer No.")</t>
  </si>
  <si>
    <t>=NF(B2395,"Sell-to Customer No.")</t>
  </si>
  <si>
    <t>=NF(B2396,"Sell-to Customer No.")</t>
  </si>
  <si>
    <t>=NF(B2397,"Sell-to Customer No.")</t>
  </si>
  <si>
    <t>=NF(B2398,"Sell-to Customer No.")</t>
  </si>
  <si>
    <t>=NF(B2399,"Sell-to Customer No.")</t>
  </si>
  <si>
    <t>=NF(B2400,"Sell-to Customer No.")</t>
  </si>
  <si>
    <t>=NF(B2401,"Sell-to Customer No.")</t>
  </si>
  <si>
    <t>=NF(B2402,"Sell-to Customer No.")</t>
  </si>
  <si>
    <t>=NF(B2403,"Sell-to Customer No.")</t>
  </si>
  <si>
    <t>=NF(B2404,"Sell-to Customer No.")</t>
  </si>
  <si>
    <t>=NF(B2405,"Sell-to Customer No.")</t>
  </si>
  <si>
    <t>=NF(B2406,"Sell-to Customer No.")</t>
  </si>
  <si>
    <t>=NF(B2407,"Sell-to Customer No.")</t>
  </si>
  <si>
    <t>=NF(B2408,"Sell-to Customer No.")</t>
  </si>
  <si>
    <t>=NF(B2409,"Sell-to Customer No.")</t>
  </si>
  <si>
    <t>=NF(B2410,"Sell-to Customer No.")</t>
  </si>
  <si>
    <t>=NF(B2411,"Sell-to Customer No.")</t>
  </si>
  <si>
    <t>=NF(B2412,"Sell-to Customer No.")</t>
  </si>
  <si>
    <t>=NF(B2413,"Sell-to Customer No.")</t>
  </si>
  <si>
    <t>=NF(B2414,"Sell-to Customer No.")</t>
  </si>
  <si>
    <t>=NF(B2415,"Sell-to Customer No.")</t>
  </si>
  <si>
    <t>=NF(B2416,"Sell-to Customer No.")</t>
  </si>
  <si>
    <t>=NF(B2417,"Sell-to Customer No.")</t>
  </si>
  <si>
    <t>=NF(B2418,"Sell-to Customer No.")</t>
  </si>
  <si>
    <t>=NF(B2419,"Sell-to Customer No.")</t>
  </si>
  <si>
    <t>=NF(B2420,"Sell-to Customer No.")</t>
  </si>
  <si>
    <t>=NF(B2421,"Sell-to Customer No.")</t>
  </si>
  <si>
    <t>=NF(B2422,"Sell-to Customer No.")</t>
  </si>
  <si>
    <t>=NF(B2423,"Sell-to Customer No.")</t>
  </si>
  <si>
    <t>=NF(B2424,"Sell-to Customer No.")</t>
  </si>
  <si>
    <t>=NF(B2425,"Sell-to Customer No.")</t>
  </si>
  <si>
    <t>=NF(B2426,"Sell-to Customer No.")</t>
  </si>
  <si>
    <t>=NF(B2427,"Sell-to Customer No.")</t>
  </si>
  <si>
    <t>=NF(B2428,"Sell-to Customer No.")</t>
  </si>
  <si>
    <t>=NF(B2429,"Sell-to Customer No.")</t>
  </si>
  <si>
    <t>=NF(B2430,"Sell-to Customer No.")</t>
  </si>
  <si>
    <t>=NF(B2431,"Sell-to Customer No.")</t>
  </si>
  <si>
    <t>=NF(B2432,"Sell-to Customer No.")</t>
  </si>
  <si>
    <t>=NF(B2433,"Sell-to Customer No.")</t>
  </si>
  <si>
    <t>=NF(B2434,"Sell-to Customer No.")</t>
  </si>
  <si>
    <t>=NF(B2435,"Sell-to Customer No.")</t>
  </si>
  <si>
    <t>=NF(B2436,"Sell-to Customer No.")</t>
  </si>
  <si>
    <t>=NF(B2437,"Sell-to Customer No.")</t>
  </si>
  <si>
    <t>=NF(B2438,"Sell-to Customer No.")</t>
  </si>
  <si>
    <t>=NF(B2439,"Sell-to Customer No.")</t>
  </si>
  <si>
    <t>=NF(B2440,"Sell-to Customer No.")</t>
  </si>
  <si>
    <t>=NF(B2441,"Sell-to Customer No.")</t>
  </si>
  <si>
    <t>=NF(B2442,"Sell-to Customer No.")</t>
  </si>
  <si>
    <t>=NF(B2443,"Sell-to Customer No.")</t>
  </si>
  <si>
    <t>=NF(B2444,"Sell-to Customer No.")</t>
  </si>
  <si>
    <t>=NF(B2445,"Sell-to Customer No.")</t>
  </si>
  <si>
    <t>=NF(B2446,"Sell-to Customer No.")</t>
  </si>
  <si>
    <t>=NF(B2447,"Sell-to Customer No.")</t>
  </si>
  <si>
    <t>=NF(B2448,"Sell-to Customer No.")</t>
  </si>
  <si>
    <t>=NF(B2449,"Sell-to Customer No.")</t>
  </si>
  <si>
    <t>=NF(B2450,"Sell-to Customer No.")</t>
  </si>
  <si>
    <t>=NF(B2451,"Sell-to Customer No.")</t>
  </si>
  <si>
    <t>=NF(B2452,"Sell-to Customer No.")</t>
  </si>
  <si>
    <t>=NF(B2453,"Sell-to Customer No.")</t>
  </si>
  <si>
    <t>=NF(B2454,"Sell-to Customer No.")</t>
  </si>
  <si>
    <t>=NF(B2455,"Sell-to Customer No.")</t>
  </si>
  <si>
    <t>=NF(B2456,"Sell-to Customer No.")</t>
  </si>
  <si>
    <t>=NF(B2457,"Sell-to Customer No.")</t>
  </si>
  <si>
    <t>=NF(B2458,"Sell-to Customer No.")</t>
  </si>
  <si>
    <t>=NF(B2459,"Sell-to Customer No.")</t>
  </si>
  <si>
    <t>=NF(B2460,"Sell-to Customer No.")</t>
  </si>
  <si>
    <t>=NF(B2461,"Sell-to Customer No.")</t>
  </si>
  <si>
    <t>=NF(B2462,"Sell-to Customer No.")</t>
  </si>
  <si>
    <t>=NF(B2463,"Sell-to Customer No.")</t>
  </si>
  <si>
    <t>=NF(B2464,"Sell-to Customer No.")</t>
  </si>
  <si>
    <t>=NF(B2465,"Sell-to Customer No.")</t>
  </si>
  <si>
    <t>=NF(B2466,"Sell-to Customer No.")</t>
  </si>
  <si>
    <t>=NF(B2467,"Sell-to Customer No.")</t>
  </si>
  <si>
    <t>=NF(B2468,"Sell-to Customer No.")</t>
  </si>
  <si>
    <t>=NF(B2469,"Sell-to Customer No.")</t>
  </si>
  <si>
    <t>=NF(B2470,"Sell-to Customer No.")</t>
  </si>
  <si>
    <t>=NF(B2471,"Sell-to Customer No.")</t>
  </si>
  <si>
    <t>=NF(B2472,"Sell-to Customer No.")</t>
  </si>
  <si>
    <t>=NF(B2473,"Sell-to Customer No.")</t>
  </si>
  <si>
    <t>=NF(B2474,"Sell-to Customer No.")</t>
  </si>
  <si>
    <t>=NF(B2475,"Sell-to Customer No.")</t>
  </si>
  <si>
    <t>=NF(B2476,"Sell-to Customer No.")</t>
  </si>
  <si>
    <t>=NF(B2477,"Sell-to Customer No.")</t>
  </si>
  <si>
    <t>=NF(B2478,"Sell-to Customer No.")</t>
  </si>
  <si>
    <t>=NF(B2479,"Sell-to Customer No.")</t>
  </si>
  <si>
    <t>=NF(B2480,"Sell-to Customer No.")</t>
  </si>
  <si>
    <t>=NF(B2481,"Sell-to Customer No.")</t>
  </si>
  <si>
    <t>=NF(B2482,"Sell-to Customer No.")</t>
  </si>
  <si>
    <t>=NF(B2483,"Sell-to Customer No.")</t>
  </si>
  <si>
    <t>=NF(B2484,"Sell-to Customer No.")</t>
  </si>
  <si>
    <t>=NF(B2485,"Sell-to Customer No.")</t>
  </si>
  <si>
    <t>=NF(B2486,"Sell-to Customer No.")</t>
  </si>
  <si>
    <t>=NF(B2487,"Sell-to Customer No.")</t>
  </si>
  <si>
    <t>=NF(B2488,"Sell-to Customer No.")</t>
  </si>
  <si>
    <t>=NF(B2489,"Sell-to Customer No.")</t>
  </si>
  <si>
    <t>=NF(B2490,"Sell-to Customer No.")</t>
  </si>
  <si>
    <t>=NF(B2491,"Sell-to Customer No.")</t>
  </si>
  <si>
    <t>=NF(B2492,"Sell-to Customer No.")</t>
  </si>
  <si>
    <t>=NF(B2493,"Sell-to Customer No.")</t>
  </si>
  <si>
    <t>=NF(B2494,"Sell-to Customer No.")</t>
  </si>
  <si>
    <t>=NF(B2495,"Sell-to Customer No.")</t>
  </si>
  <si>
    <t>=NF(B2496,"Sell-to Customer No.")</t>
  </si>
  <si>
    <t>=NF(B2497,"Sell-to Customer No.")</t>
  </si>
  <si>
    <t>=NF(B2498,"Sell-to Customer No.")</t>
  </si>
  <si>
    <t>=NF(B2499,"Sell-to Customer No.")</t>
  </si>
  <si>
    <t>=NF(B2500,"Sell-to Customer No.")</t>
  </si>
  <si>
    <t>=NF(B2501,"Sell-to Customer No.")</t>
  </si>
  <si>
    <t>=NF(B2502,"Sell-to Customer No.")</t>
  </si>
  <si>
    <t>=NF(B2503,"Sell-to Customer No.")</t>
  </si>
  <si>
    <t>=NF(B2504,"Sell-to Customer No.")</t>
  </si>
  <si>
    <t>=NF(B2505,"Sell-to Customer No.")</t>
  </si>
  <si>
    <t>=NF(B2506,"Sell-to Customer No.")</t>
  </si>
  <si>
    <t>=NF(B2507,"Sell-to Customer No.")</t>
  </si>
  <si>
    <t>=NF(B2508,"Sell-to Customer No.")</t>
  </si>
  <si>
    <t>=NF(B2509,"Sell-to Customer No.")</t>
  </si>
  <si>
    <t>=NF(B2510,"Sell-to Customer No.")</t>
  </si>
  <si>
    <t>=NF(B2511,"Sell-to Customer No.")</t>
  </si>
  <si>
    <t>=NF(B2512,"Sell-to Customer No.")</t>
  </si>
  <si>
    <t>=NF(B2513,"Sell-to Customer No.")</t>
  </si>
  <si>
    <t>=NF(B2514,"Sell-to Customer No.")</t>
  </si>
  <si>
    <t>=NF(B2515,"Sell-to Customer No.")</t>
  </si>
  <si>
    <t>=NF(B2516,"Sell-to Customer No.")</t>
  </si>
  <si>
    <t>=NF(B2517,"Sell-to Customer No.")</t>
  </si>
  <si>
    <t>=NF(B2518,"Sell-to Customer No.")</t>
  </si>
  <si>
    <t>=NF(B2519,"Sell-to Customer No.")</t>
  </si>
  <si>
    <t>=NF(B2520,"Sell-to Customer No.")</t>
  </si>
  <si>
    <t>=NF(B2521,"Sell-to Customer No.")</t>
  </si>
  <si>
    <t>=NF(B2522,"Sell-to Customer No.")</t>
  </si>
  <si>
    <t>=NF(B2523,"Sell-to Customer No.")</t>
  </si>
  <si>
    <t>=NF(B2524,"Sell-to Customer No.")</t>
  </si>
  <si>
    <t>=NF(B2525,"Sell-to Customer No.")</t>
  </si>
  <si>
    <t>=NF(B2526,"Sell-to Customer No.")</t>
  </si>
  <si>
    <t>=NF(B2527,"Sell-to Customer No.")</t>
  </si>
  <si>
    <t>=NF(B2528,"Sell-to Customer No.")</t>
  </si>
  <si>
    <t>=NF(B2529,"Sell-to Customer No.")</t>
  </si>
  <si>
    <t>=NF(B2530,"Sell-to Customer No.")</t>
  </si>
  <si>
    <t>=NF(B2531,"Sell-to Customer No.")</t>
  </si>
  <si>
    <t>=NF(B2532,"Sell-to Customer No.")</t>
  </si>
  <si>
    <t>=NF(B2533,"Sell-to Customer No.")</t>
  </si>
  <si>
    <t>=NF(B2534,"Sell-to Customer No.")</t>
  </si>
  <si>
    <t>=NF(B2535,"Sell-to Customer No.")</t>
  </si>
  <si>
    <t>=NF(B2536,"Sell-to Customer No.")</t>
  </si>
  <si>
    <t>=NF(B2537,"Sell-to Customer No.")</t>
  </si>
  <si>
    <t>=NF(B2538,"Sell-to Customer No.")</t>
  </si>
  <si>
    <t>=NF(B2539,"Sell-to Customer No.")</t>
  </si>
  <si>
    <t>=NF(B2540,"Sell-to Customer No.")</t>
  </si>
  <si>
    <t>=NF(B2541,"Sell-to Customer No.")</t>
  </si>
  <si>
    <t>=NF(B2542,"Sell-to Customer No.")</t>
  </si>
  <si>
    <t>=NF(B2543,"Sell-to Customer No.")</t>
  </si>
  <si>
    <t>=NF(B2544,"Sell-to Customer No.")</t>
  </si>
  <si>
    <t>=NF(B2545,"Sell-to Customer No.")</t>
  </si>
  <si>
    <t>=NF(B2546,"Sell-to Customer No.")</t>
  </si>
  <si>
    <t>=NF(B2547,"Sell-to Customer No.")</t>
  </si>
  <si>
    <t>=NF(B2548,"Sell-to Customer No.")</t>
  </si>
  <si>
    <t>=NF(B2549,"Sell-to Customer No.")</t>
  </si>
  <si>
    <t>=NF(B2550,"Sell-to Customer No.")</t>
  </si>
  <si>
    <t>=NF(B2551,"Sell-to Customer No.")</t>
  </si>
  <si>
    <t>=NF(B2552,"Sell-to Customer No.")</t>
  </si>
  <si>
    <t>=NF(B2553,"Sell-to Customer No.")</t>
  </si>
  <si>
    <t>=NF(B2554,"Sell-to Customer No.")</t>
  </si>
  <si>
    <t>=NF(B2555,"Sell-to Customer No.")</t>
  </si>
  <si>
    <t>=NF(B2556,"Sell-to Customer No.")</t>
  </si>
  <si>
    <t>=NF(B2557,"Sell-to Customer No.")</t>
  </si>
  <si>
    <t>=NF(B2558,"Sell-to Customer No.")</t>
  </si>
  <si>
    <t>=NF(B2559,"Sell-to Customer No.")</t>
  </si>
  <si>
    <t>=NF(B2560,"Sell-to Customer No.")</t>
  </si>
  <si>
    <t>=NF(B2561,"Sell-to Customer No.")</t>
  </si>
  <si>
    <t>=NF(B2562,"Sell-to Customer No.")</t>
  </si>
  <si>
    <t>=NF(B2563,"Sell-to Customer No.")</t>
  </si>
  <si>
    <t>=NF(B2564,"Sell-to Customer No.")</t>
  </si>
  <si>
    <t>=NF(B2565,"Sell-to Customer No.")</t>
  </si>
  <si>
    <t>=NF(B2566,"Sell-to Customer No.")</t>
  </si>
  <si>
    <t>=NF(B2567,"Sell-to Customer No.")</t>
  </si>
  <si>
    <t>=NF(B2568,"Sell-to Customer No.")</t>
  </si>
  <si>
    <t>=NF(B2569,"Sell-to Customer No.")</t>
  </si>
  <si>
    <t>=NF(B2570,"Sell-to Customer No.")</t>
  </si>
  <si>
    <t>=NF(B2571,"Sell-to Customer No.")</t>
  </si>
  <si>
    <t>=NF(B2572,"Sell-to Customer No.")</t>
  </si>
  <si>
    <t>=NF(B2573,"Sell-to Customer No.")</t>
  </si>
  <si>
    <t>=NF(B2574,"Sell-to Customer No.")</t>
  </si>
  <si>
    <t>=NF(B2575,"Sell-to Customer No.")</t>
  </si>
  <si>
    <t>=NF(B2576,"Sell-to Customer No.")</t>
  </si>
  <si>
    <t>=NF(B2577,"Sell-to Customer No.")</t>
  </si>
  <si>
    <t>=NF(B2578,"Sell-to Customer No.")</t>
  </si>
  <si>
    <t>=NF(B2579,"Sell-to Customer No.")</t>
  </si>
  <si>
    <t>=NF(B2580,"Sell-to Customer No.")</t>
  </si>
  <si>
    <t>=NF(B2581,"Sell-to Customer No.")</t>
  </si>
  <si>
    <t>=NF(B2582,"Sell-to Customer No.")</t>
  </si>
  <si>
    <t>=NF(B2583,"Sell-to Customer No.")</t>
  </si>
  <si>
    <t>=NF(B2584,"Sell-to Customer No.")</t>
  </si>
  <si>
    <t>=NF(B2585,"Sell-to Customer No.")</t>
  </si>
  <si>
    <t>=NF(B2586,"Sell-to Customer No.")</t>
  </si>
  <si>
    <t>=NF(B2587,"Sell-to Customer No.")</t>
  </si>
  <si>
    <t>=NF(B2588,"Sell-to Customer No.")</t>
  </si>
  <si>
    <t>=NF(B2589,"Sell-to Customer No.")</t>
  </si>
  <si>
    <t>=NF(B2590,"Sell-to Customer No.")</t>
  </si>
  <si>
    <t>=NF(B2591,"Sell-to Customer No.")</t>
  </si>
  <si>
    <t>=NF(B2592,"Sell-to Customer No.")</t>
  </si>
  <si>
    <t>=NF(B2593,"Sell-to Customer No.")</t>
  </si>
  <si>
    <t>=NF(B2594,"Sell-to Customer No.")</t>
  </si>
  <si>
    <t>=NF(B2595,"Sell-to Customer No.")</t>
  </si>
  <si>
    <t>=NF(B2596,"Sell-to Customer No.")</t>
  </si>
  <si>
    <t>=NF(B2597,"Sell-to Customer No.")</t>
  </si>
  <si>
    <t>=NF(B2598,"Sell-to Customer No.")</t>
  </si>
  <si>
    <t>=NF(B2599,"Sell-to Customer No.")</t>
  </si>
  <si>
    <t>=NF(B2600,"Sell-to Customer No.")</t>
  </si>
  <si>
    <t>=NF(B2601,"Sell-to Customer No.")</t>
  </si>
  <si>
    <t>=NF(B2602,"Sell-to Customer No.")</t>
  </si>
  <si>
    <t>=NF(B2603,"Sell-to Customer No.")</t>
  </si>
  <si>
    <t>=NF(B2604,"Sell-to Customer No.")</t>
  </si>
  <si>
    <t>=NF(B2605,"Sell-to Customer No.")</t>
  </si>
  <si>
    <t>=NF(B2606,"Sell-to Customer No.")</t>
  </si>
  <si>
    <t>=NF(B2607,"Sell-to Customer No.")</t>
  </si>
  <si>
    <t>=NF(B2608,"Sell-to Customer No.")</t>
  </si>
  <si>
    <t>=NF(B2609,"Sell-to Customer No.")</t>
  </si>
  <si>
    <t>=NF(B2610,"Sell-to Customer No.")</t>
  </si>
  <si>
    <t>=NF(B2611,"Sell-to Customer No.")</t>
  </si>
  <si>
    <t>=NF(B2612,"Sell-to Customer No.")</t>
  </si>
  <si>
    <t>=NF(B2613,"Sell-to Customer No.")</t>
  </si>
  <si>
    <t>=NF(B2614,"Sell-to Customer No.")</t>
  </si>
  <si>
    <t>=NF(B2615,"Sell-to Customer No.")</t>
  </si>
  <si>
    <t>=NF(B2616,"Sell-to Customer No.")</t>
  </si>
  <si>
    <t>=NF(B2617,"Sell-to Customer No.")</t>
  </si>
  <si>
    <t>=NF(B2618,"Sell-to Customer No.")</t>
  </si>
  <si>
    <t>=NF(B2619,"Sell-to Customer No.")</t>
  </si>
  <si>
    <t>=NF(B2620,"Sell-to Customer No.")</t>
  </si>
  <si>
    <t>=NF(B2621,"Sell-to Customer No.")</t>
  </si>
  <si>
    <t>=NF(B2622,"Sell-to Customer No.")</t>
  </si>
  <si>
    <t>=NF(B2623,"Sell-to Customer No.")</t>
  </si>
  <si>
    <t>=NF(B2624,"Sell-to Customer No.")</t>
  </si>
  <si>
    <t>=NF(B2625,"Sell-to Customer No.")</t>
  </si>
  <si>
    <t>=NF(B2626,"Sell-to Customer No.")</t>
  </si>
  <si>
    <t>=NF(B2627,"Sell-to Customer No.")</t>
  </si>
  <si>
    <t>=NF(B2628,"Sell-to Customer No.")</t>
  </si>
  <si>
    <t>=NF(B2629,"Sell-to Customer No.")</t>
  </si>
  <si>
    <t>=NF(B2630,"Sell-to Customer No.")</t>
  </si>
  <si>
    <t>=NF(B2631,"Sell-to Customer No.")</t>
  </si>
  <si>
    <t>=NF(B2632,"Sell-to Customer No.")</t>
  </si>
  <si>
    <t>=NF(B2633,"Sell-to Customer No.")</t>
  </si>
  <si>
    <t>=NF(B2634,"Sell-to Customer No.")</t>
  </si>
  <si>
    <t>=NF(B2635,"Sell-to Customer No.")</t>
  </si>
  <si>
    <t>=NF(B2636,"Sell-to Customer No.")</t>
  </si>
  <si>
    <t>=NF(B2637,"Sell-to Customer No.")</t>
  </si>
  <si>
    <t>=NF(B2638,"Sell-to Customer No.")</t>
  </si>
  <si>
    <t>=NF(B2639,"Sell-to Customer No.")</t>
  </si>
  <si>
    <t>=NF(B2640,"Sell-to Customer No.")</t>
  </si>
  <si>
    <t>=NF(B2641,"Sell-to Customer No.")</t>
  </si>
  <si>
    <t>=NF(B2642,"Sell-to Customer No.")</t>
  </si>
  <si>
    <t>=NF(B2643,"Sell-to Customer No.")</t>
  </si>
  <si>
    <t>=NF(B2644,"Sell-to Customer No.")</t>
  </si>
  <si>
    <t>=NF(B2645,"Sell-to Customer No.")</t>
  </si>
  <si>
    <t>=NF(B2646,"Sell-to Customer No.")</t>
  </si>
  <si>
    <t>=NF(B2647,"Sell-to Customer No.")</t>
  </si>
  <si>
    <t>=NF(B2648,"Sell-to Customer No.")</t>
  </si>
  <si>
    <t>=NF(B2649,"Sell-to Customer No.")</t>
  </si>
  <si>
    <t>=NF(B2650,"Sell-to Customer No.")</t>
  </si>
  <si>
    <t>=NF(B2651,"Sell-to Customer No.")</t>
  </si>
  <si>
    <t>=NF(B2652,"Sell-to Customer No.")</t>
  </si>
  <si>
    <t>=NF(B2653,"Sell-to Customer No.")</t>
  </si>
  <si>
    <t>=NF(B2654,"Sell-to Customer No.")</t>
  </si>
  <si>
    <t>=NF(B2655,"Sell-to Customer No.")</t>
  </si>
  <si>
    <t>=NF(B2656,"Sell-to Customer No.")</t>
  </si>
  <si>
    <t>=NF(B2657,"Sell-to Customer No.")</t>
  </si>
  <si>
    <t>=NF(B2658,"Sell-to Customer No.")</t>
  </si>
  <si>
    <t>=NF(B2659,"Sell-to Customer No.")</t>
  </si>
  <si>
    <t>=NF(B2660,"Sell-to Customer No.")</t>
  </si>
  <si>
    <t>=NF(B2661,"Sell-to Customer No.")</t>
  </si>
  <si>
    <t>=NF(B2662,"Sell-to Customer No.")</t>
  </si>
  <si>
    <t>=NF(B2663,"Sell-to Customer No.")</t>
  </si>
  <si>
    <t>=NF(B2664,"Sell-to Customer No.")</t>
  </si>
  <si>
    <t>=NF(B2665,"Sell-to Customer No.")</t>
  </si>
  <si>
    <t>=NF(B2666,"Sell-to Customer No.")</t>
  </si>
  <si>
    <t>=NF(B2667,"Sell-to Customer No.")</t>
  </si>
  <si>
    <t>=NF(B2668,"Sell-to Customer No.")</t>
  </si>
  <si>
    <t>=NF(B2669,"Sell-to Customer No.")</t>
  </si>
  <si>
    <t>=NF(B2670,"Sell-to Customer No.")</t>
  </si>
  <si>
    <t>=NF(B2671,"Sell-to Customer No.")</t>
  </si>
  <si>
    <t>=NF(B2672,"Sell-to Customer No.")</t>
  </si>
  <si>
    <t>=NF(B2673,"Sell-to Customer No.")</t>
  </si>
  <si>
    <t>=NF(B2674,"Sell-to Customer No.")</t>
  </si>
  <si>
    <t>=NF(B2675,"Sell-to Customer No.")</t>
  </si>
  <si>
    <t>=NF(B2676,"Sell-to Customer No.")</t>
  </si>
  <si>
    <t>=NF(B2677,"Sell-to Customer No.")</t>
  </si>
  <si>
    <t>=NF(B2678,"Sell-to Customer No.")</t>
  </si>
  <si>
    <t>=NF(B2679,"Sell-to Customer No.")</t>
  </si>
  <si>
    <t>=NF(B2680,"Sell-to Customer No.")</t>
  </si>
  <si>
    <t>=NF(B2681,"Sell-to Customer No.")</t>
  </si>
  <si>
    <t>=NF(B2682,"Sell-to Customer No.")</t>
  </si>
  <si>
    <t>=NF(B2683,"Sell-to Customer No.")</t>
  </si>
  <si>
    <t>=NF(B2684,"Sell-to Customer No.")</t>
  </si>
  <si>
    <t>=NF(B2685,"Sell-to Customer No.")</t>
  </si>
  <si>
    <t>=NF(B2686,"Sell-to Customer No.")</t>
  </si>
  <si>
    <t>=NF(B2687,"Sell-to Customer No.")</t>
  </si>
  <si>
    <t>=NF(B2688,"Sell-to Customer No.")</t>
  </si>
  <si>
    <t>=NF(B2689,"Sell-to Customer No.")</t>
  </si>
  <si>
    <t>=NF(B2690,"Sell-to Customer No.")</t>
  </si>
  <si>
    <t>=NF(B2691,"Sell-to Customer No.")</t>
  </si>
  <si>
    <t>=NF(B2692,"Sell-to Customer No.")</t>
  </si>
  <si>
    <t>=NF(B2693,"Sell-to Customer No.")</t>
  </si>
  <si>
    <t>=NF(B2694,"Sell-to Customer No.")</t>
  </si>
  <si>
    <t>=NF(B2695,"Sell-to Customer No.")</t>
  </si>
  <si>
    <t>=NF(B2696,"Sell-to Customer No.")</t>
  </si>
  <si>
    <t>=NF(B2697,"Sell-to Customer No.")</t>
  </si>
  <si>
    <t>=NF(B2698,"Sell-to Customer No.")</t>
  </si>
  <si>
    <t>=NF(B2699,"Sell-to Customer No.")</t>
  </si>
  <si>
    <t>=NF(B2700,"Sell-to Customer No.")</t>
  </si>
  <si>
    <t>=NF(B2701,"Sell-to Customer No.")</t>
  </si>
  <si>
    <t>=NF(B2702,"Sell-to Customer No.")</t>
  </si>
  <si>
    <t>=NF(B2703,"Sell-to Customer No.")</t>
  </si>
  <si>
    <t>=NF(B2704,"Sell-to Customer No.")</t>
  </si>
  <si>
    <t>=NF(B2705,"Sell-to Customer No.")</t>
  </si>
  <si>
    <t>=NF(B2706,"Sell-to Customer No.")</t>
  </si>
  <si>
    <t>=NF(B2707,"Sell-to Customer No.")</t>
  </si>
  <si>
    <t>=NF(B2708,"Sell-to Customer No.")</t>
  </si>
  <si>
    <t>=NF(B2709,"Sell-to Customer No.")</t>
  </si>
  <si>
    <t>=NF(B2710,"Sell-to Customer No.")</t>
  </si>
  <si>
    <t>=NF(B2711,"Sell-to Customer No.")</t>
  </si>
  <si>
    <t>=NF(B2712,"Sell-to Customer No.")</t>
  </si>
  <si>
    <t>=NF(B2713,"Sell-to Customer No.")</t>
  </si>
  <si>
    <t>=NF(B2714,"Sell-to Customer No.")</t>
  </si>
  <si>
    <t>=NF(B2715,"Sell-to Customer No.")</t>
  </si>
  <si>
    <t>=NF(B2716,"Sell-to Customer No.")</t>
  </si>
  <si>
    <t>=NF(B2717,"Sell-to Customer No.")</t>
  </si>
  <si>
    <t>=NF(B2718,"Sell-to Customer No.")</t>
  </si>
  <si>
    <t>=NF(B2719,"Sell-to Customer No.")</t>
  </si>
  <si>
    <t>=NF(B2720,"Sell-to Customer No.")</t>
  </si>
  <si>
    <t>=NF(B2721,"Sell-to Customer No.")</t>
  </si>
  <si>
    <t>=NF(B2722,"Sell-to Customer No.")</t>
  </si>
  <si>
    <t>=NF(B2723,"Sell-to Customer No.")</t>
  </si>
  <si>
    <t>=NF(B2724,"Sell-to Customer No.")</t>
  </si>
  <si>
    <t>=NF(B2725,"Sell-to Customer No.")</t>
  </si>
  <si>
    <t>=NF(B2726,"Sell-to Customer No.")</t>
  </si>
  <si>
    <t>=NF(B2727,"Sell-to Customer No.")</t>
  </si>
  <si>
    <t>=NF(B2728,"Sell-to Customer No.")</t>
  </si>
  <si>
    <t>=NF(B2729,"Sell-to Customer No.")</t>
  </si>
  <si>
    <t>=NF(B2730,"Sell-to Customer No.")</t>
  </si>
  <si>
    <t>=NF(B2731,"Sell-to Customer No.")</t>
  </si>
  <si>
    <t>=NF(B2732,"Sell-to Customer No.")</t>
  </si>
  <si>
    <t>=NF(B2733,"Sell-to Customer No.")</t>
  </si>
  <si>
    <t>=NF(B2734,"Sell-to Customer No.")</t>
  </si>
  <si>
    <t>=NF(B2735,"Sell-to Customer No.")</t>
  </si>
  <si>
    <t>=NF(B2736,"Sell-to Customer No.")</t>
  </si>
  <si>
    <t>=NF(B2737,"Sell-to Customer No.")</t>
  </si>
  <si>
    <t>=NF(B2738,"Sell-to Customer No.")</t>
  </si>
  <si>
    <t>=NF(B2739,"Sell-to Customer No.")</t>
  </si>
  <si>
    <t>=NF(B2740,"Sell-to Customer No.")</t>
  </si>
  <si>
    <t>=NF(B2741,"Sell-to Customer No.")</t>
  </si>
  <si>
    <t>=NF(B2742,"Sell-to Customer No.")</t>
  </si>
  <si>
    <t>=NF(B2743,"Sell-to Customer No.")</t>
  </si>
  <si>
    <t>=NF(B2744,"Sell-to Customer No.")</t>
  </si>
  <si>
    <t>=NF(B2745,"Sell-to Customer No.")</t>
  </si>
  <si>
    <t>=NF(B2746,"Sell-to Customer No.")</t>
  </si>
  <si>
    <t>=NF(B2747,"Sell-to Customer No.")</t>
  </si>
  <si>
    <t>=NF(B2748,"Sell-to Customer No.")</t>
  </si>
  <si>
    <t>=NF(B2749,"Sell-to Customer No.")</t>
  </si>
  <si>
    <t>=NF(B2750,"Sell-to Customer No.")</t>
  </si>
  <si>
    <t>=NF(B2751,"Sell-to Customer No.")</t>
  </si>
  <si>
    <t>=NF(B2752,"Sell-to Customer No.")</t>
  </si>
  <si>
    <t>=NF(B2753,"Sell-to Customer No.")</t>
  </si>
  <si>
    <t>=NF(B2754,"Sell-to Customer No.")</t>
  </si>
  <si>
    <t>=NF(B2755,"Sell-to Customer No.")</t>
  </si>
  <si>
    <t>=NF(B2756,"Sell-to Customer No.")</t>
  </si>
  <si>
    <t>=NF(B2757,"Sell-to Customer No.")</t>
  </si>
  <si>
    <t>=NF(B2758,"Sell-to Customer No.")</t>
  </si>
  <si>
    <t>=NF(B2759,"Sell-to Customer No.")</t>
  </si>
  <si>
    <t>=NF(B2760,"Sell-to Customer No.")</t>
  </si>
  <si>
    <t>=NF(B2761,"Sell-to Customer No.")</t>
  </si>
  <si>
    <t>=NF(B2762,"Sell-to Customer No.")</t>
  </si>
  <si>
    <t>=NF(B2763,"Sell-to Customer No.")</t>
  </si>
  <si>
    <t>=NF(B2764,"Sell-to Customer No.")</t>
  </si>
  <si>
    <t>=NF(B2765,"Sell-to Customer No.")</t>
  </si>
  <si>
    <t>=NF(B2766,"Sell-to Customer No.")</t>
  </si>
  <si>
    <t>=NF(B2767,"Sell-to Customer No.")</t>
  </si>
  <si>
    <t>=NF(B2768,"Sell-to Customer No.")</t>
  </si>
  <si>
    <t>=NF(B2769,"Sell-to Customer No.")</t>
  </si>
  <si>
    <t>=NF(B2770,"Sell-to Customer No.")</t>
  </si>
  <si>
    <t>=NF(B2771,"Sell-to Customer No.")</t>
  </si>
  <si>
    <t>=NF(B2772,"Sell-to Customer No.")</t>
  </si>
  <si>
    <t>=NF(B2773,"Sell-to Customer No.")</t>
  </si>
  <si>
    <t>=NF(B2774,"Sell-to Customer No.")</t>
  </si>
  <si>
    <t>=NF(B2775,"Sell-to Customer No.")</t>
  </si>
  <si>
    <t>=NF(B2776,"Sell-to Customer No.")</t>
  </si>
  <si>
    <t>=NF(B2777,"Sell-to Customer No.")</t>
  </si>
  <si>
    <t>=NF(B2778,"Sell-to Customer No.")</t>
  </si>
  <si>
    <t>=NF(B2779,"Sell-to Customer No.")</t>
  </si>
  <si>
    <t>=NF(B2780,"Sell-to Customer No.")</t>
  </si>
  <si>
    <t>=NF(B2781,"Sell-to Customer No.")</t>
  </si>
  <si>
    <t>=NF(B2782,"Sell-to Customer No.")</t>
  </si>
  <si>
    <t>=NF(B2783,"Sell-to Customer No.")</t>
  </si>
  <si>
    <t>=NF(B2784,"Sell-to Customer No.")</t>
  </si>
  <si>
    <t>=NF(B2785,"Sell-to Customer No.")</t>
  </si>
  <si>
    <t>=NF(B2786,"Sell-to Customer No.")</t>
  </si>
  <si>
    <t>=NF(B2787,"Sell-to Customer No.")</t>
  </si>
  <si>
    <t>=NF(B2788,"Sell-to Customer No.")</t>
  </si>
  <si>
    <t>=NF(B2789,"Sell-to Customer No.")</t>
  </si>
  <si>
    <t>=NF(B2790,"Sell-to Customer No.")</t>
  </si>
  <si>
    <t>=NF(B2791,"Sell-to Customer No.")</t>
  </si>
  <si>
    <t>=NF(B2792,"Sell-to Customer No.")</t>
  </si>
  <si>
    <t>=NF(B2793,"Sell-to Customer No.")</t>
  </si>
  <si>
    <t>=NF(B2794,"Sell-to Customer No.")</t>
  </si>
  <si>
    <t>=NF(B2795,"Sell-to Customer No.")</t>
  </si>
  <si>
    <t>=NF(B2796,"Sell-to Customer No.")</t>
  </si>
  <si>
    <t>=NF(B2797,"Sell-to Customer No.")</t>
  </si>
  <si>
    <t>=NF(B2798,"Sell-to Customer No.")</t>
  </si>
  <si>
    <t>=NF(B2799,"Sell-to Customer No.")</t>
  </si>
  <si>
    <t>=NF(B2800,"Sell-to Customer No.")</t>
  </si>
  <si>
    <t>=NF(B2801,"Sell-to Customer No.")</t>
  </si>
  <si>
    <t>=NF(B2802,"Sell-to Customer No.")</t>
  </si>
  <si>
    <t>=NF(B2803,"Sell-to Customer No.")</t>
  </si>
  <si>
    <t>=NF(B2804,"Sell-to Customer No.")</t>
  </si>
  <si>
    <t>=NF(B2805,"Sell-to Customer No.")</t>
  </si>
  <si>
    <t>=NF(B2806,"Sell-to Customer No.")</t>
  </si>
  <si>
    <t>=NF(B2807,"Sell-to Customer No.")</t>
  </si>
  <si>
    <t>=NF(B2808,"Sell-to Customer No.")</t>
  </si>
  <si>
    <t>=NF(B2809,"Sell-to Customer No.")</t>
  </si>
  <si>
    <t>=NF(B2810,"Sell-to Customer No.")</t>
  </si>
  <si>
    <t>=NF(B2811,"Sell-to Customer No.")</t>
  </si>
  <si>
    <t>=NF(B2812,"Sell-to Customer No.")</t>
  </si>
  <si>
    <t>=NF(B2813,"Sell-to Customer No.")</t>
  </si>
  <si>
    <t>=NF(B2814,"Sell-to Customer No.")</t>
  </si>
  <si>
    <t>=NF(B2815,"Sell-to Customer No.")</t>
  </si>
  <si>
    <t>=NF(B2816,"Sell-to Customer No.")</t>
  </si>
  <si>
    <t>=NF(B2817,"Sell-to Customer No.")</t>
  </si>
  <si>
    <t>=NF(B2818,"Sell-to Customer No.")</t>
  </si>
  <si>
    <t>=NF(B2819,"Sell-to Customer No.")</t>
  </si>
  <si>
    <t>=NF(B2820,"Sell-to Customer No.")</t>
  </si>
  <si>
    <t>=NF(B4,"Quantity Case")</t>
  </si>
  <si>
    <t>=NF(B5,"Quantity Case")</t>
  </si>
  <si>
    <t>=NF(B6,"Quantity Case")</t>
  </si>
  <si>
    <t>=NF(B7,"Quantity Case")</t>
  </si>
  <si>
    <t>=NF(B8,"Quantity Case")</t>
  </si>
  <si>
    <t>=NF(B9,"Quantity Case")</t>
  </si>
  <si>
    <t>=NF(B10,"Quantity Case")</t>
  </si>
  <si>
    <t>=NF(B11,"Quantity Case")</t>
  </si>
  <si>
    <t>=NF(B12,"Quantity Case")</t>
  </si>
  <si>
    <t>=NF(B13,"Quantity Case")</t>
  </si>
  <si>
    <t>=NF(B14,"Quantity Case")</t>
  </si>
  <si>
    <t>=NF(B15,"Quantity Case")</t>
  </si>
  <si>
    <t>=NF(B16,"Quantity Case")</t>
  </si>
  <si>
    <t>=NF(B17,"Quantity Case")</t>
  </si>
  <si>
    <t>=NF(B18,"Quantity Case")</t>
  </si>
  <si>
    <t>=NF(B19,"Quantity Case")</t>
  </si>
  <si>
    <t>=NF(B20,"Quantity Case")</t>
  </si>
  <si>
    <t>=NF(B21,"Quantity Case")</t>
  </si>
  <si>
    <t>=NF(B22,"Quantity Case")</t>
  </si>
  <si>
    <t>=NF(B23,"Quantity Case")</t>
  </si>
  <si>
    <t>=NF(B24,"Quantity Case")</t>
  </si>
  <si>
    <t>=NF(B25,"Quantity Case")</t>
  </si>
  <si>
    <t>=NF(B26,"Quantity Case")</t>
  </si>
  <si>
    <t>=NF(B27,"Quantity Case")</t>
  </si>
  <si>
    <t>=NF(B28,"Quantity Case")</t>
  </si>
  <si>
    <t>=NF(B29,"Quantity Case")</t>
  </si>
  <si>
    <t>=NF(B30,"Quantity Case")</t>
  </si>
  <si>
    <t>=NF(B31,"Quantity Case")</t>
  </si>
  <si>
    <t>=NF(B32,"Quantity Case")</t>
  </si>
  <si>
    <t>=NF(B33,"Quantity Case")</t>
  </si>
  <si>
    <t>=NF(B34,"Quantity Case")</t>
  </si>
  <si>
    <t>=NF(B35,"Quantity Case")</t>
  </si>
  <si>
    <t>=NF(B36,"Quantity Case")</t>
  </si>
  <si>
    <t>=NF(B37,"Quantity Case")</t>
  </si>
  <si>
    <t>=NF(B38,"Quantity Case")</t>
  </si>
  <si>
    <t>=NF(B39,"Quantity Case")</t>
  </si>
  <si>
    <t>=NF(B40,"Quantity Case")</t>
  </si>
  <si>
    <t>=NF(B41,"Quantity Case")</t>
  </si>
  <si>
    <t>=NF(B42,"Quantity Case")</t>
  </si>
  <si>
    <t>=NF(B43,"Quantity Case")</t>
  </si>
  <si>
    <t>=NF(B44,"Quantity Case")</t>
  </si>
  <si>
    <t>=NF(B45,"Quantity Case")</t>
  </si>
  <si>
    <t>=NF(B46,"Quantity Case")</t>
  </si>
  <si>
    <t>=NF(B47,"Quantity Case")</t>
  </si>
  <si>
    <t>=NF(B48,"Quantity Case")</t>
  </si>
  <si>
    <t>=NF(B49,"Quantity Case")</t>
  </si>
  <si>
    <t>=NF(B50,"Quantity Case")</t>
  </si>
  <si>
    <t>=NF(B51,"Quantity Case")</t>
  </si>
  <si>
    <t>=NF(B52,"Quantity Case")</t>
  </si>
  <si>
    <t>=NF(B53,"Quantity Case")</t>
  </si>
  <si>
    <t>=NF(B54,"Quantity Case")</t>
  </si>
  <si>
    <t>=NF(B55,"Quantity Case")</t>
  </si>
  <si>
    <t>=NF(B56,"Quantity Case")</t>
  </si>
  <si>
    <t>=NF(B57,"Quantity Case")</t>
  </si>
  <si>
    <t>=NF(B58,"Quantity Case")</t>
  </si>
  <si>
    <t>=NF(B59,"Quantity Case")</t>
  </si>
  <si>
    <t>=NF(B60,"Quantity Case")</t>
  </si>
  <si>
    <t>=NF(B61,"Quantity Case")</t>
  </si>
  <si>
    <t>=NF(B62,"Quantity Case")</t>
  </si>
  <si>
    <t>=NF(B63,"Quantity Case")</t>
  </si>
  <si>
    <t>=NF(B64,"Quantity Case")</t>
  </si>
  <si>
    <t>=NF(B65,"Quantity Case")</t>
  </si>
  <si>
    <t>=NF(B66,"Quantity Case")</t>
  </si>
  <si>
    <t>=NF(B67,"Quantity Case")</t>
  </si>
  <si>
    <t>=NF(B68,"Quantity Case")</t>
  </si>
  <si>
    <t>=NF(B69,"Quantity Case")</t>
  </si>
  <si>
    <t>=NF(B70,"Quantity Case")</t>
  </si>
  <si>
    <t>=NF(B71,"Quantity Case")</t>
  </si>
  <si>
    <t>=NF(B72,"Quantity Case")</t>
  </si>
  <si>
    <t>=NF(B73,"Quantity Case")</t>
  </si>
  <si>
    <t>=NF(B74,"Quantity Case")</t>
  </si>
  <si>
    <t>=NF(B75,"Quantity Case")</t>
  </si>
  <si>
    <t>=NF(B76,"Quantity Case")</t>
  </si>
  <si>
    <t>=NF(B77,"Quantity Case")</t>
  </si>
  <si>
    <t>=NF(B78,"Quantity Case")</t>
  </si>
  <si>
    <t>=NF(B79,"Quantity Case")</t>
  </si>
  <si>
    <t>=NF(B80,"Quantity Case")</t>
  </si>
  <si>
    <t>=NF(B81,"Quantity Case")</t>
  </si>
  <si>
    <t>=NF(B82,"Quantity Case")</t>
  </si>
  <si>
    <t>=NF(B83,"Quantity Case")</t>
  </si>
  <si>
    <t>=NF(B84,"Quantity Case")</t>
  </si>
  <si>
    <t>=NF(B85,"Quantity Case")</t>
  </si>
  <si>
    <t>=NF(B86,"Quantity Case")</t>
  </si>
  <si>
    <t>=NF(B87,"Quantity Case")</t>
  </si>
  <si>
    <t>=NF(B88,"Quantity Case")</t>
  </si>
  <si>
    <t>=NF(B89,"Quantity Case")</t>
  </si>
  <si>
    <t>=NF(B90,"Quantity Case")</t>
  </si>
  <si>
    <t>=NF(B91,"Quantity Case")</t>
  </si>
  <si>
    <t>=NF(B92,"Quantity Case")</t>
  </si>
  <si>
    <t>=NF(B93,"Quantity Case")</t>
  </si>
  <si>
    <t>=NF(B94,"Quantity Case")</t>
  </si>
  <si>
    <t>=NF(B95,"Quantity Case")</t>
  </si>
  <si>
    <t>=NF(B96,"Quantity Case")</t>
  </si>
  <si>
    <t>=NF(B97,"Quantity Case")</t>
  </si>
  <si>
    <t>=NF(B98,"Quantity Case")</t>
  </si>
  <si>
    <t>=NF(B99,"Quantity Case")</t>
  </si>
  <si>
    <t>=NF(B100,"Quantity Case")</t>
  </si>
  <si>
    <t>=NF(B101,"Quantity Case")</t>
  </si>
  <si>
    <t>=NF(B102,"Quantity Case")</t>
  </si>
  <si>
    <t>=NF(B103,"Quantity Case")</t>
  </si>
  <si>
    <t>=NF(B104,"Quantity Case")</t>
  </si>
  <si>
    <t>=NF(B105,"Quantity Case")</t>
  </si>
  <si>
    <t>=NF(B106,"Quantity Case")</t>
  </si>
  <si>
    <t>=NF(B107,"Quantity Case")</t>
  </si>
  <si>
    <t>=NF(B108,"Quantity Case")</t>
  </si>
  <si>
    <t>=NF(B109,"Quantity Case")</t>
  </si>
  <si>
    <t>=NF(B110,"Quantity Case")</t>
  </si>
  <si>
    <t>=NF(B111,"Quantity Case")</t>
  </si>
  <si>
    <t>=NF(B112,"Quantity Case")</t>
  </si>
  <si>
    <t>=NF(B113,"Quantity Case")</t>
  </si>
  <si>
    <t>=NF(B114,"Quantity Case")</t>
  </si>
  <si>
    <t>=NF(B115,"Quantity Case")</t>
  </si>
  <si>
    <t>=NF(B116,"Quantity Case")</t>
  </si>
  <si>
    <t>=NF(B117,"Quantity Case")</t>
  </si>
  <si>
    <t>=NF(B118,"Quantity Case")</t>
  </si>
  <si>
    <t>=NF(B119,"Quantity Case")</t>
  </si>
  <si>
    <t>=NF(B120,"Quantity Case")</t>
  </si>
  <si>
    <t>=NF(B121,"Quantity Case")</t>
  </si>
  <si>
    <t>=NF(B122,"Quantity Case")</t>
  </si>
  <si>
    <t>=NF(B123,"Quantity Case")</t>
  </si>
  <si>
    <t>=NF(B124,"Quantity Case")</t>
  </si>
  <si>
    <t>=NF(B125,"Quantity Case")</t>
  </si>
  <si>
    <t>=NF(B126,"Quantity Case")</t>
  </si>
  <si>
    <t>=NF(B127,"Quantity Case")</t>
  </si>
  <si>
    <t>=NF(B128,"Quantity Case")</t>
  </si>
  <si>
    <t>=NF(B129,"Quantity Case")</t>
  </si>
  <si>
    <t>=NF(B130,"Quantity Case")</t>
  </si>
  <si>
    <t>=NF(B131,"Quantity Case")</t>
  </si>
  <si>
    <t>=NF(B132,"Quantity Case")</t>
  </si>
  <si>
    <t>=NF(B133,"Quantity Case")</t>
  </si>
  <si>
    <t>=NF(B134,"Quantity Case")</t>
  </si>
  <si>
    <t>=NF(B135,"Quantity Case")</t>
  </si>
  <si>
    <t>=NF(B136,"Quantity Case")</t>
  </si>
  <si>
    <t>=NF(B137,"Quantity Case")</t>
  </si>
  <si>
    <t>=NF(B138,"Quantity Case")</t>
  </si>
  <si>
    <t>=NF(B139,"Quantity Case")</t>
  </si>
  <si>
    <t>=NF(B140,"Quantity Case")</t>
  </si>
  <si>
    <t>=NF(B141,"Quantity Case")</t>
  </si>
  <si>
    <t>=NF(B142,"Quantity Case")</t>
  </si>
  <si>
    <t>=NF(B143,"Quantity Case")</t>
  </si>
  <si>
    <t>=NF(B144,"Quantity Case")</t>
  </si>
  <si>
    <t>=NF(B145,"Quantity Case")</t>
  </si>
  <si>
    <t>=NF(B146,"Quantity Case")</t>
  </si>
  <si>
    <t>=NF(B147,"Quantity Case")</t>
  </si>
  <si>
    <t>=NF(B148,"Quantity Case")</t>
  </si>
  <si>
    <t>=NF(B149,"Quantity Case")</t>
  </si>
  <si>
    <t>=NF(B150,"Quantity Case")</t>
  </si>
  <si>
    <t>=NF(B151,"Quantity Case")</t>
  </si>
  <si>
    <t>=NF(B152,"Quantity Case")</t>
  </si>
  <si>
    <t>=NF(B153,"Quantity Case")</t>
  </si>
  <si>
    <t>=NF(B154,"Quantity Case")</t>
  </si>
  <si>
    <t>=NF(B155,"Quantity Case")</t>
  </si>
  <si>
    <t>=NF(B156,"Quantity Case")</t>
  </si>
  <si>
    <t>=NF(B157,"Quantity Case")</t>
  </si>
  <si>
    <t>=NF(B158,"Quantity Case")</t>
  </si>
  <si>
    <t>=NF(B159,"Quantity Case")</t>
  </si>
  <si>
    <t>=NF(B160,"Quantity Case")</t>
  </si>
  <si>
    <t>=NF(B161,"Quantity Case")</t>
  </si>
  <si>
    <t>=NF(B162,"Quantity Case")</t>
  </si>
  <si>
    <t>=NF(B163,"Quantity Case")</t>
  </si>
  <si>
    <t>=NF(B164,"Quantity Case")</t>
  </si>
  <si>
    <t>=NF(B165,"Quantity Case")</t>
  </si>
  <si>
    <t>=NF(B166,"Quantity Case")</t>
  </si>
  <si>
    <t>=NF(B167,"Quantity Case")</t>
  </si>
  <si>
    <t>=NF(B168,"Quantity Case")</t>
  </si>
  <si>
    <t>=NF(B169,"Quantity Case")</t>
  </si>
  <si>
    <t>=NF(B170,"Quantity Case")</t>
  </si>
  <si>
    <t>=NF(B171,"Quantity Case")</t>
  </si>
  <si>
    <t>=NF(B172,"Quantity Case")</t>
  </si>
  <si>
    <t>=NF(B173,"Quantity Case")</t>
  </si>
  <si>
    <t>=NF(B174,"Quantity Case")</t>
  </si>
  <si>
    <t>=NF(B175,"Quantity Case")</t>
  </si>
  <si>
    <t>=NF(B176,"Quantity Case")</t>
  </si>
  <si>
    <t>=NF(B177,"Quantity Case")</t>
  </si>
  <si>
    <t>=NF(B178,"Quantity Case")</t>
  </si>
  <si>
    <t>=NF(B179,"Quantity Case")</t>
  </si>
  <si>
    <t>=NF(B180,"Quantity Case")</t>
  </si>
  <si>
    <t>=NF(B181,"Quantity Case")</t>
  </si>
  <si>
    <t>=NF(B182,"Quantity Case")</t>
  </si>
  <si>
    <t>=NF(B183,"Quantity Case")</t>
  </si>
  <si>
    <t>=NF(B184,"Quantity Case")</t>
  </si>
  <si>
    <t>=NF(B185,"Quantity Case")</t>
  </si>
  <si>
    <t>=NF(B186,"Quantity Case")</t>
  </si>
  <si>
    <t>=NF(B187,"Quantity Case")</t>
  </si>
  <si>
    <t>=NF(B188,"Quantity Case")</t>
  </si>
  <si>
    <t>=NF(B189,"Quantity Case")</t>
  </si>
  <si>
    <t>=NF(B190,"Quantity Case")</t>
  </si>
  <si>
    <t>=NF(B191,"Quantity Case")</t>
  </si>
  <si>
    <t>=NF(B192,"Quantity Case")</t>
  </si>
  <si>
    <t>=NF(B193,"Quantity Case")</t>
  </si>
  <si>
    <t>=NF(B194,"Quantity Case")</t>
  </si>
  <si>
    <t>=NF(B195,"Quantity Case")</t>
  </si>
  <si>
    <t>=NF(B196,"Quantity Case")</t>
  </si>
  <si>
    <t>=NF(B197,"Quantity Case")</t>
  </si>
  <si>
    <t>=NF(B198,"Quantity Case")</t>
  </si>
  <si>
    <t>=NF(B199,"Quantity Case")</t>
  </si>
  <si>
    <t>=NF(B200,"Quantity Case")</t>
  </si>
  <si>
    <t>=NF(B201,"Quantity Case")</t>
  </si>
  <si>
    <t>=NF(B202,"Quantity Case")</t>
  </si>
  <si>
    <t>=NF(B203,"Quantity Case")</t>
  </si>
  <si>
    <t>=NF(B204,"Quantity Case")</t>
  </si>
  <si>
    <t>=NF(B205,"Quantity Case")</t>
  </si>
  <si>
    <t>=NF(B206,"Quantity Case")</t>
  </si>
  <si>
    <t>=NF(B207,"Quantity Case")</t>
  </si>
  <si>
    <t>=NF(B208,"Quantity Case")</t>
  </si>
  <si>
    <t>=NF(B209,"Quantity Case")</t>
  </si>
  <si>
    <t>=NF(B210,"Quantity Case")</t>
  </si>
  <si>
    <t>=NF(B211,"Quantity Case")</t>
  </si>
  <si>
    <t>=NF(B212,"Quantity Case")</t>
  </si>
  <si>
    <t>=NF(B213,"Quantity Case")</t>
  </si>
  <si>
    <t>=NF(B214,"Quantity Case")</t>
  </si>
  <si>
    <t>=NF(B215,"Quantity Case")</t>
  </si>
  <si>
    <t>=NF(B216,"Quantity Case")</t>
  </si>
  <si>
    <t>=NF(B217,"Quantity Case")</t>
  </si>
  <si>
    <t>=NF(B218,"Quantity Case")</t>
  </si>
  <si>
    <t>=NF(B219,"Quantity Case")</t>
  </si>
  <si>
    <t>=NF(B220,"Quantity Case")</t>
  </si>
  <si>
    <t>=NF(B221,"Quantity Case")</t>
  </si>
  <si>
    <t>=NF(B222,"Quantity Case")</t>
  </si>
  <si>
    <t>=NF(B223,"Quantity Case")</t>
  </si>
  <si>
    <t>=NF(B224,"Quantity Case")</t>
  </si>
  <si>
    <t>=NF(B225,"Quantity Case")</t>
  </si>
  <si>
    <t>=NF(B226,"Quantity Case")</t>
  </si>
  <si>
    <t>=NF(B227,"Quantity Case")</t>
  </si>
  <si>
    <t>=NF(B228,"Quantity Case")</t>
  </si>
  <si>
    <t>=NF(B229,"Quantity Case")</t>
  </si>
  <si>
    <t>=NF(B230,"Quantity Case")</t>
  </si>
  <si>
    <t>=NF(B231,"Quantity Case")</t>
  </si>
  <si>
    <t>=NF(B232,"Quantity Case")</t>
  </si>
  <si>
    <t>=NF(B233,"Quantity Case")</t>
  </si>
  <si>
    <t>=NF(B234,"Quantity Case")</t>
  </si>
  <si>
    <t>=NF(B235,"Quantity Case")</t>
  </si>
  <si>
    <t>=NF(B236,"Quantity Case")</t>
  </si>
  <si>
    <t>=NF(B237,"Quantity Case")</t>
  </si>
  <si>
    <t>=NF(B238,"Quantity Case")</t>
  </si>
  <si>
    <t>=NF(B239,"Quantity Case")</t>
  </si>
  <si>
    <t>=NF(B240,"Quantity Case")</t>
  </si>
  <si>
    <t>=NF(B241,"Quantity Case")</t>
  </si>
  <si>
    <t>=NF(B242,"Quantity Case")</t>
  </si>
  <si>
    <t>=NF(B243,"Quantity Case")</t>
  </si>
  <si>
    <t>=NF(B244,"Quantity Case")</t>
  </si>
  <si>
    <t>=NF(B245,"Quantity Case")</t>
  </si>
  <si>
    <t>=NF(B246,"Quantity Case")</t>
  </si>
  <si>
    <t>=NF(B247,"Quantity Case")</t>
  </si>
  <si>
    <t>=NF(B248,"Quantity Case")</t>
  </si>
  <si>
    <t>=NF(B249,"Quantity Case")</t>
  </si>
  <si>
    <t>=NF(B250,"Quantity Case")</t>
  </si>
  <si>
    <t>=NF(B251,"Quantity Case")</t>
  </si>
  <si>
    <t>=NF(B252,"Quantity Case")</t>
  </si>
  <si>
    <t>=NF(B253,"Quantity Case")</t>
  </si>
  <si>
    <t>=NF(B254,"Quantity Case")</t>
  </si>
  <si>
    <t>=NF(B255,"Quantity Case")</t>
  </si>
  <si>
    <t>=NF(B256,"Quantity Case")</t>
  </si>
  <si>
    <t>=NF(B257,"Quantity Case")</t>
  </si>
  <si>
    <t>=NF(B258,"Quantity Case")</t>
  </si>
  <si>
    <t>=NF(B259,"Quantity Case")</t>
  </si>
  <si>
    <t>=NF(B260,"Quantity Case")</t>
  </si>
  <si>
    <t>=NF(B261,"Quantity Case")</t>
  </si>
  <si>
    <t>=NF(B262,"Quantity Case")</t>
  </si>
  <si>
    <t>=NF(B263,"Quantity Case")</t>
  </si>
  <si>
    <t>=NF(B264,"Quantity Case")</t>
  </si>
  <si>
    <t>=NF(B265,"Quantity Case")</t>
  </si>
  <si>
    <t>=NF(B266,"Quantity Case")</t>
  </si>
  <si>
    <t>=NF(B267,"Quantity Case")</t>
  </si>
  <si>
    <t>=NF(B268,"Quantity Case")</t>
  </si>
  <si>
    <t>=NF(B269,"Quantity Case")</t>
  </si>
  <si>
    <t>=NF(B270,"Quantity Case")</t>
  </si>
  <si>
    <t>=NF(B271,"Quantity Case")</t>
  </si>
  <si>
    <t>=NF(B272,"Quantity Case")</t>
  </si>
  <si>
    <t>=NF(B273,"Quantity Case")</t>
  </si>
  <si>
    <t>=NF(B274,"Quantity Case")</t>
  </si>
  <si>
    <t>=NF(B275,"Quantity Case")</t>
  </si>
  <si>
    <t>=NF(B276,"Quantity Case")</t>
  </si>
  <si>
    <t>=NF(B277,"Quantity Case")</t>
  </si>
  <si>
    <t>=NF(B278,"Quantity Case")</t>
  </si>
  <si>
    <t>=NF(B279,"Quantity Case")</t>
  </si>
  <si>
    <t>=NF(B280,"Quantity Case")</t>
  </si>
  <si>
    <t>=NF(B281,"Quantity Case")</t>
  </si>
  <si>
    <t>=NF(B282,"Quantity Case")</t>
  </si>
  <si>
    <t>=NF(B283,"Quantity Case")</t>
  </si>
  <si>
    <t>=NF(B284,"Quantity Case")</t>
  </si>
  <si>
    <t>=NF(B285,"Quantity Case")</t>
  </si>
  <si>
    <t>=NF(B286,"Quantity Case")</t>
  </si>
  <si>
    <t>=NF(B287,"Quantity Case")</t>
  </si>
  <si>
    <t>=NF(B288,"Quantity Case")</t>
  </si>
  <si>
    <t>=NF(B289,"Quantity Case")</t>
  </si>
  <si>
    <t>=NF(B290,"Quantity Case")</t>
  </si>
  <si>
    <t>=NF(B291,"Quantity Case")</t>
  </si>
  <si>
    <t>=NF(B292,"Quantity Case")</t>
  </si>
  <si>
    <t>=NF(B293,"Quantity Case")</t>
  </si>
  <si>
    <t>=NF(B294,"Quantity Case")</t>
  </si>
  <si>
    <t>=NF(B295,"Quantity Case")</t>
  </si>
  <si>
    <t>=NF(B296,"Quantity Case")</t>
  </si>
  <si>
    <t>=NF(B297,"Quantity Case")</t>
  </si>
  <si>
    <t>=NF(B298,"Quantity Case")</t>
  </si>
  <si>
    <t>=NF(B299,"Quantity Case")</t>
  </si>
  <si>
    <t>=NF(B300,"Quantity Case")</t>
  </si>
  <si>
    <t>=NF(B301,"Quantity Case")</t>
  </si>
  <si>
    <t>=NF(B302,"Quantity Case")</t>
  </si>
  <si>
    <t>=NF(B303,"Quantity Case")</t>
  </si>
  <si>
    <t>=NF(B304,"Quantity Case")</t>
  </si>
  <si>
    <t>=NF(B305,"Quantity Case")</t>
  </si>
  <si>
    <t>=NF(B306,"Quantity Case")</t>
  </si>
  <si>
    <t>=NF(B307,"Quantity Case")</t>
  </si>
  <si>
    <t>=NF(B308,"Quantity Case")</t>
  </si>
  <si>
    <t>=NF(B309,"Quantity Case")</t>
  </si>
  <si>
    <t>=NF(B310,"Quantity Case")</t>
  </si>
  <si>
    <t>=NF(B311,"Quantity Case")</t>
  </si>
  <si>
    <t>=NF(B312,"Quantity Case")</t>
  </si>
  <si>
    <t>=NF(B313,"Quantity Case")</t>
  </si>
  <si>
    <t>=NF(B314,"Quantity Case")</t>
  </si>
  <si>
    <t>=NF(B315,"Quantity Case")</t>
  </si>
  <si>
    <t>=NF(B316,"Quantity Case")</t>
  </si>
  <si>
    <t>=NF(B317,"Quantity Case")</t>
  </si>
  <si>
    <t>=NF(B318,"Quantity Case")</t>
  </si>
  <si>
    <t>=NF(B319,"Quantity Case")</t>
  </si>
  <si>
    <t>=NF(B320,"Quantity Case")</t>
  </si>
  <si>
    <t>=NF(B321,"Quantity Case")</t>
  </si>
  <si>
    <t>=NF(B322,"Quantity Case")</t>
  </si>
  <si>
    <t>=NF(B323,"Quantity Case")</t>
  </si>
  <si>
    <t>=NF(B324,"Quantity Case")</t>
  </si>
  <si>
    <t>=NF(B325,"Quantity Case")</t>
  </si>
  <si>
    <t>=NF(B326,"Quantity Case")</t>
  </si>
  <si>
    <t>=NF(B327,"Quantity Case")</t>
  </si>
  <si>
    <t>=NF(B328,"Quantity Case")</t>
  </si>
  <si>
    <t>=NF(B329,"Quantity Case")</t>
  </si>
  <si>
    <t>=NF(B330,"Quantity Case")</t>
  </si>
  <si>
    <t>=NF(B331,"Quantity Case")</t>
  </si>
  <si>
    <t>=NF(B332,"Quantity Case")</t>
  </si>
  <si>
    <t>=NF(B333,"Quantity Case")</t>
  </si>
  <si>
    <t>=NF(B334,"Quantity Case")</t>
  </si>
  <si>
    <t>=NF(B335,"Quantity Case")</t>
  </si>
  <si>
    <t>=NF(B336,"Quantity Case")</t>
  </si>
  <si>
    <t>=NF(B337,"Quantity Case")</t>
  </si>
  <si>
    <t>=NF(B338,"Quantity Case")</t>
  </si>
  <si>
    <t>=NF(B339,"Quantity Case")</t>
  </si>
  <si>
    <t>=NF(B340,"Quantity Case")</t>
  </si>
  <si>
    <t>=NF(B341,"Quantity Case")</t>
  </si>
  <si>
    <t>=NF(B342,"Quantity Case")</t>
  </si>
  <si>
    <t>=NF(B343,"Quantity Case")</t>
  </si>
  <si>
    <t>=NF(B344,"Quantity Case")</t>
  </si>
  <si>
    <t>=NF(B345,"Quantity Case")</t>
  </si>
  <si>
    <t>=NF(B346,"Quantity Case")</t>
  </si>
  <si>
    <t>=NF(B347,"Quantity Case")</t>
  </si>
  <si>
    <t>=NF(B348,"Quantity Case")</t>
  </si>
  <si>
    <t>=NF(B349,"Quantity Case")</t>
  </si>
  <si>
    <t>=NF(B350,"Quantity Case")</t>
  </si>
  <si>
    <t>=NF(B351,"Quantity Case")</t>
  </si>
  <si>
    <t>=NF(B352,"Quantity Case")</t>
  </si>
  <si>
    <t>=NF(B353,"Quantity Case")</t>
  </si>
  <si>
    <t>=NF(B354,"Quantity Case")</t>
  </si>
  <si>
    <t>=NF(B355,"Quantity Case")</t>
  </si>
  <si>
    <t>=NF(B356,"Quantity Case")</t>
  </si>
  <si>
    <t>=NF(B357,"Quantity Case")</t>
  </si>
  <si>
    <t>=NF(B358,"Quantity Case")</t>
  </si>
  <si>
    <t>=NF(B359,"Quantity Case")</t>
  </si>
  <si>
    <t>=NF(B360,"Quantity Case")</t>
  </si>
  <si>
    <t>=NF(B361,"Quantity Case")</t>
  </si>
  <si>
    <t>=NF(B362,"Quantity Case")</t>
  </si>
  <si>
    <t>=NF(B363,"Quantity Case")</t>
  </si>
  <si>
    <t>=NF(B364,"Quantity Case")</t>
  </si>
  <si>
    <t>=NF(B365,"Quantity Case")</t>
  </si>
  <si>
    <t>=NF(B366,"Quantity Case")</t>
  </si>
  <si>
    <t>=NF(B367,"Quantity Case")</t>
  </si>
  <si>
    <t>=NF(B368,"Quantity Case")</t>
  </si>
  <si>
    <t>=NF(B369,"Quantity Case")</t>
  </si>
  <si>
    <t>=NF(B370,"Quantity Case")</t>
  </si>
  <si>
    <t>=NF(B371,"Quantity Case")</t>
  </si>
  <si>
    <t>=NF(B372,"Quantity Case")</t>
  </si>
  <si>
    <t>=NF(B373,"Quantity Case")</t>
  </si>
  <si>
    <t>=NF(B374,"Quantity Case")</t>
  </si>
  <si>
    <t>=NF(B375,"Quantity Case")</t>
  </si>
  <si>
    <t>=NF(B376,"Quantity Case")</t>
  </si>
  <si>
    <t>=NF(B377,"Quantity Case")</t>
  </si>
  <si>
    <t>=NF(B378,"Quantity Case")</t>
  </si>
  <si>
    <t>=NF(B379,"Quantity Case")</t>
  </si>
  <si>
    <t>=NF(B380,"Quantity Case")</t>
  </si>
  <si>
    <t>=NF(B381,"Quantity Case")</t>
  </si>
  <si>
    <t>=NF(B382,"Quantity Case")</t>
  </si>
  <si>
    <t>=NF(B383,"Quantity Case")</t>
  </si>
  <si>
    <t>=NF(B384,"Quantity Case")</t>
  </si>
  <si>
    <t>=NF(B385,"Quantity Case")</t>
  </si>
  <si>
    <t>=NF(B386,"Quantity Case")</t>
  </si>
  <si>
    <t>=NF(B387,"Quantity Case")</t>
  </si>
  <si>
    <t>=NF(B388,"Quantity Case")</t>
  </si>
  <si>
    <t>=NF(B389,"Quantity Case")</t>
  </si>
  <si>
    <t>=NF(B390,"Quantity Case")</t>
  </si>
  <si>
    <t>=NF(B391,"Quantity Case")</t>
  </si>
  <si>
    <t>=NF(B392,"Quantity Case")</t>
  </si>
  <si>
    <t>=NF(B393,"Quantity Case")</t>
  </si>
  <si>
    <t>=NF(B394,"Quantity Case")</t>
  </si>
  <si>
    <t>=NF(B395,"Quantity Case")</t>
  </si>
  <si>
    <t>=NF(B396,"Quantity Case")</t>
  </si>
  <si>
    <t>=NF(B397,"Quantity Case")</t>
  </si>
  <si>
    <t>=NF(B398,"Quantity Case")</t>
  </si>
  <si>
    <t>=NF(B399,"Quantity Case")</t>
  </si>
  <si>
    <t>=NF(B400,"Quantity Case")</t>
  </si>
  <si>
    <t>=NF(B401,"Quantity Case")</t>
  </si>
  <si>
    <t>=NF(B402,"Quantity Case")</t>
  </si>
  <si>
    <t>=NF(B403,"Quantity Case")</t>
  </si>
  <si>
    <t>=NF(B404,"Quantity Case")</t>
  </si>
  <si>
    <t>=NF(B405,"Quantity Case")</t>
  </si>
  <si>
    <t>=NF(B406,"Quantity Case")</t>
  </si>
  <si>
    <t>=NF(B407,"Quantity Case")</t>
  </si>
  <si>
    <t>=NF(B408,"Quantity Case")</t>
  </si>
  <si>
    <t>=NF(B409,"Quantity Case")</t>
  </si>
  <si>
    <t>=NF(B410,"Quantity Case")</t>
  </si>
  <si>
    <t>=NF(B411,"Quantity Case")</t>
  </si>
  <si>
    <t>=NF(B412,"Quantity Case")</t>
  </si>
  <si>
    <t>=NF(B413,"Quantity Case")</t>
  </si>
  <si>
    <t>=NF(B414,"Quantity Case")</t>
  </si>
  <si>
    <t>=NF(B415,"Quantity Case")</t>
  </si>
  <si>
    <t>=NF(B416,"Quantity Case")</t>
  </si>
  <si>
    <t>=NF(B417,"Quantity Case")</t>
  </si>
  <si>
    <t>=NF(B418,"Quantity Case")</t>
  </si>
  <si>
    <t>=NF(B419,"Quantity Case")</t>
  </si>
  <si>
    <t>=NF(B420,"Quantity Case")</t>
  </si>
  <si>
    <t>=NF(B421,"Quantity Case")</t>
  </si>
  <si>
    <t>=NF(B422,"Quantity Case")</t>
  </si>
  <si>
    <t>=NF(B423,"Quantity Case")</t>
  </si>
  <si>
    <t>=NF(B424,"Quantity Case")</t>
  </si>
  <si>
    <t>=NF(B425,"Quantity Case")</t>
  </si>
  <si>
    <t>=NF(B426,"Quantity Case")</t>
  </si>
  <si>
    <t>=NF(B427,"Quantity Case")</t>
  </si>
  <si>
    <t>=NF(B428,"Quantity Case")</t>
  </si>
  <si>
    <t>=NF(B429,"Quantity Case")</t>
  </si>
  <si>
    <t>=NF(B430,"Quantity Case")</t>
  </si>
  <si>
    <t>=NF(B431,"Quantity Case")</t>
  </si>
  <si>
    <t>=NF(B432,"Quantity Case")</t>
  </si>
  <si>
    <t>=NF(B433,"Quantity Case")</t>
  </si>
  <si>
    <t>=NF(B434,"Quantity Case")</t>
  </si>
  <si>
    <t>=NF(B435,"Quantity Case")</t>
  </si>
  <si>
    <t>=NF(B436,"Quantity Case")</t>
  </si>
  <si>
    <t>=NF(B437,"Quantity Case")</t>
  </si>
  <si>
    <t>=NF(B438,"Quantity Case")</t>
  </si>
  <si>
    <t>=NF(B439,"Quantity Case")</t>
  </si>
  <si>
    <t>=NF(B440,"Quantity Case")</t>
  </si>
  <si>
    <t>=NF(B441,"Quantity Case")</t>
  </si>
  <si>
    <t>=NF(B442,"Quantity Case")</t>
  </si>
  <si>
    <t>=NF(B443,"Quantity Case")</t>
  </si>
  <si>
    <t>=NF(B444,"Quantity Case")</t>
  </si>
  <si>
    <t>=NF(B445,"Quantity Case")</t>
  </si>
  <si>
    <t>=NF(B446,"Quantity Case")</t>
  </si>
  <si>
    <t>=NF(B447,"Quantity Case")</t>
  </si>
  <si>
    <t>=NF(B448,"Quantity Case")</t>
  </si>
  <si>
    <t>=NF(B449,"Quantity Case")</t>
  </si>
  <si>
    <t>=NF(B450,"Quantity Case")</t>
  </si>
  <si>
    <t>=NF(B451,"Quantity Case")</t>
  </si>
  <si>
    <t>=NF(B452,"Quantity Case")</t>
  </si>
  <si>
    <t>=NF(B453,"Quantity Case")</t>
  </si>
  <si>
    <t>=NF(B454,"Quantity Case")</t>
  </si>
  <si>
    <t>=NF(B455,"Quantity Case")</t>
  </si>
  <si>
    <t>=NF(B456,"Quantity Case")</t>
  </si>
  <si>
    <t>=NF(B457,"Quantity Case")</t>
  </si>
  <si>
    <t>=NF(B458,"Quantity Case")</t>
  </si>
  <si>
    <t>=NF(B459,"Quantity Case")</t>
  </si>
  <si>
    <t>=NF(B460,"Quantity Case")</t>
  </si>
  <si>
    <t>=NF(B461,"Quantity Case")</t>
  </si>
  <si>
    <t>=NF(B462,"Quantity Case")</t>
  </si>
  <si>
    <t>=NF(B463,"Quantity Case")</t>
  </si>
  <si>
    <t>=NF(B464,"Quantity Case")</t>
  </si>
  <si>
    <t>=NF(B465,"Quantity Case")</t>
  </si>
  <si>
    <t>=NF(B466,"Quantity Case")</t>
  </si>
  <si>
    <t>=NF(B467,"Quantity Case")</t>
  </si>
  <si>
    <t>=NF(B468,"Quantity Case")</t>
  </si>
  <si>
    <t>=NF(B469,"Quantity Case")</t>
  </si>
  <si>
    <t>=NF(B470,"Quantity Case")</t>
  </si>
  <si>
    <t>=NF(B471,"Quantity Case")</t>
  </si>
  <si>
    <t>=NF(B472,"Quantity Case")</t>
  </si>
  <si>
    <t>=NF(B473,"Quantity Case")</t>
  </si>
  <si>
    <t>=NF(B474,"Quantity Case")</t>
  </si>
  <si>
    <t>=NF(B475,"Quantity Case")</t>
  </si>
  <si>
    <t>=NF(B476,"Quantity Case")</t>
  </si>
  <si>
    <t>=NF(B477,"Quantity Case")</t>
  </si>
  <si>
    <t>=NF(B478,"Quantity Case")</t>
  </si>
  <si>
    <t>=NF(B479,"Quantity Case")</t>
  </si>
  <si>
    <t>=NF(B480,"Quantity Case")</t>
  </si>
  <si>
    <t>=NF(B481,"Quantity Case")</t>
  </si>
  <si>
    <t>=NF(B482,"Quantity Case")</t>
  </si>
  <si>
    <t>=NF(B483,"Quantity Case")</t>
  </si>
  <si>
    <t>=NF(B484,"Quantity Case")</t>
  </si>
  <si>
    <t>=NF(B485,"Quantity Case")</t>
  </si>
  <si>
    <t>=NF(B486,"Quantity Case")</t>
  </si>
  <si>
    <t>=NF(B487,"Quantity Case")</t>
  </si>
  <si>
    <t>=NF(B488,"Quantity Case")</t>
  </si>
  <si>
    <t>=NF(B489,"Quantity Case")</t>
  </si>
  <si>
    <t>=NF(B490,"Quantity Case")</t>
  </si>
  <si>
    <t>=NF(B491,"Quantity Case")</t>
  </si>
  <si>
    <t>=NF(B492,"Quantity Case")</t>
  </si>
  <si>
    <t>=NF(B493,"Quantity Case")</t>
  </si>
  <si>
    <t>=NF(B494,"Quantity Case")</t>
  </si>
  <si>
    <t>=NF(B495,"Quantity Case")</t>
  </si>
  <si>
    <t>=NF(B496,"Quantity Case")</t>
  </si>
  <si>
    <t>=NF(B497,"Quantity Case")</t>
  </si>
  <si>
    <t>=NF(B498,"Quantity Case")</t>
  </si>
  <si>
    <t>=NF(B499,"Quantity Case")</t>
  </si>
  <si>
    <t>=NF(B500,"Quantity Case")</t>
  </si>
  <si>
    <t>=NF(B501,"Quantity Case")</t>
  </si>
  <si>
    <t>=NF(B502,"Quantity Case")</t>
  </si>
  <si>
    <t>=NF(B503,"Quantity Case")</t>
  </si>
  <si>
    <t>=NF(B504,"Quantity Case")</t>
  </si>
  <si>
    <t>=NF(B505,"Quantity Case")</t>
  </si>
  <si>
    <t>=NF(B506,"Quantity Case")</t>
  </si>
  <si>
    <t>=NF(B507,"Quantity Case")</t>
  </si>
  <si>
    <t>=NF(B508,"Quantity Case")</t>
  </si>
  <si>
    <t>=NF(B509,"Quantity Case")</t>
  </si>
  <si>
    <t>=NF(B510,"Quantity Case")</t>
  </si>
  <si>
    <t>=NF(B511,"Quantity Case")</t>
  </si>
  <si>
    <t>=NF(B512,"Quantity Case")</t>
  </si>
  <si>
    <t>=NF(B513,"Quantity Case")</t>
  </si>
  <si>
    <t>=NF(B514,"Quantity Case")</t>
  </si>
  <si>
    <t>=NF(B515,"Quantity Case")</t>
  </si>
  <si>
    <t>=NF(B516,"Quantity Case")</t>
  </si>
  <si>
    <t>=NF(B517,"Quantity Case")</t>
  </si>
  <si>
    <t>=NF(B518,"Quantity Case")</t>
  </si>
  <si>
    <t>=NF(B519,"Quantity Case")</t>
  </si>
  <si>
    <t>=NF(B520,"Quantity Case")</t>
  </si>
  <si>
    <t>=NF(B521,"Quantity Case")</t>
  </si>
  <si>
    <t>=NF(B522,"Quantity Case")</t>
  </si>
  <si>
    <t>=NF(B523,"Quantity Case")</t>
  </si>
  <si>
    <t>=NF(B524,"Quantity Case")</t>
  </si>
  <si>
    <t>=NF(B525,"Quantity Case")</t>
  </si>
  <si>
    <t>=NF(B526,"Quantity Case")</t>
  </si>
  <si>
    <t>=NF(B527,"Quantity Case")</t>
  </si>
  <si>
    <t>=NF(B528,"Quantity Case")</t>
  </si>
  <si>
    <t>=NF(B529,"Quantity Case")</t>
  </si>
  <si>
    <t>=NF(B530,"Quantity Case")</t>
  </si>
  <si>
    <t>=NF(B531,"Quantity Case")</t>
  </si>
  <si>
    <t>=NF(B532,"Quantity Case")</t>
  </si>
  <si>
    <t>=NF(B533,"Quantity Case")</t>
  </si>
  <si>
    <t>=NF(B534,"Quantity Case")</t>
  </si>
  <si>
    <t>=NF(B535,"Quantity Case")</t>
  </si>
  <si>
    <t>=NF(B536,"Quantity Case")</t>
  </si>
  <si>
    <t>=NF(B537,"Quantity Case")</t>
  </si>
  <si>
    <t>=NF(B538,"Quantity Case")</t>
  </si>
  <si>
    <t>=NF(B539,"Quantity Case")</t>
  </si>
  <si>
    <t>=NF(B540,"Quantity Case")</t>
  </si>
  <si>
    <t>=NF(B541,"Quantity Case")</t>
  </si>
  <si>
    <t>=NF(B542,"Quantity Case")</t>
  </si>
  <si>
    <t>=NF(B543,"Quantity Case")</t>
  </si>
  <si>
    <t>=NF(B544,"Quantity Case")</t>
  </si>
  <si>
    <t>=NF(B545,"Quantity Case")</t>
  </si>
  <si>
    <t>=NF(B546,"Quantity Case")</t>
  </si>
  <si>
    <t>=NF(B547,"Quantity Case")</t>
  </si>
  <si>
    <t>=NF(B548,"Quantity Case")</t>
  </si>
  <si>
    <t>=NF(B549,"Quantity Case")</t>
  </si>
  <si>
    <t>=NF(B550,"Quantity Case")</t>
  </si>
  <si>
    <t>=NF(B551,"Quantity Case")</t>
  </si>
  <si>
    <t>=NF(B552,"Quantity Case")</t>
  </si>
  <si>
    <t>=NF(B553,"Quantity Case")</t>
  </si>
  <si>
    <t>=NF(B554,"Quantity Case")</t>
  </si>
  <si>
    <t>=NF(B555,"Quantity Case")</t>
  </si>
  <si>
    <t>=NF(B556,"Quantity Case")</t>
  </si>
  <si>
    <t>=NF(B557,"Quantity Case")</t>
  </si>
  <si>
    <t>=NF(B558,"Quantity Case")</t>
  </si>
  <si>
    <t>=NF(B559,"Quantity Case")</t>
  </si>
  <si>
    <t>=NF(B560,"Quantity Case")</t>
  </si>
  <si>
    <t>=NF(B561,"Quantity Case")</t>
  </si>
  <si>
    <t>=NF(B562,"Quantity Case")</t>
  </si>
  <si>
    <t>=NF(B563,"Quantity Case")</t>
  </si>
  <si>
    <t>=NF(B564,"Quantity Case")</t>
  </si>
  <si>
    <t>=NF(B565,"Quantity Case")</t>
  </si>
  <si>
    <t>=NF(B566,"Quantity Case")</t>
  </si>
  <si>
    <t>=NF(B567,"Quantity Case")</t>
  </si>
  <si>
    <t>=NF(B568,"Quantity Case")</t>
  </si>
  <si>
    <t>=NF(B569,"Quantity Case")</t>
  </si>
  <si>
    <t>=NF(B570,"Quantity Case")</t>
  </si>
  <si>
    <t>=NF(B571,"Quantity Case")</t>
  </si>
  <si>
    <t>=NF(B572,"Quantity Case")</t>
  </si>
  <si>
    <t>=NF(B573,"Quantity Case")</t>
  </si>
  <si>
    <t>=NF(B574,"Quantity Case")</t>
  </si>
  <si>
    <t>=NF(B575,"Quantity Case")</t>
  </si>
  <si>
    <t>=NF(B576,"Quantity Case")</t>
  </si>
  <si>
    <t>=NF(B577,"Quantity Case")</t>
  </si>
  <si>
    <t>=NF(B578,"Quantity Case")</t>
  </si>
  <si>
    <t>=NF(B579,"Quantity Case")</t>
  </si>
  <si>
    <t>=NF(B580,"Quantity Case")</t>
  </si>
  <si>
    <t>=NF(B581,"Quantity Case")</t>
  </si>
  <si>
    <t>=NF(B582,"Quantity Case")</t>
  </si>
  <si>
    <t>=NF(B583,"Quantity Case")</t>
  </si>
  <si>
    <t>=NF(B584,"Quantity Case")</t>
  </si>
  <si>
    <t>=NF(B585,"Quantity Case")</t>
  </si>
  <si>
    <t>=NF(B586,"Quantity Case")</t>
  </si>
  <si>
    <t>=NF(B587,"Quantity Case")</t>
  </si>
  <si>
    <t>=NF(B588,"Quantity Case")</t>
  </si>
  <si>
    <t>=NF(B589,"Quantity Case")</t>
  </si>
  <si>
    <t>=NF(B590,"Quantity Case")</t>
  </si>
  <si>
    <t>=NF(B591,"Quantity Case")</t>
  </si>
  <si>
    <t>=NF(B592,"Quantity Case")</t>
  </si>
  <si>
    <t>=NF(B593,"Quantity Case")</t>
  </si>
  <si>
    <t>=NF(B594,"Quantity Case")</t>
  </si>
  <si>
    <t>=NF(B595,"Quantity Case")</t>
  </si>
  <si>
    <t>=NF(B596,"Quantity Case")</t>
  </si>
  <si>
    <t>=NF(B597,"Quantity Case")</t>
  </si>
  <si>
    <t>=NF(B598,"Quantity Case")</t>
  </si>
  <si>
    <t>=NF(B599,"Quantity Case")</t>
  </si>
  <si>
    <t>=NF(B600,"Quantity Case")</t>
  </si>
  <si>
    <t>=NF(B601,"Quantity Case")</t>
  </si>
  <si>
    <t>=NF(B602,"Quantity Case")</t>
  </si>
  <si>
    <t>=NF(B603,"Quantity Case")</t>
  </si>
  <si>
    <t>=NF(B604,"Quantity Case")</t>
  </si>
  <si>
    <t>=NF(B605,"Quantity Case")</t>
  </si>
  <si>
    <t>=NF(B606,"Quantity Case")</t>
  </si>
  <si>
    <t>=NF(B607,"Quantity Case")</t>
  </si>
  <si>
    <t>=NF(B608,"Quantity Case")</t>
  </si>
  <si>
    <t>=NF(B609,"Quantity Case")</t>
  </si>
  <si>
    <t>=NF(B610,"Quantity Case")</t>
  </si>
  <si>
    <t>=NF(B611,"Quantity Case")</t>
  </si>
  <si>
    <t>=NF(B612,"Quantity Case")</t>
  </si>
  <si>
    <t>=NF(B613,"Quantity Case")</t>
  </si>
  <si>
    <t>=NF(B614,"Quantity Case")</t>
  </si>
  <si>
    <t>=NF(B615,"Quantity Case")</t>
  </si>
  <si>
    <t>=NF(B616,"Quantity Case")</t>
  </si>
  <si>
    <t>=NF(B617,"Quantity Case")</t>
  </si>
  <si>
    <t>=NF(B618,"Quantity Case")</t>
  </si>
  <si>
    <t>=NF(B619,"Quantity Case")</t>
  </si>
  <si>
    <t>=NF(B620,"Quantity Case")</t>
  </si>
  <si>
    <t>=NF(B621,"Quantity Case")</t>
  </si>
  <si>
    <t>=NF(B622,"Quantity Case")</t>
  </si>
  <si>
    <t>=NF(B623,"Quantity Case")</t>
  </si>
  <si>
    <t>=NF(B624,"Quantity Case")</t>
  </si>
  <si>
    <t>=NF(B625,"Quantity Case")</t>
  </si>
  <si>
    <t>=NF(B626,"Quantity Case")</t>
  </si>
  <si>
    <t>=NF(B627,"Quantity Case")</t>
  </si>
  <si>
    <t>=NF(B628,"Quantity Case")</t>
  </si>
  <si>
    <t>=NF(B629,"Quantity Case")</t>
  </si>
  <si>
    <t>=NF(B630,"Quantity Case")</t>
  </si>
  <si>
    <t>=NF(B631,"Quantity Case")</t>
  </si>
  <si>
    <t>=NF(B632,"Quantity Case")</t>
  </si>
  <si>
    <t>=NF(B633,"Quantity Case")</t>
  </si>
  <si>
    <t>=NF(B634,"Quantity Case")</t>
  </si>
  <si>
    <t>=NF(B635,"Quantity Case")</t>
  </si>
  <si>
    <t>=NF(B636,"Quantity Case")</t>
  </si>
  <si>
    <t>=NF(B637,"Quantity Case")</t>
  </si>
  <si>
    <t>=NF(B638,"Quantity Case")</t>
  </si>
  <si>
    <t>=NF(B639,"Quantity Case")</t>
  </si>
  <si>
    <t>=NF(B640,"Quantity Case")</t>
  </si>
  <si>
    <t>=NF(B641,"Quantity Case")</t>
  </si>
  <si>
    <t>=NF(B642,"Quantity Case")</t>
  </si>
  <si>
    <t>=NF(B643,"Quantity Case")</t>
  </si>
  <si>
    <t>=NF(B644,"Quantity Case")</t>
  </si>
  <si>
    <t>=NF(B645,"Quantity Case")</t>
  </si>
  <si>
    <t>=NF(B646,"Quantity Case")</t>
  </si>
  <si>
    <t>=NF(B647,"Quantity Case")</t>
  </si>
  <si>
    <t>=NF(B648,"Quantity Case")</t>
  </si>
  <si>
    <t>=NF(B649,"Quantity Case")</t>
  </si>
  <si>
    <t>=NF(B650,"Quantity Case")</t>
  </si>
  <si>
    <t>=NF(B651,"Quantity Case")</t>
  </si>
  <si>
    <t>=NF(B652,"Quantity Case")</t>
  </si>
  <si>
    <t>=NF(B653,"Quantity Case")</t>
  </si>
  <si>
    <t>=NF(B654,"Quantity Case")</t>
  </si>
  <si>
    <t>=NF(B655,"Quantity Case")</t>
  </si>
  <si>
    <t>=NF(B656,"Quantity Case")</t>
  </si>
  <si>
    <t>=NF(B657,"Quantity Case")</t>
  </si>
  <si>
    <t>=NF(B658,"Quantity Case")</t>
  </si>
  <si>
    <t>=NF(B659,"Quantity Case")</t>
  </si>
  <si>
    <t>=NF(B660,"Quantity Case")</t>
  </si>
  <si>
    <t>=NF(B661,"Quantity Case")</t>
  </si>
  <si>
    <t>=NF(B662,"Quantity Case")</t>
  </si>
  <si>
    <t>=NF(B663,"Quantity Case")</t>
  </si>
  <si>
    <t>=NF(B664,"Quantity Case")</t>
  </si>
  <si>
    <t>=NF(B665,"Quantity Case")</t>
  </si>
  <si>
    <t>=NF(B666,"Quantity Case")</t>
  </si>
  <si>
    <t>=NF(B667,"Quantity Case")</t>
  </si>
  <si>
    <t>=NF(B668,"Quantity Case")</t>
  </si>
  <si>
    <t>=NF(B669,"Quantity Case")</t>
  </si>
  <si>
    <t>=NF(B670,"Quantity Case")</t>
  </si>
  <si>
    <t>=NF(B671,"Quantity Case")</t>
  </si>
  <si>
    <t>=NF(B672,"Quantity Case")</t>
  </si>
  <si>
    <t>=NF(B673,"Quantity Case")</t>
  </si>
  <si>
    <t>=NF(B674,"Quantity Case")</t>
  </si>
  <si>
    <t>=NF(B675,"Quantity Case")</t>
  </si>
  <si>
    <t>=NF(B676,"Quantity Case")</t>
  </si>
  <si>
    <t>=NF(B677,"Quantity Case")</t>
  </si>
  <si>
    <t>=NF(B678,"Quantity Case")</t>
  </si>
  <si>
    <t>=NF(B679,"Quantity Case")</t>
  </si>
  <si>
    <t>=NF(B680,"Quantity Case")</t>
  </si>
  <si>
    <t>=NF(B681,"Quantity Case")</t>
  </si>
  <si>
    <t>=NF(B682,"Quantity Case")</t>
  </si>
  <si>
    <t>=NF(B683,"Quantity Case")</t>
  </si>
  <si>
    <t>=NF(B684,"Quantity Case")</t>
  </si>
  <si>
    <t>=NF(B685,"Quantity Case")</t>
  </si>
  <si>
    <t>=NF(B686,"Quantity Case")</t>
  </si>
  <si>
    <t>=NF(B687,"Quantity Case")</t>
  </si>
  <si>
    <t>=NF(B688,"Quantity Case")</t>
  </si>
  <si>
    <t>=NF(B689,"Quantity Case")</t>
  </si>
  <si>
    <t>=NF(B690,"Quantity Case")</t>
  </si>
  <si>
    <t>=NF(B691,"Quantity Case")</t>
  </si>
  <si>
    <t>=NF(B692,"Quantity Case")</t>
  </si>
  <si>
    <t>=NF(B693,"Quantity Case")</t>
  </si>
  <si>
    <t>=NF(B694,"Quantity Case")</t>
  </si>
  <si>
    <t>=NF(B695,"Quantity Case")</t>
  </si>
  <si>
    <t>=NF(B696,"Quantity Case")</t>
  </si>
  <si>
    <t>=NF(B697,"Quantity Case")</t>
  </si>
  <si>
    <t>=NF(B698,"Quantity Case")</t>
  </si>
  <si>
    <t>=NF(B699,"Quantity Case")</t>
  </si>
  <si>
    <t>=NF(B700,"Quantity Case")</t>
  </si>
  <si>
    <t>=NF(B701,"Quantity Case")</t>
  </si>
  <si>
    <t>=NF(B702,"Quantity Case")</t>
  </si>
  <si>
    <t>=NF(B703,"Quantity Case")</t>
  </si>
  <si>
    <t>=NF(B704,"Quantity Case")</t>
  </si>
  <si>
    <t>=NF(B705,"Quantity Case")</t>
  </si>
  <si>
    <t>=NF(B706,"Quantity Case")</t>
  </si>
  <si>
    <t>=NF(B707,"Quantity Case")</t>
  </si>
  <si>
    <t>=NF(B708,"Quantity Case")</t>
  </si>
  <si>
    <t>=NF(B709,"Quantity Case")</t>
  </si>
  <si>
    <t>=NF(B710,"Quantity Case")</t>
  </si>
  <si>
    <t>=NF(B711,"Quantity Case")</t>
  </si>
  <si>
    <t>=NF(B712,"Quantity Case")</t>
  </si>
  <si>
    <t>=NF(B713,"Quantity Case")</t>
  </si>
  <si>
    <t>=NF(B714,"Quantity Case")</t>
  </si>
  <si>
    <t>=NF(B715,"Quantity Case")</t>
  </si>
  <si>
    <t>=NF(B716,"Quantity Case")</t>
  </si>
  <si>
    <t>=NF(B717,"Quantity Case")</t>
  </si>
  <si>
    <t>=NF(B718,"Quantity Case")</t>
  </si>
  <si>
    <t>=NF(B719,"Quantity Case")</t>
  </si>
  <si>
    <t>=NF(B720,"Quantity Case")</t>
  </si>
  <si>
    <t>=NF(B721,"Quantity Case")</t>
  </si>
  <si>
    <t>=NF(B722,"Quantity Case")</t>
  </si>
  <si>
    <t>=NF(B723,"Quantity Case")</t>
  </si>
  <si>
    <t>=NF(B724,"Quantity Case")</t>
  </si>
  <si>
    <t>=NF(B725,"Quantity Case")</t>
  </si>
  <si>
    <t>=NF(B726,"Quantity Case")</t>
  </si>
  <si>
    <t>=NF(B727,"Quantity Case")</t>
  </si>
  <si>
    <t>=NF(B728,"Quantity Case")</t>
  </si>
  <si>
    <t>=NF(B729,"Quantity Case")</t>
  </si>
  <si>
    <t>=NF(B730,"Quantity Case")</t>
  </si>
  <si>
    <t>=NF(B731,"Quantity Case")</t>
  </si>
  <si>
    <t>=NF(B732,"Quantity Case")</t>
  </si>
  <si>
    <t>=NF(B733,"Quantity Case")</t>
  </si>
  <si>
    <t>=NF(B734,"Quantity Case")</t>
  </si>
  <si>
    <t>=NF(B735,"Quantity Case")</t>
  </si>
  <si>
    <t>=NF(B736,"Quantity Case")</t>
  </si>
  <si>
    <t>=NF(B737,"Quantity Case")</t>
  </si>
  <si>
    <t>=NF(B738,"Quantity Case")</t>
  </si>
  <si>
    <t>=NF(B739,"Quantity Case")</t>
  </si>
  <si>
    <t>=NF(B740,"Quantity Case")</t>
  </si>
  <si>
    <t>=NF(B741,"Quantity Case")</t>
  </si>
  <si>
    <t>=NF(B742,"Quantity Case")</t>
  </si>
  <si>
    <t>=NF(B743,"Quantity Case")</t>
  </si>
  <si>
    <t>=NF(B744,"Quantity Case")</t>
  </si>
  <si>
    <t>=NF(B745,"Quantity Case")</t>
  </si>
  <si>
    <t>=NF(B746,"Quantity Case")</t>
  </si>
  <si>
    <t>=NF(B747,"Quantity Case")</t>
  </si>
  <si>
    <t>=NF(B748,"Quantity Case")</t>
  </si>
  <si>
    <t>=NF(B749,"Quantity Case")</t>
  </si>
  <si>
    <t>=NF(B750,"Quantity Case")</t>
  </si>
  <si>
    <t>=NF(B751,"Quantity Case")</t>
  </si>
  <si>
    <t>=NF(B752,"Quantity Case")</t>
  </si>
  <si>
    <t>=NF(B753,"Quantity Case")</t>
  </si>
  <si>
    <t>=NF(B754,"Quantity Case")</t>
  </si>
  <si>
    <t>=NF(B755,"Quantity Case")</t>
  </si>
  <si>
    <t>=NF(B756,"Quantity Case")</t>
  </si>
  <si>
    <t>=NF(B757,"Quantity Case")</t>
  </si>
  <si>
    <t>=NF(B758,"Quantity Case")</t>
  </si>
  <si>
    <t>=NF(B759,"Quantity Case")</t>
  </si>
  <si>
    <t>=NF(B760,"Quantity Case")</t>
  </si>
  <si>
    <t>=NF(B761,"Quantity Case")</t>
  </si>
  <si>
    <t>=NF(B762,"Quantity Case")</t>
  </si>
  <si>
    <t>=NF(B763,"Quantity Case")</t>
  </si>
  <si>
    <t>=NF(B764,"Quantity Case")</t>
  </si>
  <si>
    <t>=NF(B765,"Quantity Case")</t>
  </si>
  <si>
    <t>=NF(B766,"Quantity Case")</t>
  </si>
  <si>
    <t>=NF(B767,"Quantity Case")</t>
  </si>
  <si>
    <t>=NF(B768,"Quantity Case")</t>
  </si>
  <si>
    <t>=NF(B769,"Quantity Case")</t>
  </si>
  <si>
    <t>=NF(B770,"Quantity Case")</t>
  </si>
  <si>
    <t>=NF(B771,"Quantity Case")</t>
  </si>
  <si>
    <t>=NF(B772,"Quantity Case")</t>
  </si>
  <si>
    <t>=NF(B773,"Quantity Case")</t>
  </si>
  <si>
    <t>=NF(B774,"Quantity Case")</t>
  </si>
  <si>
    <t>=NF(B775,"Quantity Case")</t>
  </si>
  <si>
    <t>=NF(B776,"Quantity Case")</t>
  </si>
  <si>
    <t>=NF(B777,"Quantity Case")</t>
  </si>
  <si>
    <t>=NF(B778,"Quantity Case")</t>
  </si>
  <si>
    <t>=NF(B779,"Quantity Case")</t>
  </si>
  <si>
    <t>=NF(B780,"Quantity Case")</t>
  </si>
  <si>
    <t>=NF(B781,"Quantity Case")</t>
  </si>
  <si>
    <t>=NF(B782,"Quantity Case")</t>
  </si>
  <si>
    <t>=NF(B783,"Quantity Case")</t>
  </si>
  <si>
    <t>=NF(B784,"Quantity Case")</t>
  </si>
  <si>
    <t>=NF(B785,"Quantity Case")</t>
  </si>
  <si>
    <t>=NF(B786,"Quantity Case")</t>
  </si>
  <si>
    <t>=NF(B787,"Quantity Case")</t>
  </si>
  <si>
    <t>=NF(B788,"Quantity Case")</t>
  </si>
  <si>
    <t>=NF(B789,"Quantity Case")</t>
  </si>
  <si>
    <t>=NF(B790,"Quantity Case")</t>
  </si>
  <si>
    <t>=NF(B791,"Quantity Case")</t>
  </si>
  <si>
    <t>=NF(B792,"Quantity Case")</t>
  </si>
  <si>
    <t>=NF(B793,"Quantity Case")</t>
  </si>
  <si>
    <t>=NF(B794,"Quantity Case")</t>
  </si>
  <si>
    <t>=NF(B795,"Quantity Case")</t>
  </si>
  <si>
    <t>=NF(B796,"Quantity Case")</t>
  </si>
  <si>
    <t>=NF(B797,"Quantity Case")</t>
  </si>
  <si>
    <t>=NF(B798,"Quantity Case")</t>
  </si>
  <si>
    <t>=NF(B799,"Quantity Case")</t>
  </si>
  <si>
    <t>=NF(B800,"Quantity Case")</t>
  </si>
  <si>
    <t>=NF(B801,"Quantity Case")</t>
  </si>
  <si>
    <t>=NF(B802,"Quantity Case")</t>
  </si>
  <si>
    <t>=NF(B803,"Quantity Case")</t>
  </si>
  <si>
    <t>=NF(B804,"Quantity Case")</t>
  </si>
  <si>
    <t>=NF(B805,"Quantity Case")</t>
  </si>
  <si>
    <t>=NF(B806,"Quantity Case")</t>
  </si>
  <si>
    <t>=NF(B807,"Quantity Case")</t>
  </si>
  <si>
    <t>=NF(B808,"Quantity Case")</t>
  </si>
  <si>
    <t>=NF(B809,"Quantity Case")</t>
  </si>
  <si>
    <t>=NF(B810,"Quantity Case")</t>
  </si>
  <si>
    <t>=NF(B811,"Quantity Case")</t>
  </si>
  <si>
    <t>=NF(B812,"Quantity Case")</t>
  </si>
  <si>
    <t>=NF(B813,"Quantity Case")</t>
  </si>
  <si>
    <t>=NF(B814,"Quantity Case")</t>
  </si>
  <si>
    <t>=NF(B815,"Quantity Case")</t>
  </si>
  <si>
    <t>=NF(B816,"Quantity Case")</t>
  </si>
  <si>
    <t>=NF(B817,"Quantity Case")</t>
  </si>
  <si>
    <t>=NF(B818,"Quantity Case")</t>
  </si>
  <si>
    <t>=NF(B819,"Quantity Case")</t>
  </si>
  <si>
    <t>=NF(B820,"Quantity Case")</t>
  </si>
  <si>
    <t>=NF(B821,"Quantity Case")</t>
  </si>
  <si>
    <t>=NF(B822,"Quantity Case")</t>
  </si>
  <si>
    <t>=NF(B823,"Quantity Case")</t>
  </si>
  <si>
    <t>=NF(B824,"Quantity Case")</t>
  </si>
  <si>
    <t>=NF(B825,"Quantity Case")</t>
  </si>
  <si>
    <t>=NF(B826,"Quantity Case")</t>
  </si>
  <si>
    <t>=NF(B827,"Quantity Case")</t>
  </si>
  <si>
    <t>=NF(B828,"Quantity Case")</t>
  </si>
  <si>
    <t>=NF(B829,"Quantity Case")</t>
  </si>
  <si>
    <t>=NF(B830,"Quantity Case")</t>
  </si>
  <si>
    <t>=NF(B831,"Quantity Case")</t>
  </si>
  <si>
    <t>=NF(B832,"Quantity Case")</t>
  </si>
  <si>
    <t>=NF(B833,"Quantity Case")</t>
  </si>
  <si>
    <t>=NF(B834,"Quantity Case")</t>
  </si>
  <si>
    <t>=NF(B835,"Quantity Case")</t>
  </si>
  <si>
    <t>=NF(B836,"Quantity Case")</t>
  </si>
  <si>
    <t>=NF(B837,"Quantity Case")</t>
  </si>
  <si>
    <t>=NF(B838,"Quantity Case")</t>
  </si>
  <si>
    <t>=NF(B839,"Quantity Case")</t>
  </si>
  <si>
    <t>=NF(B840,"Quantity Case")</t>
  </si>
  <si>
    <t>=NF(B841,"Quantity Case")</t>
  </si>
  <si>
    <t>=NF(B842,"Quantity Case")</t>
  </si>
  <si>
    <t>=NF(B843,"Quantity Case")</t>
  </si>
  <si>
    <t>=NF(B844,"Quantity Case")</t>
  </si>
  <si>
    <t>=NF(B845,"Quantity Case")</t>
  </si>
  <si>
    <t>=NF(B846,"Quantity Case")</t>
  </si>
  <si>
    <t>=NF(B847,"Quantity Case")</t>
  </si>
  <si>
    <t>=NF(B848,"Quantity Case")</t>
  </si>
  <si>
    <t>=NF(B849,"Quantity Case")</t>
  </si>
  <si>
    <t>=NF(B850,"Quantity Case")</t>
  </si>
  <si>
    <t>=NF(B851,"Quantity Case")</t>
  </si>
  <si>
    <t>=NF(B852,"Quantity Case")</t>
  </si>
  <si>
    <t>=NF(B853,"Quantity Case")</t>
  </si>
  <si>
    <t>=NF(B854,"Quantity Case")</t>
  </si>
  <si>
    <t>=NF(B855,"Quantity Case")</t>
  </si>
  <si>
    <t>=NF(B856,"Quantity Case")</t>
  </si>
  <si>
    <t>=NF(B857,"Quantity Case")</t>
  </si>
  <si>
    <t>=NF(B858,"Quantity Case")</t>
  </si>
  <si>
    <t>=NF(B859,"Quantity Case")</t>
  </si>
  <si>
    <t>=NF(B860,"Quantity Case")</t>
  </si>
  <si>
    <t>=NF(B861,"Quantity Case")</t>
  </si>
  <si>
    <t>=NF(B862,"Quantity Case")</t>
  </si>
  <si>
    <t>=NF(B863,"Quantity Case")</t>
  </si>
  <si>
    <t>=NF(B864,"Quantity Case")</t>
  </si>
  <si>
    <t>=NF(B865,"Quantity Case")</t>
  </si>
  <si>
    <t>=NF(B866,"Quantity Case")</t>
  </si>
  <si>
    <t>=NF(B867,"Quantity Case")</t>
  </si>
  <si>
    <t>=NF(B868,"Quantity Case")</t>
  </si>
  <si>
    <t>=NF(B869,"Quantity Case")</t>
  </si>
  <si>
    <t>=NF(B870,"Quantity Case")</t>
  </si>
  <si>
    <t>=NF(B871,"Quantity Case")</t>
  </si>
  <si>
    <t>=NF(B872,"Quantity Case")</t>
  </si>
  <si>
    <t>=NF(B873,"Quantity Case")</t>
  </si>
  <si>
    <t>=NF(B874,"Quantity Case")</t>
  </si>
  <si>
    <t>=NF(B875,"Quantity Case")</t>
  </si>
  <si>
    <t>=NF(B876,"Quantity Case")</t>
  </si>
  <si>
    <t>=NF(B877,"Quantity Case")</t>
  </si>
  <si>
    <t>=NF(B878,"Quantity Case")</t>
  </si>
  <si>
    <t>=NF(B879,"Quantity Case")</t>
  </si>
  <si>
    <t>=NF(B880,"Quantity Case")</t>
  </si>
  <si>
    <t>=NF(B881,"Quantity Case")</t>
  </si>
  <si>
    <t>=NF(B882,"Quantity Case")</t>
  </si>
  <si>
    <t>=NF(B883,"Quantity Case")</t>
  </si>
  <si>
    <t>=NF(B884,"Quantity Case")</t>
  </si>
  <si>
    <t>=NF(B885,"Quantity Case")</t>
  </si>
  <si>
    <t>=NF(B886,"Quantity Case")</t>
  </si>
  <si>
    <t>=NF(B887,"Quantity Case")</t>
  </si>
  <si>
    <t>=NF(B888,"Quantity Case")</t>
  </si>
  <si>
    <t>=NF(B889,"Quantity Case")</t>
  </si>
  <si>
    <t>=NF(B890,"Quantity Case")</t>
  </si>
  <si>
    <t>=NF(B891,"Quantity Case")</t>
  </si>
  <si>
    <t>=NF(B892,"Quantity Case")</t>
  </si>
  <si>
    <t>=NF(B893,"Quantity Case")</t>
  </si>
  <si>
    <t>=NF(B894,"Quantity Case")</t>
  </si>
  <si>
    <t>=NF(B895,"Quantity Case")</t>
  </si>
  <si>
    <t>=NF(B896,"Quantity Case")</t>
  </si>
  <si>
    <t>=NF(B897,"Quantity Case")</t>
  </si>
  <si>
    <t>=NF(B898,"Quantity Case")</t>
  </si>
  <si>
    <t>=NF(B899,"Quantity Case")</t>
  </si>
  <si>
    <t>=NF(B900,"Quantity Case")</t>
  </si>
  <si>
    <t>=NF(B901,"Quantity Case")</t>
  </si>
  <si>
    <t>=NF(B902,"Quantity Case")</t>
  </si>
  <si>
    <t>=NF(B903,"Quantity Case")</t>
  </si>
  <si>
    <t>=NF(B904,"Quantity Case")</t>
  </si>
  <si>
    <t>=NF(B905,"Quantity Case")</t>
  </si>
  <si>
    <t>=NF(B906,"Quantity Case")</t>
  </si>
  <si>
    <t>=NF(B907,"Quantity Case")</t>
  </si>
  <si>
    <t>=NF(B908,"Quantity Case")</t>
  </si>
  <si>
    <t>=NF(B909,"Quantity Case")</t>
  </si>
  <si>
    <t>=NF(B910,"Quantity Case")</t>
  </si>
  <si>
    <t>=NF(B911,"Quantity Case")</t>
  </si>
  <si>
    <t>=NF(B912,"Quantity Case")</t>
  </si>
  <si>
    <t>=NF(B913,"Quantity Case")</t>
  </si>
  <si>
    <t>=NF(B914,"Quantity Case")</t>
  </si>
  <si>
    <t>=NF(B915,"Quantity Case")</t>
  </si>
  <si>
    <t>=NF(B916,"Quantity Case")</t>
  </si>
  <si>
    <t>=NF(B917,"Quantity Case")</t>
  </si>
  <si>
    <t>=NF(B918,"Quantity Case")</t>
  </si>
  <si>
    <t>=NF(B919,"Quantity Case")</t>
  </si>
  <si>
    <t>=NF(B920,"Quantity Case")</t>
  </si>
  <si>
    <t>=NF(B921,"Quantity Case")</t>
  </si>
  <si>
    <t>=NF(B922,"Quantity Case")</t>
  </si>
  <si>
    <t>=NF(B923,"Quantity Case")</t>
  </si>
  <si>
    <t>=NF(B924,"Quantity Case")</t>
  </si>
  <si>
    <t>=NF(B925,"Quantity Case")</t>
  </si>
  <si>
    <t>=NF(B926,"Quantity Case")</t>
  </si>
  <si>
    <t>=NF(B927,"Quantity Case")</t>
  </si>
  <si>
    <t>=NF(B928,"Quantity Case")</t>
  </si>
  <si>
    <t>=NF(B929,"Quantity Case")</t>
  </si>
  <si>
    <t>=NF(B930,"Quantity Case")</t>
  </si>
  <si>
    <t>=NF(B931,"Quantity Case")</t>
  </si>
  <si>
    <t>=NF(B932,"Quantity Case")</t>
  </si>
  <si>
    <t>=NF(B933,"Quantity Case")</t>
  </si>
  <si>
    <t>=NF(B934,"Quantity Case")</t>
  </si>
  <si>
    <t>=NF(B935,"Quantity Case")</t>
  </si>
  <si>
    <t>=NF(B936,"Quantity Case")</t>
  </si>
  <si>
    <t>=NF(B937,"Quantity Case")</t>
  </si>
  <si>
    <t>=NF(B938,"Quantity Case")</t>
  </si>
  <si>
    <t>=NF(B939,"Quantity Case")</t>
  </si>
  <si>
    <t>=NF(B940,"Quantity Case")</t>
  </si>
  <si>
    <t>=NF(B941,"Quantity Case")</t>
  </si>
  <si>
    <t>=NF(B942,"Quantity Case")</t>
  </si>
  <si>
    <t>=NF(B943,"Quantity Case")</t>
  </si>
  <si>
    <t>=NF(B944,"Quantity Case")</t>
  </si>
  <si>
    <t>=NF(B945,"Quantity Case")</t>
  </si>
  <si>
    <t>=NF(B946,"Quantity Case")</t>
  </si>
  <si>
    <t>=NF(B947,"Quantity Case")</t>
  </si>
  <si>
    <t>=NF(B948,"Quantity Case")</t>
  </si>
  <si>
    <t>=NF(B949,"Quantity Case")</t>
  </si>
  <si>
    <t>=NF(B950,"Quantity Case")</t>
  </si>
  <si>
    <t>=NF(B951,"Quantity Case")</t>
  </si>
  <si>
    <t>=NF(B952,"Quantity Case")</t>
  </si>
  <si>
    <t>=NF(B953,"Quantity Case")</t>
  </si>
  <si>
    <t>=NF(B954,"Quantity Case")</t>
  </si>
  <si>
    <t>=NF(B955,"Quantity Case")</t>
  </si>
  <si>
    <t>=NF(B956,"Quantity Case")</t>
  </si>
  <si>
    <t>=NF(B957,"Quantity Case")</t>
  </si>
  <si>
    <t>=NF(B958,"Quantity Case")</t>
  </si>
  <si>
    <t>=NF(B959,"Quantity Case")</t>
  </si>
  <si>
    <t>=NF(B960,"Quantity Case")</t>
  </si>
  <si>
    <t>=NF(B961,"Quantity Case")</t>
  </si>
  <si>
    <t>=NF(B962,"Quantity Case")</t>
  </si>
  <si>
    <t>=NF(B963,"Quantity Case")</t>
  </si>
  <si>
    <t>=NF(B964,"Quantity Case")</t>
  </si>
  <si>
    <t>=NF(B965,"Quantity Case")</t>
  </si>
  <si>
    <t>=NF(B966,"Quantity Case")</t>
  </si>
  <si>
    <t>=NF(B967,"Quantity Case")</t>
  </si>
  <si>
    <t>=NF(B968,"Quantity Case")</t>
  </si>
  <si>
    <t>=NF(B969,"Quantity Case")</t>
  </si>
  <si>
    <t>=NF(B970,"Quantity Case")</t>
  </si>
  <si>
    <t>=NF(B971,"Quantity Case")</t>
  </si>
  <si>
    <t>=NF(B972,"Quantity Case")</t>
  </si>
  <si>
    <t>=NF(B973,"Quantity Case")</t>
  </si>
  <si>
    <t>=NF(B974,"Quantity Case")</t>
  </si>
  <si>
    <t>=NF(B975,"Quantity Case")</t>
  </si>
  <si>
    <t>=NF(B976,"Quantity Case")</t>
  </si>
  <si>
    <t>=NF(B977,"Quantity Case")</t>
  </si>
  <si>
    <t>=NF(B978,"Quantity Case")</t>
  </si>
  <si>
    <t>=NF(B979,"Quantity Case")</t>
  </si>
  <si>
    <t>=NF(B980,"Quantity Case")</t>
  </si>
  <si>
    <t>=NF(B981,"Quantity Case")</t>
  </si>
  <si>
    <t>=NF(B982,"Quantity Case")</t>
  </si>
  <si>
    <t>=NF(B983,"Quantity Case")</t>
  </si>
  <si>
    <t>=NF(B984,"Quantity Case")</t>
  </si>
  <si>
    <t>=NF(B985,"Quantity Case")</t>
  </si>
  <si>
    <t>=NF(B986,"Quantity Case")</t>
  </si>
  <si>
    <t>=NF(B987,"Quantity Case")</t>
  </si>
  <si>
    <t>=NF(B988,"Quantity Case")</t>
  </si>
  <si>
    <t>=NF(B989,"Quantity Case")</t>
  </si>
  <si>
    <t>=NF(B990,"Quantity Case")</t>
  </si>
  <si>
    <t>=NF(B991,"Quantity Case")</t>
  </si>
  <si>
    <t>=NF(B992,"Quantity Case")</t>
  </si>
  <si>
    <t>=NF(B993,"Quantity Case")</t>
  </si>
  <si>
    <t>=NF(B994,"Quantity Case")</t>
  </si>
  <si>
    <t>=NF(B995,"Quantity Case")</t>
  </si>
  <si>
    <t>=NF(B996,"Quantity Case")</t>
  </si>
  <si>
    <t>=NF(B997,"Quantity Case")</t>
  </si>
  <si>
    <t>=NF(B998,"Quantity Case")</t>
  </si>
  <si>
    <t>=NF(B999,"Quantity Case")</t>
  </si>
  <si>
    <t>=NF(B1000,"Quantity Case")</t>
  </si>
  <si>
    <t>=NF(B1001,"Quantity Case")</t>
  </si>
  <si>
    <t>=NF(B1002,"Quantity Case")</t>
  </si>
  <si>
    <t>=NF(B1003,"Quantity Case")</t>
  </si>
  <si>
    <t>=NF(B1004,"Quantity Case")</t>
  </si>
  <si>
    <t>=NF(B1005,"Quantity Case")</t>
  </si>
  <si>
    <t>=NF(B1006,"Quantity Case")</t>
  </si>
  <si>
    <t>=NF(B1007,"Quantity Case")</t>
  </si>
  <si>
    <t>=NF(B1008,"Quantity Case")</t>
  </si>
  <si>
    <t>=NF(B1009,"Quantity Case")</t>
  </si>
  <si>
    <t>=NF(B1010,"Quantity Case")</t>
  </si>
  <si>
    <t>=NF(B1011,"Quantity Case")</t>
  </si>
  <si>
    <t>=NF(B1012,"Quantity Case")</t>
  </si>
  <si>
    <t>=NF(B1013,"Quantity Case")</t>
  </si>
  <si>
    <t>=NF(B1014,"Quantity Case")</t>
  </si>
  <si>
    <t>=NF(B1015,"Quantity Case")</t>
  </si>
  <si>
    <t>=NF(B1016,"Quantity Case")</t>
  </si>
  <si>
    <t>=NF(B1017,"Quantity Case")</t>
  </si>
  <si>
    <t>=NF(B1018,"Quantity Case")</t>
  </si>
  <si>
    <t>=NF(B1019,"Quantity Case")</t>
  </si>
  <si>
    <t>=NF(B1020,"Quantity Case")</t>
  </si>
  <si>
    <t>=NF(B1021,"Quantity Case")</t>
  </si>
  <si>
    <t>=NF(B1022,"Quantity Case")</t>
  </si>
  <si>
    <t>=NF(B1023,"Quantity Case")</t>
  </si>
  <si>
    <t>=NF(B1024,"Quantity Case")</t>
  </si>
  <si>
    <t>=NF(B1025,"Quantity Case")</t>
  </si>
  <si>
    <t>=NF(B1026,"Quantity Case")</t>
  </si>
  <si>
    <t>=NF(B1027,"Quantity Case")</t>
  </si>
  <si>
    <t>=NF(B1028,"Quantity Case")</t>
  </si>
  <si>
    <t>=NF(B1029,"Quantity Case")</t>
  </si>
  <si>
    <t>=NF(B1030,"Quantity Case")</t>
  </si>
  <si>
    <t>=NF(B1031,"Quantity Case")</t>
  </si>
  <si>
    <t>=NF(B1032,"Quantity Case")</t>
  </si>
  <si>
    <t>=NF(B1033,"Quantity Case")</t>
  </si>
  <si>
    <t>=NF(B1034,"Quantity Case")</t>
  </si>
  <si>
    <t>=NF(B1035,"Quantity Case")</t>
  </si>
  <si>
    <t>=NF(B1036,"Quantity Case")</t>
  </si>
  <si>
    <t>=NF(B1037,"Quantity Case")</t>
  </si>
  <si>
    <t>=NF(B1038,"Quantity Case")</t>
  </si>
  <si>
    <t>=NF(B1039,"Quantity Case")</t>
  </si>
  <si>
    <t>=NF(B1040,"Quantity Case")</t>
  </si>
  <si>
    <t>=NF(B1041,"Quantity Case")</t>
  </si>
  <si>
    <t>=NF(B1042,"Quantity Case")</t>
  </si>
  <si>
    <t>=NF(B1043,"Quantity Case")</t>
  </si>
  <si>
    <t>=NF(B1044,"Quantity Case")</t>
  </si>
  <si>
    <t>=NF(B1045,"Quantity Case")</t>
  </si>
  <si>
    <t>=NF(B1046,"Quantity Case")</t>
  </si>
  <si>
    <t>=NF(B1047,"Quantity Case")</t>
  </si>
  <si>
    <t>=NF(B1048,"Quantity Case")</t>
  </si>
  <si>
    <t>=NF(B1049,"Quantity Case")</t>
  </si>
  <si>
    <t>=NF(B1050,"Quantity Case")</t>
  </si>
  <si>
    <t>=NF(B1051,"Quantity Case")</t>
  </si>
  <si>
    <t>=NF(B1052,"Quantity Case")</t>
  </si>
  <si>
    <t>=NF(B1053,"Quantity Case")</t>
  </si>
  <si>
    <t>=NF(B1054,"Quantity Case")</t>
  </si>
  <si>
    <t>=NF(B1055,"Quantity Case")</t>
  </si>
  <si>
    <t>=NF(B1056,"Quantity Case")</t>
  </si>
  <si>
    <t>=NF(B1057,"Quantity Case")</t>
  </si>
  <si>
    <t>=NF(B1058,"Quantity Case")</t>
  </si>
  <si>
    <t>=NF(B1059,"Quantity Case")</t>
  </si>
  <si>
    <t>=NF(B1060,"Quantity Case")</t>
  </si>
  <si>
    <t>=NF(B1061,"Quantity Case")</t>
  </si>
  <si>
    <t>=NF(B1062,"Quantity Case")</t>
  </si>
  <si>
    <t>=NF(B1063,"Quantity Case")</t>
  </si>
  <si>
    <t>=NF(B1064,"Quantity Case")</t>
  </si>
  <si>
    <t>=NF(B1065,"Quantity Case")</t>
  </si>
  <si>
    <t>=NF(B1066,"Quantity Case")</t>
  </si>
  <si>
    <t>=NF(B1067,"Quantity Case")</t>
  </si>
  <si>
    <t>=NF(B1068,"Quantity Case")</t>
  </si>
  <si>
    <t>=NF(B1069,"Quantity Case")</t>
  </si>
  <si>
    <t>=NF(B1070,"Quantity Case")</t>
  </si>
  <si>
    <t>=NF(B1071,"Quantity Case")</t>
  </si>
  <si>
    <t>=NF(B1072,"Quantity Case")</t>
  </si>
  <si>
    <t>=NF(B1073,"Quantity Case")</t>
  </si>
  <si>
    <t>=NF(B1074,"Quantity Case")</t>
  </si>
  <si>
    <t>=NF(B1075,"Quantity Case")</t>
  </si>
  <si>
    <t>=NF(B1076,"Quantity Case")</t>
  </si>
  <si>
    <t>=NF(B1077,"Quantity Case")</t>
  </si>
  <si>
    <t>=NF(B1078,"Quantity Case")</t>
  </si>
  <si>
    <t>=NF(B1079,"Quantity Case")</t>
  </si>
  <si>
    <t>=NF(B1080,"Quantity Case")</t>
  </si>
  <si>
    <t>=NF(B1081,"Quantity Case")</t>
  </si>
  <si>
    <t>=NF(B1082,"Quantity Case")</t>
  </si>
  <si>
    <t>=NF(B1083,"Quantity Case")</t>
  </si>
  <si>
    <t>=NF(B1084,"Quantity Case")</t>
  </si>
  <si>
    <t>=NF(B1085,"Quantity Case")</t>
  </si>
  <si>
    <t>=NF(B1086,"Quantity Case")</t>
  </si>
  <si>
    <t>=NF(B1087,"Quantity Case")</t>
  </si>
  <si>
    <t>=NF(B1088,"Quantity Case")</t>
  </si>
  <si>
    <t>=NF(B1089,"Quantity Case")</t>
  </si>
  <si>
    <t>=NF(B1090,"Quantity Case")</t>
  </si>
  <si>
    <t>=NF(B1091,"Quantity Case")</t>
  </si>
  <si>
    <t>=NF(B1092,"Quantity Case")</t>
  </si>
  <si>
    <t>=NF(B1093,"Quantity Case")</t>
  </si>
  <si>
    <t>=NF(B1094,"Quantity Case")</t>
  </si>
  <si>
    <t>=NF(B1095,"Quantity Case")</t>
  </si>
  <si>
    <t>=NF(B1096,"Quantity Case")</t>
  </si>
  <si>
    <t>=NF(B1097,"Quantity Case")</t>
  </si>
  <si>
    <t>=NF(B1098,"Quantity Case")</t>
  </si>
  <si>
    <t>=NF(B1099,"Quantity Case")</t>
  </si>
  <si>
    <t>=NF(B1100,"Quantity Case")</t>
  </si>
  <si>
    <t>=NF(B1101,"Quantity Case")</t>
  </si>
  <si>
    <t>=NF(B1102,"Quantity Case")</t>
  </si>
  <si>
    <t>=NF(B1103,"Quantity Case")</t>
  </si>
  <si>
    <t>=NF(B1104,"Quantity Case")</t>
  </si>
  <si>
    <t>=NF(B1105,"Quantity Case")</t>
  </si>
  <si>
    <t>=NF(B1106,"Quantity Case")</t>
  </si>
  <si>
    <t>=NF(B1107,"Quantity Case")</t>
  </si>
  <si>
    <t>=NF(B1108,"Quantity Case")</t>
  </si>
  <si>
    <t>=NF(B1109,"Quantity Case")</t>
  </si>
  <si>
    <t>=NF(B1110,"Quantity Case")</t>
  </si>
  <si>
    <t>=NF(B1111,"Quantity Case")</t>
  </si>
  <si>
    <t>=NF(B1112,"Quantity Case")</t>
  </si>
  <si>
    <t>=NF(B1113,"Quantity Case")</t>
  </si>
  <si>
    <t>=NF(B1114,"Quantity Case")</t>
  </si>
  <si>
    <t>=NF(B1115,"Quantity Case")</t>
  </si>
  <si>
    <t>=NF(B1116,"Quantity Case")</t>
  </si>
  <si>
    <t>=NF(B1117,"Quantity Case")</t>
  </si>
  <si>
    <t>=NF(B1118,"Quantity Case")</t>
  </si>
  <si>
    <t>=NF(B1119,"Quantity Case")</t>
  </si>
  <si>
    <t>=NF(B1120,"Quantity Case")</t>
  </si>
  <si>
    <t>=NF(B1121,"Quantity Case")</t>
  </si>
  <si>
    <t>=NF(B1122,"Quantity Case")</t>
  </si>
  <si>
    <t>=NF(B1123,"Quantity Case")</t>
  </si>
  <si>
    <t>=NF(B1124,"Quantity Case")</t>
  </si>
  <si>
    <t>=NF(B1125,"Quantity Case")</t>
  </si>
  <si>
    <t>=NF(B1126,"Quantity Case")</t>
  </si>
  <si>
    <t>=NF(B1127,"Quantity Case")</t>
  </si>
  <si>
    <t>=NF(B1128,"Quantity Case")</t>
  </si>
  <si>
    <t>=NF(B1129,"Quantity Case")</t>
  </si>
  <si>
    <t>=NF(B1130,"Quantity Case")</t>
  </si>
  <si>
    <t>=NF(B1131,"Quantity Case")</t>
  </si>
  <si>
    <t>=NF(B1132,"Quantity Case")</t>
  </si>
  <si>
    <t>=NF(B1133,"Quantity Case")</t>
  </si>
  <si>
    <t>=NF(B1134,"Quantity Case")</t>
  </si>
  <si>
    <t>=NF(B1135,"Quantity Case")</t>
  </si>
  <si>
    <t>=NF(B1136,"Quantity Case")</t>
  </si>
  <si>
    <t>=NF(B1137,"Quantity Case")</t>
  </si>
  <si>
    <t>=NF(B1138,"Quantity Case")</t>
  </si>
  <si>
    <t>=NF(B1139,"Quantity Case")</t>
  </si>
  <si>
    <t>=NF(B1140,"Quantity Case")</t>
  </si>
  <si>
    <t>=NF(B1141,"Quantity Case")</t>
  </si>
  <si>
    <t>=NF(B1142,"Quantity Case")</t>
  </si>
  <si>
    <t>=NF(B1143,"Quantity Case")</t>
  </si>
  <si>
    <t>=NF(B1144,"Quantity Case")</t>
  </si>
  <si>
    <t>=NF(B1145,"Quantity Case")</t>
  </si>
  <si>
    <t>=NF(B1146,"Quantity Case")</t>
  </si>
  <si>
    <t>=NF(B1147,"Quantity Case")</t>
  </si>
  <si>
    <t>=NF(B1148,"Quantity Case")</t>
  </si>
  <si>
    <t>=NF(B1149,"Quantity Case")</t>
  </si>
  <si>
    <t>=NF(B1150,"Quantity Case")</t>
  </si>
  <si>
    <t>=NF(B1151,"Quantity Case")</t>
  </si>
  <si>
    <t>=NF(B1152,"Quantity Case")</t>
  </si>
  <si>
    <t>=NF(B1153,"Quantity Case")</t>
  </si>
  <si>
    <t>=NF(B1154,"Quantity Case")</t>
  </si>
  <si>
    <t>=NF(B1155,"Quantity Case")</t>
  </si>
  <si>
    <t>=NF(B1156,"Quantity Case")</t>
  </si>
  <si>
    <t>=NF(B1157,"Quantity Case")</t>
  </si>
  <si>
    <t>=NF(B1158,"Quantity Case")</t>
  </si>
  <si>
    <t>=NF(B1159,"Quantity Case")</t>
  </si>
  <si>
    <t>=NF(B1160,"Quantity Case")</t>
  </si>
  <si>
    <t>=NF(B1161,"Quantity Case")</t>
  </si>
  <si>
    <t>=NF(B1162,"Quantity Case")</t>
  </si>
  <si>
    <t>=NF(B1163,"Quantity Case")</t>
  </si>
  <si>
    <t>=NF(B1164,"Quantity Case")</t>
  </si>
  <si>
    <t>=NF(B1165,"Quantity Case")</t>
  </si>
  <si>
    <t>=NF(B1166,"Quantity Case")</t>
  </si>
  <si>
    <t>=NF(B1167,"Quantity Case")</t>
  </si>
  <si>
    <t>=NF(B1168,"Quantity Case")</t>
  </si>
  <si>
    <t>=NF(B1169,"Quantity Case")</t>
  </si>
  <si>
    <t>=NF(B1170,"Quantity Case")</t>
  </si>
  <si>
    <t>=NF(B1171,"Quantity Case")</t>
  </si>
  <si>
    <t>=NF(B1172,"Quantity Case")</t>
  </si>
  <si>
    <t>=NF(B1173,"Quantity Case")</t>
  </si>
  <si>
    <t>=NF(B1174,"Quantity Case")</t>
  </si>
  <si>
    <t>=NF(B1175,"Quantity Case")</t>
  </si>
  <si>
    <t>=NF(B1176,"Quantity Case")</t>
  </si>
  <si>
    <t>=NF(B1177,"Quantity Case")</t>
  </si>
  <si>
    <t>=NF(B1178,"Quantity Case")</t>
  </si>
  <si>
    <t>=NF(B1179,"Quantity Case")</t>
  </si>
  <si>
    <t>=NF(B1180,"Quantity Case")</t>
  </si>
  <si>
    <t>=NF(B1181,"Quantity Case")</t>
  </si>
  <si>
    <t>=NF(B1182,"Quantity Case")</t>
  </si>
  <si>
    <t>=NF(B1183,"Quantity Case")</t>
  </si>
  <si>
    <t>=NF(B1184,"Quantity Case")</t>
  </si>
  <si>
    <t>=NF(B1185,"Quantity Case")</t>
  </si>
  <si>
    <t>=NF(B1186,"Quantity Case")</t>
  </si>
  <si>
    <t>=NF(B1187,"Quantity Case")</t>
  </si>
  <si>
    <t>=NF(B1188,"Quantity Case")</t>
  </si>
  <si>
    <t>=NF(B1189,"Quantity Case")</t>
  </si>
  <si>
    <t>=NF(B1190,"Quantity Case")</t>
  </si>
  <si>
    <t>=NF(B1191,"Quantity Case")</t>
  </si>
  <si>
    <t>=NF(B1192,"Quantity Case")</t>
  </si>
  <si>
    <t>=NF(B1193,"Quantity Case")</t>
  </si>
  <si>
    <t>=NF(B1194,"Quantity Case")</t>
  </si>
  <si>
    <t>=NF(B1195,"Quantity Case")</t>
  </si>
  <si>
    <t>=NF(B1196,"Quantity Case")</t>
  </si>
  <si>
    <t>=NF(B1197,"Quantity Case")</t>
  </si>
  <si>
    <t>=NF(B1198,"Quantity Case")</t>
  </si>
  <si>
    <t>=NF(B1199,"Quantity Case")</t>
  </si>
  <si>
    <t>=NF(B1200,"Quantity Case")</t>
  </si>
  <si>
    <t>=NF(B1201,"Quantity Case")</t>
  </si>
  <si>
    <t>=NF(B1202,"Quantity Case")</t>
  </si>
  <si>
    <t>=NF(B1203,"Quantity Case")</t>
  </si>
  <si>
    <t>=NF(B1204,"Quantity Case")</t>
  </si>
  <si>
    <t>=NF(B1205,"Quantity Case")</t>
  </si>
  <si>
    <t>=NF(B1206,"Quantity Case")</t>
  </si>
  <si>
    <t>=NF(B1207,"Quantity Case")</t>
  </si>
  <si>
    <t>=NF(B1208,"Quantity Case")</t>
  </si>
  <si>
    <t>=NF(B1209,"Quantity Case")</t>
  </si>
  <si>
    <t>=NF(B1210,"Quantity Case")</t>
  </si>
  <si>
    <t>=NF(B1211,"Quantity Case")</t>
  </si>
  <si>
    <t>=NF(B1212,"Quantity Case")</t>
  </si>
  <si>
    <t>=NF(B1213,"Quantity Case")</t>
  </si>
  <si>
    <t>=NF(B1214,"Quantity Case")</t>
  </si>
  <si>
    <t>=NF(B1215,"Quantity Case")</t>
  </si>
  <si>
    <t>=NF(B1216,"Quantity Case")</t>
  </si>
  <si>
    <t>=NF(B1217,"Quantity Case")</t>
  </si>
  <si>
    <t>=NF(B1218,"Quantity Case")</t>
  </si>
  <si>
    <t>=NF(B1219,"Quantity Case")</t>
  </si>
  <si>
    <t>=NF(B1220,"Quantity Case")</t>
  </si>
  <si>
    <t>=NF(B1221,"Quantity Case")</t>
  </si>
  <si>
    <t>=NF(B1222,"Quantity Case")</t>
  </si>
  <si>
    <t>=NF(B1223,"Quantity Case")</t>
  </si>
  <si>
    <t>=NF(B1224,"Quantity Case")</t>
  </si>
  <si>
    <t>=NF(B1225,"Quantity Case")</t>
  </si>
  <si>
    <t>=NF(B1226,"Quantity Case")</t>
  </si>
  <si>
    <t>=NF(B1227,"Quantity Case")</t>
  </si>
  <si>
    <t>=NF(B1228,"Quantity Case")</t>
  </si>
  <si>
    <t>=NF(B1229,"Quantity Case")</t>
  </si>
  <si>
    <t>=NF(B1230,"Quantity Case")</t>
  </si>
  <si>
    <t>=NF(B1231,"Quantity Case")</t>
  </si>
  <si>
    <t>=NF(B1232,"Quantity Case")</t>
  </si>
  <si>
    <t>=NF(B1233,"Quantity Case")</t>
  </si>
  <si>
    <t>=NF(B1234,"Quantity Case")</t>
  </si>
  <si>
    <t>=NF(B1235,"Quantity Case")</t>
  </si>
  <si>
    <t>=NF(B1236,"Quantity Case")</t>
  </si>
  <si>
    <t>=NF(B1237,"Quantity Case")</t>
  </si>
  <si>
    <t>=NF(B1238,"Quantity Case")</t>
  </si>
  <si>
    <t>=NF(B1239,"Quantity Case")</t>
  </si>
  <si>
    <t>=NF(B1240,"Quantity Case")</t>
  </si>
  <si>
    <t>=NF(B1241,"Quantity Case")</t>
  </si>
  <si>
    <t>=NF(B1242,"Quantity Case")</t>
  </si>
  <si>
    <t>=NF(B1243,"Quantity Case")</t>
  </si>
  <si>
    <t>=NF(B1244,"Quantity Case")</t>
  </si>
  <si>
    <t>=NF(B1245,"Quantity Case")</t>
  </si>
  <si>
    <t>=NF(B1246,"Quantity Case")</t>
  </si>
  <si>
    <t>=NF(B1247,"Quantity Case")</t>
  </si>
  <si>
    <t>=NF(B1248,"Quantity Case")</t>
  </si>
  <si>
    <t>=NF(B1249,"Quantity Case")</t>
  </si>
  <si>
    <t>=NF(B1250,"Quantity Case")</t>
  </si>
  <si>
    <t>=NF(B1251,"Quantity Case")</t>
  </si>
  <si>
    <t>=NF(B1252,"Quantity Case")</t>
  </si>
  <si>
    <t>=NF(B1253,"Quantity Case")</t>
  </si>
  <si>
    <t>=NF(B1254,"Quantity Case")</t>
  </si>
  <si>
    <t>=NF(B1255,"Quantity Case")</t>
  </si>
  <si>
    <t>=NF(B1256,"Quantity Case")</t>
  </si>
  <si>
    <t>=NF(B1257,"Quantity Case")</t>
  </si>
  <si>
    <t>=NF(B1258,"Quantity Case")</t>
  </si>
  <si>
    <t>=NF(B1259,"Quantity Case")</t>
  </si>
  <si>
    <t>=NF(B1260,"Quantity Case")</t>
  </si>
  <si>
    <t>=NF(B1261,"Quantity Case")</t>
  </si>
  <si>
    <t>=NF(B1262,"Quantity Case")</t>
  </si>
  <si>
    <t>=NF(B1263,"Quantity Case")</t>
  </si>
  <si>
    <t>=NF(B1264,"Quantity Case")</t>
  </si>
  <si>
    <t>=NF(B1265,"Quantity Case")</t>
  </si>
  <si>
    <t>=NF(B1266,"Quantity Case")</t>
  </si>
  <si>
    <t>=NF(B1267,"Quantity Case")</t>
  </si>
  <si>
    <t>=NF(B1268,"Quantity Case")</t>
  </si>
  <si>
    <t>=NF(B1269,"Quantity Case")</t>
  </si>
  <si>
    <t>=NF(B1270,"Quantity Case")</t>
  </si>
  <si>
    <t>=NF(B1271,"Quantity Case")</t>
  </si>
  <si>
    <t>=NF(B1272,"Quantity Case")</t>
  </si>
  <si>
    <t>=NF(B1273,"Quantity Case")</t>
  </si>
  <si>
    <t>=NF(B1274,"Quantity Case")</t>
  </si>
  <si>
    <t>=NF(B1275,"Quantity Case")</t>
  </si>
  <si>
    <t>=NF(B1276,"Quantity Case")</t>
  </si>
  <si>
    <t>=NF(B1277,"Quantity Case")</t>
  </si>
  <si>
    <t>=NF(B1278,"Quantity Case")</t>
  </si>
  <si>
    <t>=NF(B1279,"Quantity Case")</t>
  </si>
  <si>
    <t>=NF(B1280,"Quantity Case")</t>
  </si>
  <si>
    <t>=NF(B1281,"Quantity Case")</t>
  </si>
  <si>
    <t>=NF(B1282,"Quantity Case")</t>
  </si>
  <si>
    <t>=NF(B1283,"Quantity Case")</t>
  </si>
  <si>
    <t>=NF(B1284,"Quantity Case")</t>
  </si>
  <si>
    <t>=NF(B1285,"Quantity Case")</t>
  </si>
  <si>
    <t>=NF(B1286,"Quantity Case")</t>
  </si>
  <si>
    <t>=NF(B1287,"Quantity Case")</t>
  </si>
  <si>
    <t>=NF(B1288,"Quantity Case")</t>
  </si>
  <si>
    <t>=NF(B1289,"Quantity Case")</t>
  </si>
  <si>
    <t>=NF(B1290,"Quantity Case")</t>
  </si>
  <si>
    <t>=NF(B1291,"Quantity Case")</t>
  </si>
  <si>
    <t>=NF(B1292,"Quantity Case")</t>
  </si>
  <si>
    <t>=NF(B1293,"Quantity Case")</t>
  </si>
  <si>
    <t>=NF(B1294,"Quantity Case")</t>
  </si>
  <si>
    <t>=NF(B1295,"Quantity Case")</t>
  </si>
  <si>
    <t>=NF(B1296,"Quantity Case")</t>
  </si>
  <si>
    <t>=NF(B1297,"Quantity Case")</t>
  </si>
  <si>
    <t>=NF(B1298,"Quantity Case")</t>
  </si>
  <si>
    <t>=NF(B1299,"Quantity Case")</t>
  </si>
  <si>
    <t>=NF(B1300,"Quantity Case")</t>
  </si>
  <si>
    <t>=NF(B1301,"Quantity Case")</t>
  </si>
  <si>
    <t>=NF(B1302,"Quantity Case")</t>
  </si>
  <si>
    <t>=NF(B1303,"Quantity Case")</t>
  </si>
  <si>
    <t>=NF(B1304,"Quantity Case")</t>
  </si>
  <si>
    <t>=NF(B1305,"Quantity Case")</t>
  </si>
  <si>
    <t>=NF(B1306,"Quantity Case")</t>
  </si>
  <si>
    <t>=NF(B1307,"Quantity Case")</t>
  </si>
  <si>
    <t>=NF(B1308,"Quantity Case")</t>
  </si>
  <si>
    <t>=NF(B1309,"Quantity Case")</t>
  </si>
  <si>
    <t>=NF(B1310,"Quantity Case")</t>
  </si>
  <si>
    <t>=NF(B1311,"Quantity Case")</t>
  </si>
  <si>
    <t>=NF(B1312,"Quantity Case")</t>
  </si>
  <si>
    <t>=NF(B1313,"Quantity Case")</t>
  </si>
  <si>
    <t>=NF(B1314,"Quantity Case")</t>
  </si>
  <si>
    <t>=NF(B1315,"Quantity Case")</t>
  </si>
  <si>
    <t>=NF(B1316,"Quantity Case")</t>
  </si>
  <si>
    <t>=NF(B1317,"Quantity Case")</t>
  </si>
  <si>
    <t>=NF(B1318,"Quantity Case")</t>
  </si>
  <si>
    <t>=NF(B1319,"Quantity Case")</t>
  </si>
  <si>
    <t>=NF(B1320,"Quantity Case")</t>
  </si>
  <si>
    <t>=NF(B1321,"Quantity Case")</t>
  </si>
  <si>
    <t>=NF(B1322,"Quantity Case")</t>
  </si>
  <si>
    <t>=NF(B1323,"Quantity Case")</t>
  </si>
  <si>
    <t>=NF(B1324,"Quantity Case")</t>
  </si>
  <si>
    <t>=NF(B1325,"Quantity Case")</t>
  </si>
  <si>
    <t>=NF(B1326,"Quantity Case")</t>
  </si>
  <si>
    <t>=NF(B1327,"Quantity Case")</t>
  </si>
  <si>
    <t>=NF(B1328,"Quantity Case")</t>
  </si>
  <si>
    <t>=NF(B1329,"Quantity Case")</t>
  </si>
  <si>
    <t>=NF(B1330,"Quantity Case")</t>
  </si>
  <si>
    <t>=NF(B1331,"Quantity Case")</t>
  </si>
  <si>
    <t>=NF(B1332,"Quantity Case")</t>
  </si>
  <si>
    <t>=NF(B1333,"Quantity Case")</t>
  </si>
  <si>
    <t>=NF(B1334,"Quantity Case")</t>
  </si>
  <si>
    <t>=NF(B1335,"Quantity Case")</t>
  </si>
  <si>
    <t>=NF(B1336,"Quantity Case")</t>
  </si>
  <si>
    <t>=NF(B1337,"Quantity Case")</t>
  </si>
  <si>
    <t>=NF(B1338,"Quantity Case")</t>
  </si>
  <si>
    <t>=NF(B1339,"Quantity Case")</t>
  </si>
  <si>
    <t>=NF(B1340,"Quantity Case")</t>
  </si>
  <si>
    <t>=NF(B1341,"Quantity Case")</t>
  </si>
  <si>
    <t>=NF(B1342,"Quantity Case")</t>
  </si>
  <si>
    <t>=NF(B1343,"Quantity Case")</t>
  </si>
  <si>
    <t>=NF(B1344,"Quantity Case")</t>
  </si>
  <si>
    <t>=NF(B1345,"Quantity Case")</t>
  </si>
  <si>
    <t>=NF(B1346,"Quantity Case")</t>
  </si>
  <si>
    <t>=NF(B1347,"Quantity Case")</t>
  </si>
  <si>
    <t>=NF(B1348,"Quantity Case")</t>
  </si>
  <si>
    <t>=NF(B1349,"Quantity Case")</t>
  </si>
  <si>
    <t>=NF(B1350,"Quantity Case")</t>
  </si>
  <si>
    <t>=NF(B1351,"Quantity Case")</t>
  </si>
  <si>
    <t>=NF(B1352,"Quantity Case")</t>
  </si>
  <si>
    <t>=NF(B1353,"Quantity Case")</t>
  </si>
  <si>
    <t>=NF(B1354,"Quantity Case")</t>
  </si>
  <si>
    <t>=NF(B1355,"Quantity Case")</t>
  </si>
  <si>
    <t>=NF(B1356,"Quantity Case")</t>
  </si>
  <si>
    <t>=NF(B1357,"Quantity Case")</t>
  </si>
  <si>
    <t>=NF(B1358,"Quantity Case")</t>
  </si>
  <si>
    <t>=NF(B1359,"Quantity Case")</t>
  </si>
  <si>
    <t>=NF(B1360,"Quantity Case")</t>
  </si>
  <si>
    <t>=NF(B1361,"Quantity Case")</t>
  </si>
  <si>
    <t>=NF(B1362,"Quantity Case")</t>
  </si>
  <si>
    <t>=NF(B1363,"Quantity Case")</t>
  </si>
  <si>
    <t>=NF(B1364,"Quantity Case")</t>
  </si>
  <si>
    <t>=NF(B1365,"Quantity Case")</t>
  </si>
  <si>
    <t>=NF(B1366,"Quantity Case")</t>
  </si>
  <si>
    <t>=NF(B1367,"Quantity Case")</t>
  </si>
  <si>
    <t>=NF(B1368,"Quantity Case")</t>
  </si>
  <si>
    <t>=NF(B1369,"Quantity Case")</t>
  </si>
  <si>
    <t>=NF(B1370,"Quantity Case")</t>
  </si>
  <si>
    <t>=NF(B1371,"Quantity Case")</t>
  </si>
  <si>
    <t>=NF(B1372,"Quantity Case")</t>
  </si>
  <si>
    <t>=NF(B1373,"Quantity Case")</t>
  </si>
  <si>
    <t>=NF(B1374,"Quantity Case")</t>
  </si>
  <si>
    <t>=NF(B1375,"Quantity Case")</t>
  </si>
  <si>
    <t>=NF(B1376,"Quantity Case")</t>
  </si>
  <si>
    <t>=NF(B1377,"Quantity Case")</t>
  </si>
  <si>
    <t>=NF(B1378,"Quantity Case")</t>
  </si>
  <si>
    <t>=NF(B1379,"Quantity Case")</t>
  </si>
  <si>
    <t>=NF(B1380,"Quantity Case")</t>
  </si>
  <si>
    <t>=NF(B1381,"Quantity Case")</t>
  </si>
  <si>
    <t>=NF(B1382,"Quantity Case")</t>
  </si>
  <si>
    <t>=NF(B1383,"Quantity Case")</t>
  </si>
  <si>
    <t>=NF(B1384,"Quantity Case")</t>
  </si>
  <si>
    <t>=NF(B1385,"Quantity Case")</t>
  </si>
  <si>
    <t>=NF(B1386,"Quantity Case")</t>
  </si>
  <si>
    <t>=NF(B1387,"Quantity Case")</t>
  </si>
  <si>
    <t>=NF(B1388,"Quantity Case")</t>
  </si>
  <si>
    <t>=NF(B1389,"Quantity Case")</t>
  </si>
  <si>
    <t>=NF(B1390,"Quantity Case")</t>
  </si>
  <si>
    <t>=NF(B1391,"Quantity Case")</t>
  </si>
  <si>
    <t>=NF(B1392,"Quantity Case")</t>
  </si>
  <si>
    <t>=NF(B1393,"Quantity Case")</t>
  </si>
  <si>
    <t>=NF(B1394,"Quantity Case")</t>
  </si>
  <si>
    <t>=NF(B1395,"Quantity Case")</t>
  </si>
  <si>
    <t>=NF(B1396,"Quantity Case")</t>
  </si>
  <si>
    <t>=NF(B1397,"Quantity Case")</t>
  </si>
  <si>
    <t>=NF(B1398,"Quantity Case")</t>
  </si>
  <si>
    <t>=NF(B1399,"Quantity Case")</t>
  </si>
  <si>
    <t>=NF(B1400,"Quantity Case")</t>
  </si>
  <si>
    <t>=NF(B1401,"Quantity Case")</t>
  </si>
  <si>
    <t>=NF(B1402,"Quantity Case")</t>
  </si>
  <si>
    <t>=NF(B1403,"Quantity Case")</t>
  </si>
  <si>
    <t>=NF(B1404,"Quantity Case")</t>
  </si>
  <si>
    <t>=NF(B1405,"Quantity Case")</t>
  </si>
  <si>
    <t>=NF(B1406,"Quantity Case")</t>
  </si>
  <si>
    <t>=NF(B1407,"Quantity Case")</t>
  </si>
  <si>
    <t>=NF(B1408,"Quantity Case")</t>
  </si>
  <si>
    <t>=NF(B1409,"Quantity Case")</t>
  </si>
  <si>
    <t>=NF(B1410,"Quantity Case")</t>
  </si>
  <si>
    <t>=NF(B1411,"Quantity Case")</t>
  </si>
  <si>
    <t>=NF(B1412,"Quantity Case")</t>
  </si>
  <si>
    <t>=NF(B1413,"Quantity Case")</t>
  </si>
  <si>
    <t>=NF(B1414,"Quantity Case")</t>
  </si>
  <si>
    <t>=NF(B1415,"Quantity Case")</t>
  </si>
  <si>
    <t>=NF(B1416,"Quantity Case")</t>
  </si>
  <si>
    <t>=NF(B1417,"Quantity Case")</t>
  </si>
  <si>
    <t>=NF(B1418,"Quantity Case")</t>
  </si>
  <si>
    <t>=NF(B1419,"Quantity Case")</t>
  </si>
  <si>
    <t>=NF(B1420,"Quantity Case")</t>
  </si>
  <si>
    <t>=NF(B1421,"Quantity Case")</t>
  </si>
  <si>
    <t>=NF(B1422,"Quantity Case")</t>
  </si>
  <si>
    <t>=NF(B1423,"Quantity Case")</t>
  </si>
  <si>
    <t>=NF(B1424,"Quantity Case")</t>
  </si>
  <si>
    <t>=NF(B1425,"Quantity Case")</t>
  </si>
  <si>
    <t>=NF(B1426,"Quantity Case")</t>
  </si>
  <si>
    <t>=NF(B1427,"Quantity Case")</t>
  </si>
  <si>
    <t>=NF(B1428,"Quantity Case")</t>
  </si>
  <si>
    <t>=NF(B1429,"Quantity Case")</t>
  </si>
  <si>
    <t>=NF(B1430,"Quantity Case")</t>
  </si>
  <si>
    <t>=NF(B1431,"Quantity Case")</t>
  </si>
  <si>
    <t>=NF(B1432,"Quantity Case")</t>
  </si>
  <si>
    <t>=NF(B1433,"Quantity Case")</t>
  </si>
  <si>
    <t>=NF(B1434,"Quantity Case")</t>
  </si>
  <si>
    <t>=NF(B1435,"Quantity Case")</t>
  </si>
  <si>
    <t>=NF(B1436,"Quantity Case")</t>
  </si>
  <si>
    <t>=NF(B1437,"Quantity Case")</t>
  </si>
  <si>
    <t>=NF(B1438,"Quantity Case")</t>
  </si>
  <si>
    <t>=NF(B1439,"Quantity Case")</t>
  </si>
  <si>
    <t>=NF(B1440,"Quantity Case")</t>
  </si>
  <si>
    <t>=NF(B1441,"Quantity Case")</t>
  </si>
  <si>
    <t>=NF(B1442,"Quantity Case")</t>
  </si>
  <si>
    <t>=NF(B1443,"Quantity Case")</t>
  </si>
  <si>
    <t>=NF(B1444,"Quantity Case")</t>
  </si>
  <si>
    <t>=NF(B1445,"Quantity Case")</t>
  </si>
  <si>
    <t>=NF(B1446,"Quantity Case")</t>
  </si>
  <si>
    <t>=NF(B1447,"Quantity Case")</t>
  </si>
  <si>
    <t>=NF(B1448,"Quantity Case")</t>
  </si>
  <si>
    <t>=NF(B1449,"Quantity Case")</t>
  </si>
  <si>
    <t>=NF(B1450,"Quantity Case")</t>
  </si>
  <si>
    <t>=NF(B1451,"Quantity Case")</t>
  </si>
  <si>
    <t>=NF(B1452,"Quantity Case")</t>
  </si>
  <si>
    <t>=NF(B1453,"Quantity Case")</t>
  </si>
  <si>
    <t>=NF(B1454,"Quantity Case")</t>
  </si>
  <si>
    <t>=NF(B1455,"Quantity Case")</t>
  </si>
  <si>
    <t>=NF(B1456,"Quantity Case")</t>
  </si>
  <si>
    <t>=NF(B1457,"Quantity Case")</t>
  </si>
  <si>
    <t>=NF(B1458,"Quantity Case")</t>
  </si>
  <si>
    <t>=NF(B1459,"Quantity Case")</t>
  </si>
  <si>
    <t>=NF(B1460,"Quantity Case")</t>
  </si>
  <si>
    <t>=NF(B1461,"Quantity Case")</t>
  </si>
  <si>
    <t>=NF(B1462,"Quantity Case")</t>
  </si>
  <si>
    <t>=NF(B1463,"Quantity Case")</t>
  </si>
  <si>
    <t>=NF(B1464,"Quantity Case")</t>
  </si>
  <si>
    <t>=NF(B1465,"Quantity Case")</t>
  </si>
  <si>
    <t>=NF(B1466,"Quantity Case")</t>
  </si>
  <si>
    <t>=NF(B1467,"Quantity Case")</t>
  </si>
  <si>
    <t>=NF(B1468,"Quantity Case")</t>
  </si>
  <si>
    <t>=NF(B1469,"Quantity Case")</t>
  </si>
  <si>
    <t>=NF(B1470,"Quantity Case")</t>
  </si>
  <si>
    <t>=NF(B1471,"Quantity Case")</t>
  </si>
  <si>
    <t>=NF(B1472,"Quantity Case")</t>
  </si>
  <si>
    <t>=NF(B1473,"Quantity Case")</t>
  </si>
  <si>
    <t>=NF(B1474,"Quantity Case")</t>
  </si>
  <si>
    <t>=NF(B1475,"Quantity Case")</t>
  </si>
  <si>
    <t>=NF(B1476,"Quantity Case")</t>
  </si>
  <si>
    <t>=NF(B1477,"Quantity Case")</t>
  </si>
  <si>
    <t>=NF(B1478,"Quantity Case")</t>
  </si>
  <si>
    <t>=NF(B1479,"Quantity Case")</t>
  </si>
  <si>
    <t>=NF(B1480,"Quantity Case")</t>
  </si>
  <si>
    <t>=NF(B1481,"Quantity Case")</t>
  </si>
  <si>
    <t>=NF(B1482,"Quantity Case")</t>
  </si>
  <si>
    <t>=NF(B1483,"Quantity Case")</t>
  </si>
  <si>
    <t>=NF(B1484,"Quantity Case")</t>
  </si>
  <si>
    <t>=NF(B1485,"Quantity Case")</t>
  </si>
  <si>
    <t>=NF(B1486,"Quantity Case")</t>
  </si>
  <si>
    <t>=NF(B1487,"Quantity Case")</t>
  </si>
  <si>
    <t>=NF(B1488,"Quantity Case")</t>
  </si>
  <si>
    <t>=NF(B1489,"Quantity Case")</t>
  </si>
  <si>
    <t>=NF(B1490,"Quantity Case")</t>
  </si>
  <si>
    <t>=NF(B1491,"Quantity Case")</t>
  </si>
  <si>
    <t>=NF(B1492,"Quantity Case")</t>
  </si>
  <si>
    <t>=NF(B1493,"Quantity Case")</t>
  </si>
  <si>
    <t>=NF(B1494,"Quantity Case")</t>
  </si>
  <si>
    <t>=NF(B1495,"Quantity Case")</t>
  </si>
  <si>
    <t>=NF(B1496,"Quantity Case")</t>
  </si>
  <si>
    <t>=NF(B1497,"Quantity Case")</t>
  </si>
  <si>
    <t>=NF(B1498,"Quantity Case")</t>
  </si>
  <si>
    <t>=NF(B1499,"Quantity Case")</t>
  </si>
  <si>
    <t>=NF(B1500,"Quantity Case")</t>
  </si>
  <si>
    <t>=NF(B1501,"Quantity Case")</t>
  </si>
  <si>
    <t>=NF(B1502,"Quantity Case")</t>
  </si>
  <si>
    <t>=NF(B1503,"Quantity Case")</t>
  </si>
  <si>
    <t>=NF(B1504,"Quantity Case")</t>
  </si>
  <si>
    <t>=NF(B1505,"Quantity Case")</t>
  </si>
  <si>
    <t>=NF(B1506,"Quantity Case")</t>
  </si>
  <si>
    <t>=NF(B1507,"Quantity Case")</t>
  </si>
  <si>
    <t>=NF(B1508,"Quantity Case")</t>
  </si>
  <si>
    <t>=NF(B1509,"Quantity Case")</t>
  </si>
  <si>
    <t>=NF(B1510,"Quantity Case")</t>
  </si>
  <si>
    <t>=NF(B1511,"Quantity Case")</t>
  </si>
  <si>
    <t>=NF(B1512,"Quantity Case")</t>
  </si>
  <si>
    <t>=NF(B1513,"Quantity Case")</t>
  </si>
  <si>
    <t>=NF(B1514,"Quantity Case")</t>
  </si>
  <si>
    <t>=NF(B1515,"Quantity Case")</t>
  </si>
  <si>
    <t>=NF(B1516,"Quantity Case")</t>
  </si>
  <si>
    <t>=NF(B1517,"Quantity Case")</t>
  </si>
  <si>
    <t>=NF(B1518,"Quantity Case")</t>
  </si>
  <si>
    <t>=NF(B1519,"Quantity Case")</t>
  </si>
  <si>
    <t>=NF(B1520,"Quantity Case")</t>
  </si>
  <si>
    <t>=NF(B1521,"Quantity Case")</t>
  </si>
  <si>
    <t>=NF(B1522,"Quantity Case")</t>
  </si>
  <si>
    <t>=NF(B1523,"Quantity Case")</t>
  </si>
  <si>
    <t>=NF(B1524,"Quantity Case")</t>
  </si>
  <si>
    <t>=NF(B1525,"Quantity Case")</t>
  </si>
  <si>
    <t>=NF(B1526,"Quantity Case")</t>
  </si>
  <si>
    <t>=NF(B1527,"Quantity Case")</t>
  </si>
  <si>
    <t>=NF(B1528,"Quantity Case")</t>
  </si>
  <si>
    <t>=NF(B1529,"Quantity Case")</t>
  </si>
  <si>
    <t>=NF(B1530,"Quantity Case")</t>
  </si>
  <si>
    <t>=NF(B1531,"Quantity Case")</t>
  </si>
  <si>
    <t>=NF(B1532,"Quantity Case")</t>
  </si>
  <si>
    <t>=NF(B1533,"Quantity Case")</t>
  </si>
  <si>
    <t>=NF(B1534,"Quantity Case")</t>
  </si>
  <si>
    <t>=NF(B1535,"Quantity Case")</t>
  </si>
  <si>
    <t>=NF(B1536,"Quantity Case")</t>
  </si>
  <si>
    <t>=NF(B1537,"Quantity Case")</t>
  </si>
  <si>
    <t>=NF(B1538,"Quantity Case")</t>
  </si>
  <si>
    <t>=NF(B1539,"Quantity Case")</t>
  </si>
  <si>
    <t>=NF(B1540,"Quantity Case")</t>
  </si>
  <si>
    <t>=NF(B1541,"Quantity Case")</t>
  </si>
  <si>
    <t>=NF(B1542,"Quantity Case")</t>
  </si>
  <si>
    <t>=NF(B1543,"Quantity Case")</t>
  </si>
  <si>
    <t>=NF(B1544,"Quantity Case")</t>
  </si>
  <si>
    <t>=NF(B1545,"Quantity Case")</t>
  </si>
  <si>
    <t>=NF(B1546,"Quantity Case")</t>
  </si>
  <si>
    <t>=NF(B1547,"Quantity Case")</t>
  </si>
  <si>
    <t>=NF(B1548,"Quantity Case")</t>
  </si>
  <si>
    <t>=NF(B1549,"Quantity Case")</t>
  </si>
  <si>
    <t>=NF(B1550,"Quantity Case")</t>
  </si>
  <si>
    <t>=NF(B1551,"Quantity Case")</t>
  </si>
  <si>
    <t>=NF(B1552,"Quantity Case")</t>
  </si>
  <si>
    <t>=NF(B1553,"Quantity Case")</t>
  </si>
  <si>
    <t>=NF(B1554,"Quantity Case")</t>
  </si>
  <si>
    <t>=NF(B1555,"Quantity Case")</t>
  </si>
  <si>
    <t>=NF(B1556,"Quantity Case")</t>
  </si>
  <si>
    <t>=NF(B1557,"Quantity Case")</t>
  </si>
  <si>
    <t>=NF(B1558,"Quantity Case")</t>
  </si>
  <si>
    <t>=NF(B1559,"Quantity Case")</t>
  </si>
  <si>
    <t>=NF(B1560,"Quantity Case")</t>
  </si>
  <si>
    <t>=NF(B1561,"Quantity Case")</t>
  </si>
  <si>
    <t>=NF(B1562,"Quantity Case")</t>
  </si>
  <si>
    <t>=NF(B1563,"Quantity Case")</t>
  </si>
  <si>
    <t>=NF(B1564,"Quantity Case")</t>
  </si>
  <si>
    <t>=NF(B1565,"Quantity Case")</t>
  </si>
  <si>
    <t>=NF(B1566,"Quantity Case")</t>
  </si>
  <si>
    <t>=NF(B1567,"Quantity Case")</t>
  </si>
  <si>
    <t>=NF(B1568,"Quantity Case")</t>
  </si>
  <si>
    <t>=NF(B1569,"Quantity Case")</t>
  </si>
  <si>
    <t>=NF(B1570,"Quantity Case")</t>
  </si>
  <si>
    <t>=NF(B1571,"Quantity Case")</t>
  </si>
  <si>
    <t>=NF(B1572,"Quantity Case")</t>
  </si>
  <si>
    <t>=NF(B1573,"Quantity Case")</t>
  </si>
  <si>
    <t>=NF(B1574,"Quantity Case")</t>
  </si>
  <si>
    <t>=NF(B1575,"Quantity Case")</t>
  </si>
  <si>
    <t>=NF(B1576,"Quantity Case")</t>
  </si>
  <si>
    <t>=NF(B1577,"Quantity Case")</t>
  </si>
  <si>
    <t>=NF(B1578,"Quantity Case")</t>
  </si>
  <si>
    <t>=NF(B1579,"Quantity Case")</t>
  </si>
  <si>
    <t>=NF(B1580,"Quantity Case")</t>
  </si>
  <si>
    <t>=NF(B1581,"Quantity Case")</t>
  </si>
  <si>
    <t>=NF(B1582,"Quantity Case")</t>
  </si>
  <si>
    <t>=NF(B1583,"Quantity Case")</t>
  </si>
  <si>
    <t>=NF(B1584,"Quantity Case")</t>
  </si>
  <si>
    <t>=NF(B1585,"Quantity Case")</t>
  </si>
  <si>
    <t>=NF(B1586,"Quantity Case")</t>
  </si>
  <si>
    <t>=NF(B1587,"Quantity Case")</t>
  </si>
  <si>
    <t>=NF(B1588,"Quantity Case")</t>
  </si>
  <si>
    <t>=NF(B1589,"Quantity Case")</t>
  </si>
  <si>
    <t>=NF(B1590,"Quantity Case")</t>
  </si>
  <si>
    <t>=NF(B1591,"Quantity Case")</t>
  </si>
  <si>
    <t>=NF(B1592,"Quantity Case")</t>
  </si>
  <si>
    <t>=NF(B1593,"Quantity Case")</t>
  </si>
  <si>
    <t>=NF(B1594,"Quantity Case")</t>
  </si>
  <si>
    <t>=NF(B1595,"Quantity Case")</t>
  </si>
  <si>
    <t>=NF(B1596,"Quantity Case")</t>
  </si>
  <si>
    <t>=NF(B1597,"Quantity Case")</t>
  </si>
  <si>
    <t>=NF(B1598,"Quantity Case")</t>
  </si>
  <si>
    <t>=NF(B1599,"Quantity Case")</t>
  </si>
  <si>
    <t>=NF(B1600,"Quantity Case")</t>
  </si>
  <si>
    <t>=NF(B1601,"Quantity Case")</t>
  </si>
  <si>
    <t>=NF(B1602,"Quantity Case")</t>
  </si>
  <si>
    <t>=NF(B1603,"Quantity Case")</t>
  </si>
  <si>
    <t>=NF(B1604,"Quantity Case")</t>
  </si>
  <si>
    <t>=NF(B1605,"Quantity Case")</t>
  </si>
  <si>
    <t>=NF(B1606,"Quantity Case")</t>
  </si>
  <si>
    <t>=NF(B1607,"Quantity Case")</t>
  </si>
  <si>
    <t>=NF(B1608,"Quantity Case")</t>
  </si>
  <si>
    <t>=NF(B1609,"Quantity Case")</t>
  </si>
  <si>
    <t>=NF(B1610,"Quantity Case")</t>
  </si>
  <si>
    <t>=NF(B1611,"Quantity Case")</t>
  </si>
  <si>
    <t>=NF(B1612,"Quantity Case")</t>
  </si>
  <si>
    <t>=NF(B1613,"Quantity Case")</t>
  </si>
  <si>
    <t>=NF(B1614,"Quantity Case")</t>
  </si>
  <si>
    <t>=NF(B1615,"Quantity Case")</t>
  </si>
  <si>
    <t>=NF(B1616,"Quantity Case")</t>
  </si>
  <si>
    <t>=NF(B1617,"Quantity Case")</t>
  </si>
  <si>
    <t>=NF(B1618,"Quantity Case")</t>
  </si>
  <si>
    <t>=NF(B1619,"Quantity Case")</t>
  </si>
  <si>
    <t>=NF(B1620,"Quantity Case")</t>
  </si>
  <si>
    <t>=NF(B1621,"Quantity Case")</t>
  </si>
  <si>
    <t>=NF(B1622,"Quantity Case")</t>
  </si>
  <si>
    <t>=NF(B1623,"Quantity Case")</t>
  </si>
  <si>
    <t>=NF(B1624,"Quantity Case")</t>
  </si>
  <si>
    <t>=NF(B1625,"Quantity Case")</t>
  </si>
  <si>
    <t>=NF(B1626,"Quantity Case")</t>
  </si>
  <si>
    <t>=NF(B1627,"Quantity Case")</t>
  </si>
  <si>
    <t>=NF(B1628,"Quantity Case")</t>
  </si>
  <si>
    <t>=NF(B1629,"Quantity Case")</t>
  </si>
  <si>
    <t>=NF(B1630,"Quantity Case")</t>
  </si>
  <si>
    <t>=NF(B1631,"Quantity Case")</t>
  </si>
  <si>
    <t>=NF(B1632,"Quantity Case")</t>
  </si>
  <si>
    <t>=NF(B1633,"Quantity Case")</t>
  </si>
  <si>
    <t>=NF(B1634,"Quantity Case")</t>
  </si>
  <si>
    <t>=NF(B1635,"Quantity Case")</t>
  </si>
  <si>
    <t>=NF(B1636,"Quantity Case")</t>
  </si>
  <si>
    <t>=NF(B1637,"Quantity Case")</t>
  </si>
  <si>
    <t>=NF(B1638,"Quantity Case")</t>
  </si>
  <si>
    <t>=NF(B1639,"Quantity Case")</t>
  </si>
  <si>
    <t>=NF(B1640,"Quantity Case")</t>
  </si>
  <si>
    <t>=NF(B1641,"Quantity Case")</t>
  </si>
  <si>
    <t>=NF(B1642,"Quantity Case")</t>
  </si>
  <si>
    <t>=NF(B1643,"Quantity Case")</t>
  </si>
  <si>
    <t>=NF(B1644,"Quantity Case")</t>
  </si>
  <si>
    <t>=NF(B1645,"Quantity Case")</t>
  </si>
  <si>
    <t>=NF(B1646,"Quantity Case")</t>
  </si>
  <si>
    <t>=NF(B1647,"Quantity Case")</t>
  </si>
  <si>
    <t>=NF(B1648,"Quantity Case")</t>
  </si>
  <si>
    <t>=NF(B1649,"Quantity Case")</t>
  </si>
  <si>
    <t>=NF(B1650,"Quantity Case")</t>
  </si>
  <si>
    <t>=NF(B1651,"Quantity Case")</t>
  </si>
  <si>
    <t>=NF(B1652,"Quantity Case")</t>
  </si>
  <si>
    <t>=NF(B1653,"Quantity Case")</t>
  </si>
  <si>
    <t>=NF(B1654,"Quantity Case")</t>
  </si>
  <si>
    <t>=NF(B1655,"Quantity Case")</t>
  </si>
  <si>
    <t>=NF(B1656,"Quantity Case")</t>
  </si>
  <si>
    <t>=NF(B1657,"Quantity Case")</t>
  </si>
  <si>
    <t>=NF(B1658,"Quantity Case")</t>
  </si>
  <si>
    <t>=NF(B1659,"Quantity Case")</t>
  </si>
  <si>
    <t>=NF(B1660,"Quantity Case")</t>
  </si>
  <si>
    <t>=NF(B1661,"Quantity Case")</t>
  </si>
  <si>
    <t>=NF(B1662,"Quantity Case")</t>
  </si>
  <si>
    <t>=NF(B1663,"Quantity Case")</t>
  </si>
  <si>
    <t>=NF(B1664,"Quantity Case")</t>
  </si>
  <si>
    <t>=NF(B1665,"Quantity Case")</t>
  </si>
  <si>
    <t>=NF(B1666,"Quantity Case")</t>
  </si>
  <si>
    <t>=NF(B1667,"Quantity Case")</t>
  </si>
  <si>
    <t>=NF(B1668,"Quantity Case")</t>
  </si>
  <si>
    <t>=NF(B1669,"Quantity Case")</t>
  </si>
  <si>
    <t>=NF(B1670,"Quantity Case")</t>
  </si>
  <si>
    <t>=NF(B1671,"Quantity Case")</t>
  </si>
  <si>
    <t>=NF(B1672,"Quantity Case")</t>
  </si>
  <si>
    <t>=NF(B1673,"Quantity Case")</t>
  </si>
  <si>
    <t>=NF(B1674,"Quantity Case")</t>
  </si>
  <si>
    <t>=NF(B1675,"Quantity Case")</t>
  </si>
  <si>
    <t>=NF(B1676,"Quantity Case")</t>
  </si>
  <si>
    <t>=NF(B1677,"Quantity Case")</t>
  </si>
  <si>
    <t>=NF(B1678,"Quantity Case")</t>
  </si>
  <si>
    <t>=NF(B1679,"Quantity Case")</t>
  </si>
  <si>
    <t>=NF(B1680,"Quantity Case")</t>
  </si>
  <si>
    <t>=NF(B1681,"Quantity Case")</t>
  </si>
  <si>
    <t>=NF(B1682,"Quantity Case")</t>
  </si>
  <si>
    <t>=NF(B1683,"Quantity Case")</t>
  </si>
  <si>
    <t>=NF(B1684,"Quantity Case")</t>
  </si>
  <si>
    <t>=NF(B1685,"Quantity Case")</t>
  </si>
  <si>
    <t>=NF(B1686,"Quantity Case")</t>
  </si>
  <si>
    <t>=NF(B1687,"Quantity Case")</t>
  </si>
  <si>
    <t>=NF(B1688,"Quantity Case")</t>
  </si>
  <si>
    <t>=NF(B1689,"Quantity Case")</t>
  </si>
  <si>
    <t>=NF(B1690,"Quantity Case")</t>
  </si>
  <si>
    <t>=NF(B1691,"Quantity Case")</t>
  </si>
  <si>
    <t>=NF(B1692,"Quantity Case")</t>
  </si>
  <si>
    <t>=NF(B1693,"Quantity Case")</t>
  </si>
  <si>
    <t>=NF(B1694,"Quantity Case")</t>
  </si>
  <si>
    <t>=NF(B1695,"Quantity Case")</t>
  </si>
  <si>
    <t>=NF(B1696,"Quantity Case")</t>
  </si>
  <si>
    <t>=NF(B1697,"Quantity Case")</t>
  </si>
  <si>
    <t>=NF(B1698,"Quantity Case")</t>
  </si>
  <si>
    <t>=NF(B1699,"Quantity Case")</t>
  </si>
  <si>
    <t>=NF(B1700,"Quantity Case")</t>
  </si>
  <si>
    <t>=NF(B1701,"Quantity Case")</t>
  </si>
  <si>
    <t>=NF(B1702,"Quantity Case")</t>
  </si>
  <si>
    <t>=NF(B1703,"Quantity Case")</t>
  </si>
  <si>
    <t>=NF(B1704,"Quantity Case")</t>
  </si>
  <si>
    <t>=NF(B1705,"Quantity Case")</t>
  </si>
  <si>
    <t>=NF(B1706,"Quantity Case")</t>
  </si>
  <si>
    <t>=NF(B1707,"Quantity Case")</t>
  </si>
  <si>
    <t>=NF(B1708,"Quantity Case")</t>
  </si>
  <si>
    <t>=NF(B1709,"Quantity Case")</t>
  </si>
  <si>
    <t>=NF(B1710,"Quantity Case")</t>
  </si>
  <si>
    <t>=NF(B1711,"Quantity Case")</t>
  </si>
  <si>
    <t>=NF(B1712,"Quantity Case")</t>
  </si>
  <si>
    <t>=NF(B1713,"Quantity Case")</t>
  </si>
  <si>
    <t>=NF(B1714,"Quantity Case")</t>
  </si>
  <si>
    <t>=NF(B1715,"Quantity Case")</t>
  </si>
  <si>
    <t>=NF(B1716,"Quantity Case")</t>
  </si>
  <si>
    <t>=NF(B1717,"Quantity Case")</t>
  </si>
  <si>
    <t>=NF(B1718,"Quantity Case")</t>
  </si>
  <si>
    <t>=NF(B1719,"Quantity Case")</t>
  </si>
  <si>
    <t>=NF(B1720,"Quantity Case")</t>
  </si>
  <si>
    <t>=NF(B1721,"Quantity Case")</t>
  </si>
  <si>
    <t>=NF(B1722,"Quantity Case")</t>
  </si>
  <si>
    <t>=NF(B1723,"Quantity Case")</t>
  </si>
  <si>
    <t>=NF(B1724,"Quantity Case")</t>
  </si>
  <si>
    <t>=NF(B1725,"Quantity Case")</t>
  </si>
  <si>
    <t>=NF(B1726,"Quantity Case")</t>
  </si>
  <si>
    <t>=NF(B1727,"Quantity Case")</t>
  </si>
  <si>
    <t>=NF(B1728,"Quantity Case")</t>
  </si>
  <si>
    <t>=NF(B1729,"Quantity Case")</t>
  </si>
  <si>
    <t>=NF(B1730,"Quantity Case")</t>
  </si>
  <si>
    <t>=NF(B1731,"Quantity Case")</t>
  </si>
  <si>
    <t>=NF(B1732,"Quantity Case")</t>
  </si>
  <si>
    <t>=NF(B1733,"Quantity Case")</t>
  </si>
  <si>
    <t>=NF(B1734,"Quantity Case")</t>
  </si>
  <si>
    <t>=NF(B1735,"Quantity Case")</t>
  </si>
  <si>
    <t>=NF(B1736,"Quantity Case")</t>
  </si>
  <si>
    <t>=NF(B1737,"Quantity Case")</t>
  </si>
  <si>
    <t>=NF(B1738,"Quantity Case")</t>
  </si>
  <si>
    <t>=NF(B1739,"Quantity Case")</t>
  </si>
  <si>
    <t>=NF(B1740,"Quantity Case")</t>
  </si>
  <si>
    <t>=NF(B1741,"Quantity Case")</t>
  </si>
  <si>
    <t>=NF(B1742,"Quantity Case")</t>
  </si>
  <si>
    <t>=NF(B1743,"Quantity Case")</t>
  </si>
  <si>
    <t>=NF(B1744,"Quantity Case")</t>
  </si>
  <si>
    <t>=NF(B1745,"Quantity Case")</t>
  </si>
  <si>
    <t>=NF(B1746,"Quantity Case")</t>
  </si>
  <si>
    <t>=NF(B1747,"Quantity Case")</t>
  </si>
  <si>
    <t>=NF(B1748,"Quantity Case")</t>
  </si>
  <si>
    <t>=NF(B1749,"Quantity Case")</t>
  </si>
  <si>
    <t>=NF(B1750,"Quantity Case")</t>
  </si>
  <si>
    <t>=NF(B1751,"Quantity Case")</t>
  </si>
  <si>
    <t>=NF(B1752,"Quantity Case")</t>
  </si>
  <si>
    <t>=NF(B1753,"Quantity Case")</t>
  </si>
  <si>
    <t>=NF(B1754,"Quantity Case")</t>
  </si>
  <si>
    <t>=NF(B1755,"Quantity Case")</t>
  </si>
  <si>
    <t>=NF(B1756,"Quantity Case")</t>
  </si>
  <si>
    <t>=NF(B1757,"Quantity Case")</t>
  </si>
  <si>
    <t>=NF(B1758,"Quantity Case")</t>
  </si>
  <si>
    <t>=NF(B1759,"Quantity Case")</t>
  </si>
  <si>
    <t>=NF(B1760,"Quantity Case")</t>
  </si>
  <si>
    <t>=NF(B1761,"Quantity Case")</t>
  </si>
  <si>
    <t>=NF(B1762,"Quantity Case")</t>
  </si>
  <si>
    <t>=NF(B1763,"Quantity Case")</t>
  </si>
  <si>
    <t>=NF(B1764,"Quantity Case")</t>
  </si>
  <si>
    <t>=NF(B1765,"Quantity Case")</t>
  </si>
  <si>
    <t>=NF(B1766,"Quantity Case")</t>
  </si>
  <si>
    <t>=NF(B1767,"Quantity Case")</t>
  </si>
  <si>
    <t>=NF(B1768,"Quantity Case")</t>
  </si>
  <si>
    <t>=NF(B1769,"Quantity Case")</t>
  </si>
  <si>
    <t>=NF(B1770,"Quantity Case")</t>
  </si>
  <si>
    <t>=NF(B1771,"Quantity Case")</t>
  </si>
  <si>
    <t>=NF(B1772,"Quantity Case")</t>
  </si>
  <si>
    <t>=NF(B1773,"Quantity Case")</t>
  </si>
  <si>
    <t>=NF(B1774,"Quantity Case")</t>
  </si>
  <si>
    <t>=NF(B1775,"Quantity Case")</t>
  </si>
  <si>
    <t>=NF(B1776,"Quantity Case")</t>
  </si>
  <si>
    <t>=NF(B1777,"Quantity Case")</t>
  </si>
  <si>
    <t>=NF(B1778,"Quantity Case")</t>
  </si>
  <si>
    <t>=NF(B1779,"Quantity Case")</t>
  </si>
  <si>
    <t>=NF(B1780,"Quantity Case")</t>
  </si>
  <si>
    <t>=NF(B1781,"Quantity Case")</t>
  </si>
  <si>
    <t>=NF(B1782,"Quantity Case")</t>
  </si>
  <si>
    <t>=NF(B1783,"Quantity Case")</t>
  </si>
  <si>
    <t>=NF(B1784,"Quantity Case")</t>
  </si>
  <si>
    <t>=NF(B1785,"Quantity Case")</t>
  </si>
  <si>
    <t>=NF(B1786,"Quantity Case")</t>
  </si>
  <si>
    <t>=NF(B1787,"Quantity Case")</t>
  </si>
  <si>
    <t>=NF(B1788,"Quantity Case")</t>
  </si>
  <si>
    <t>=NF(B1789,"Quantity Case")</t>
  </si>
  <si>
    <t>=NF(B1790,"Quantity Case")</t>
  </si>
  <si>
    <t>=NF(B1791,"Quantity Case")</t>
  </si>
  <si>
    <t>=NF(B1792,"Quantity Case")</t>
  </si>
  <si>
    <t>=NF(B1793,"Quantity Case")</t>
  </si>
  <si>
    <t>=NF(B1794,"Quantity Case")</t>
  </si>
  <si>
    <t>=NF(B1795,"Quantity Case")</t>
  </si>
  <si>
    <t>=NF(B1796,"Quantity Case")</t>
  </si>
  <si>
    <t>=NF(B1797,"Quantity Case")</t>
  </si>
  <si>
    <t>=NF(B1798,"Quantity Case")</t>
  </si>
  <si>
    <t>=NF(B1799,"Quantity Case")</t>
  </si>
  <si>
    <t>=NF(B1800,"Quantity Case")</t>
  </si>
  <si>
    <t>=NF(B1801,"Quantity Case")</t>
  </si>
  <si>
    <t>=NF(B1802,"Quantity Case")</t>
  </si>
  <si>
    <t>=NF(B1803,"Quantity Case")</t>
  </si>
  <si>
    <t>=NF(B1804,"Quantity Case")</t>
  </si>
  <si>
    <t>=NF(B1805,"Quantity Case")</t>
  </si>
  <si>
    <t>=NF(B1806,"Quantity Case")</t>
  </si>
  <si>
    <t>=NF(B1807,"Quantity Case")</t>
  </si>
  <si>
    <t>=NF(B1808,"Quantity Case")</t>
  </si>
  <si>
    <t>=NF(B1809,"Quantity Case")</t>
  </si>
  <si>
    <t>=NF(B1810,"Quantity Case")</t>
  </si>
  <si>
    <t>=NF(B1811,"Quantity Case")</t>
  </si>
  <si>
    <t>=NF(B1812,"Quantity Case")</t>
  </si>
  <si>
    <t>=NF(B1813,"Quantity Case")</t>
  </si>
  <si>
    <t>=NF(B1814,"Quantity Case")</t>
  </si>
  <si>
    <t>=NF(B1815,"Quantity Case")</t>
  </si>
  <si>
    <t>=NF(B1816,"Quantity Case")</t>
  </si>
  <si>
    <t>=NF(B1817,"Quantity Case")</t>
  </si>
  <si>
    <t>=NF(B1818,"Quantity Case")</t>
  </si>
  <si>
    <t>=NF(B1819,"Quantity Case")</t>
  </si>
  <si>
    <t>=NF(B1820,"Quantity Case")</t>
  </si>
  <si>
    <t>=NF(B1821,"Quantity Case")</t>
  </si>
  <si>
    <t>=NF(B1822,"Quantity Case")</t>
  </si>
  <si>
    <t>=NF(B1823,"Quantity Case")</t>
  </si>
  <si>
    <t>=NF(B1824,"Quantity Case")</t>
  </si>
  <si>
    <t>=NF(B1825,"Quantity Case")</t>
  </si>
  <si>
    <t>=NF(B1826,"Quantity Case")</t>
  </si>
  <si>
    <t>=NF(B1827,"Quantity Case")</t>
  </si>
  <si>
    <t>=NF(B1828,"Quantity Case")</t>
  </si>
  <si>
    <t>=NF(B1829,"Quantity Case")</t>
  </si>
  <si>
    <t>=NF(B1830,"Quantity Case")</t>
  </si>
  <si>
    <t>=NF(B1831,"Quantity Case")</t>
  </si>
  <si>
    <t>=NF(B1832,"Quantity Case")</t>
  </si>
  <si>
    <t>=NF(B1833,"Quantity Case")</t>
  </si>
  <si>
    <t>=NF(B1834,"Quantity Case")</t>
  </si>
  <si>
    <t>=NF(B1835,"Quantity Case")</t>
  </si>
  <si>
    <t>=NF(B1836,"Quantity Case")</t>
  </si>
  <si>
    <t>=NF(B1837,"Quantity Case")</t>
  </si>
  <si>
    <t>=NF(B1838,"Quantity Case")</t>
  </si>
  <si>
    <t>=NF(B1839,"Quantity Case")</t>
  </si>
  <si>
    <t>=NF(B1840,"Quantity Case")</t>
  </si>
  <si>
    <t>=NF(B1841,"Quantity Case")</t>
  </si>
  <si>
    <t>=NF(B1842,"Quantity Case")</t>
  </si>
  <si>
    <t>=NF(B1843,"Quantity Case")</t>
  </si>
  <si>
    <t>=NF(B1844,"Quantity Case")</t>
  </si>
  <si>
    <t>=NF(B1845,"Quantity Case")</t>
  </si>
  <si>
    <t>=NF(B1846,"Quantity Case")</t>
  </si>
  <si>
    <t>=NF(B1847,"Quantity Case")</t>
  </si>
  <si>
    <t>=NF(B1848,"Quantity Case")</t>
  </si>
  <si>
    <t>=NF(B1849,"Quantity Case")</t>
  </si>
  <si>
    <t>=NF(B1850,"Quantity Case")</t>
  </si>
  <si>
    <t>=NF(B1851,"Quantity Case")</t>
  </si>
  <si>
    <t>=NF(B1852,"Quantity Case")</t>
  </si>
  <si>
    <t>=NF(B1853,"Quantity Case")</t>
  </si>
  <si>
    <t>=NF(B1854,"Quantity Case")</t>
  </si>
  <si>
    <t>=NF(B1855,"Quantity Case")</t>
  </si>
  <si>
    <t>=NF(B1856,"Quantity Case")</t>
  </si>
  <si>
    <t>=NF(B1857,"Quantity Case")</t>
  </si>
  <si>
    <t>=NF(B1858,"Quantity Case")</t>
  </si>
  <si>
    <t>=NF(B1859,"Quantity Case")</t>
  </si>
  <si>
    <t>=NF(B1860,"Quantity Case")</t>
  </si>
  <si>
    <t>=NF(B1861,"Quantity Case")</t>
  </si>
  <si>
    <t>=NF(B1862,"Quantity Case")</t>
  </si>
  <si>
    <t>=NF(B1863,"Quantity Case")</t>
  </si>
  <si>
    <t>=NF(B1864,"Quantity Case")</t>
  </si>
  <si>
    <t>=NF(B1865,"Quantity Case")</t>
  </si>
  <si>
    <t>=NF(B1866,"Quantity Case")</t>
  </si>
  <si>
    <t>=NF(B1867,"Quantity Case")</t>
  </si>
  <si>
    <t>=NF(B1868,"Quantity Case")</t>
  </si>
  <si>
    <t>=NF(B1869,"Quantity Case")</t>
  </si>
  <si>
    <t>=NF(B1870,"Quantity Case")</t>
  </si>
  <si>
    <t>=NF(B1871,"Quantity Case")</t>
  </si>
  <si>
    <t>=NF(B1872,"Quantity Case")</t>
  </si>
  <si>
    <t>=NF(B1873,"Quantity Case")</t>
  </si>
  <si>
    <t>=NF(B1874,"Quantity Case")</t>
  </si>
  <si>
    <t>=NF(B1875,"Quantity Case")</t>
  </si>
  <si>
    <t>=NF(B1876,"Quantity Case")</t>
  </si>
  <si>
    <t>=NF(B1877,"Quantity Case")</t>
  </si>
  <si>
    <t>=NF(B1878,"Quantity Case")</t>
  </si>
  <si>
    <t>=NF(B1879,"Quantity Case")</t>
  </si>
  <si>
    <t>=NF(B1880,"Quantity Case")</t>
  </si>
  <si>
    <t>=NF(B1881,"Quantity Case")</t>
  </si>
  <si>
    <t>=NF(B1882,"Quantity Case")</t>
  </si>
  <si>
    <t>=NF(B1883,"Quantity Case")</t>
  </si>
  <si>
    <t>=NF(B1884,"Quantity Case")</t>
  </si>
  <si>
    <t>=NF(B1885,"Quantity Case")</t>
  </si>
  <si>
    <t>=NF(B1886,"Quantity Case")</t>
  </si>
  <si>
    <t>=NF(B1887,"Quantity Case")</t>
  </si>
  <si>
    <t>=NF(B1888,"Quantity Case")</t>
  </si>
  <si>
    <t>=NF(B1889,"Quantity Case")</t>
  </si>
  <si>
    <t>=NF(B1890,"Quantity Case")</t>
  </si>
  <si>
    <t>=NF(B1891,"Quantity Case")</t>
  </si>
  <si>
    <t>=NF(B1892,"Quantity Case")</t>
  </si>
  <si>
    <t>=NF(B1893,"Quantity Case")</t>
  </si>
  <si>
    <t>=NF(B1894,"Quantity Case")</t>
  </si>
  <si>
    <t>=NF(B1895,"Quantity Case")</t>
  </si>
  <si>
    <t>=NF(B1896,"Quantity Case")</t>
  </si>
  <si>
    <t>=NF(B1897,"Quantity Case")</t>
  </si>
  <si>
    <t>=NF(B1898,"Quantity Case")</t>
  </si>
  <si>
    <t>=NF(B1899,"Quantity Case")</t>
  </si>
  <si>
    <t>=NF(B1900,"Quantity Case")</t>
  </si>
  <si>
    <t>=NF(B1901,"Quantity Case")</t>
  </si>
  <si>
    <t>=NF(B1902,"Quantity Case")</t>
  </si>
  <si>
    <t>=NF(B1903,"Quantity Case")</t>
  </si>
  <si>
    <t>=NF(B1904,"Quantity Case")</t>
  </si>
  <si>
    <t>=NF(B1905,"Quantity Case")</t>
  </si>
  <si>
    <t>=NF(B1906,"Quantity Case")</t>
  </si>
  <si>
    <t>=NF(B1907,"Quantity Case")</t>
  </si>
  <si>
    <t>=NF(B1908,"Quantity Case")</t>
  </si>
  <si>
    <t>=NF(B1909,"Quantity Case")</t>
  </si>
  <si>
    <t>=NF(B1910,"Quantity Case")</t>
  </si>
  <si>
    <t>=NF(B1911,"Quantity Case")</t>
  </si>
  <si>
    <t>=NF(B1912,"Quantity Case")</t>
  </si>
  <si>
    <t>=NF(B1913,"Quantity Case")</t>
  </si>
  <si>
    <t>=NF(B1914,"Quantity Case")</t>
  </si>
  <si>
    <t>=NF(B1915,"Quantity Case")</t>
  </si>
  <si>
    <t>=NF(B1916,"Quantity Case")</t>
  </si>
  <si>
    <t>=NF(B1917,"Quantity Case")</t>
  </si>
  <si>
    <t>=NF(B1918,"Quantity Case")</t>
  </si>
  <si>
    <t>=NF(B1919,"Quantity Case")</t>
  </si>
  <si>
    <t>=NF(B1920,"Quantity Case")</t>
  </si>
  <si>
    <t>=NF(B1921,"Quantity Case")</t>
  </si>
  <si>
    <t>=NF(B1922,"Quantity Case")</t>
  </si>
  <si>
    <t>=NF(B1923,"Quantity Case")</t>
  </si>
  <si>
    <t>=NF(B1924,"Quantity Case")</t>
  </si>
  <si>
    <t>=NF(B1925,"Quantity Case")</t>
  </si>
  <si>
    <t>=NF(B1926,"Quantity Case")</t>
  </si>
  <si>
    <t>=NF(B1927,"Quantity Case")</t>
  </si>
  <si>
    <t>=NF(B1928,"Quantity Case")</t>
  </si>
  <si>
    <t>=NF(B1929,"Quantity Case")</t>
  </si>
  <si>
    <t>=NF(B1930,"Quantity Case")</t>
  </si>
  <si>
    <t>=NF(B1931,"Quantity Case")</t>
  </si>
  <si>
    <t>=NF(B1932,"Quantity Case")</t>
  </si>
  <si>
    <t>=NF(B1933,"Quantity Case")</t>
  </si>
  <si>
    <t>=NF(B1934,"Quantity Case")</t>
  </si>
  <si>
    <t>=NF(B1935,"Quantity Case")</t>
  </si>
  <si>
    <t>=NF(B1936,"Quantity Case")</t>
  </si>
  <si>
    <t>=NF(B1937,"Quantity Case")</t>
  </si>
  <si>
    <t>=NF(B1938,"Quantity Case")</t>
  </si>
  <si>
    <t>=NF(B1939,"Quantity Case")</t>
  </si>
  <si>
    <t>=NF(B1940,"Quantity Case")</t>
  </si>
  <si>
    <t>=NF(B1941,"Quantity Case")</t>
  </si>
  <si>
    <t>=NF(B1942,"Quantity Case")</t>
  </si>
  <si>
    <t>=NF(B1943,"Quantity Case")</t>
  </si>
  <si>
    <t>=NF(B1944,"Quantity Case")</t>
  </si>
  <si>
    <t>=NF(B1945,"Quantity Case")</t>
  </si>
  <si>
    <t>=NF(B1946,"Quantity Case")</t>
  </si>
  <si>
    <t>=NF(B1947,"Quantity Case")</t>
  </si>
  <si>
    <t>=NF(B1948,"Quantity Case")</t>
  </si>
  <si>
    <t>=NF(B1949,"Quantity Case")</t>
  </si>
  <si>
    <t>=NF(B1950,"Quantity Case")</t>
  </si>
  <si>
    <t>=NF(B1951,"Quantity Case")</t>
  </si>
  <si>
    <t>=NF(B1952,"Quantity Case")</t>
  </si>
  <si>
    <t>=NF(B1953,"Quantity Case")</t>
  </si>
  <si>
    <t>=NF(B1954,"Quantity Case")</t>
  </si>
  <si>
    <t>=NF(B1955,"Quantity Case")</t>
  </si>
  <si>
    <t>=NF(B1956,"Quantity Case")</t>
  </si>
  <si>
    <t>=NF(B1957,"Quantity Case")</t>
  </si>
  <si>
    <t>=NF(B1958,"Quantity Case")</t>
  </si>
  <si>
    <t>=NF(B1959,"Quantity Case")</t>
  </si>
  <si>
    <t>=NF(B1960,"Quantity Case")</t>
  </si>
  <si>
    <t>=NF(B1961,"Quantity Case")</t>
  </si>
  <si>
    <t>=NF(B1962,"Quantity Case")</t>
  </si>
  <si>
    <t>=NF(B1963,"Quantity Case")</t>
  </si>
  <si>
    <t>=NF(B1964,"Quantity Case")</t>
  </si>
  <si>
    <t>=NF(B1965,"Quantity Case")</t>
  </si>
  <si>
    <t>=NF(B1966,"Quantity Case")</t>
  </si>
  <si>
    <t>=NF(B1967,"Quantity Case")</t>
  </si>
  <si>
    <t>=NF(B1968,"Quantity Case")</t>
  </si>
  <si>
    <t>=NF(B1969,"Quantity Case")</t>
  </si>
  <si>
    <t>=NF(B1970,"Quantity Case")</t>
  </si>
  <si>
    <t>=NF(B1971,"Quantity Case")</t>
  </si>
  <si>
    <t>=NF(B1972,"Quantity Case")</t>
  </si>
  <si>
    <t>=NF(B1973,"Quantity Case")</t>
  </si>
  <si>
    <t>=NF(B1974,"Quantity Case")</t>
  </si>
  <si>
    <t>=NF(B1975,"Quantity Case")</t>
  </si>
  <si>
    <t>=NF(B1976,"Quantity Case")</t>
  </si>
  <si>
    <t>=NF(B1977,"Quantity Case")</t>
  </si>
  <si>
    <t>=NF(B1978,"Quantity Case")</t>
  </si>
  <si>
    <t>=NF(B1979,"Quantity Case")</t>
  </si>
  <si>
    <t>=NF(B1980,"Quantity Case")</t>
  </si>
  <si>
    <t>=NF(B1981,"Quantity Case")</t>
  </si>
  <si>
    <t>=NF(B1982,"Quantity Case")</t>
  </si>
  <si>
    <t>=NF(B1983,"Quantity Case")</t>
  </si>
  <si>
    <t>=NF(B1984,"Quantity Case")</t>
  </si>
  <si>
    <t>=NF(B1985,"Quantity Case")</t>
  </si>
  <si>
    <t>=NF(B1986,"Quantity Case")</t>
  </si>
  <si>
    <t>=NF(B1987,"Quantity Case")</t>
  </si>
  <si>
    <t>=NF(B1988,"Quantity Case")</t>
  </si>
  <si>
    <t>=NF(B1989,"Quantity Case")</t>
  </si>
  <si>
    <t>=NF(B1990,"Quantity Case")</t>
  </si>
  <si>
    <t>=NF(B1991,"Quantity Case")</t>
  </si>
  <si>
    <t>=NF(B1992,"Quantity Case")</t>
  </si>
  <si>
    <t>=NF(B1993,"Quantity Case")</t>
  </si>
  <si>
    <t>=NF(B1994,"Quantity Case")</t>
  </si>
  <si>
    <t>=NF(B1995,"Quantity Case")</t>
  </si>
  <si>
    <t>=NF(B1996,"Quantity Case")</t>
  </si>
  <si>
    <t>=NF(B1997,"Quantity Case")</t>
  </si>
  <si>
    <t>=NF(B1998,"Quantity Case")</t>
  </si>
  <si>
    <t>=NF(B1999,"Quantity Case")</t>
  </si>
  <si>
    <t>=NF(B2000,"Quantity Case")</t>
  </si>
  <si>
    <t>=NF(B2001,"Quantity Case")</t>
  </si>
  <si>
    <t>=NF(B2002,"Quantity Case")</t>
  </si>
  <si>
    <t>=NF(B2003,"Quantity Case")</t>
  </si>
  <si>
    <t>=NF(B2004,"Quantity Case")</t>
  </si>
  <si>
    <t>=NF(B2005,"Quantity Case")</t>
  </si>
  <si>
    <t>=NF(B2006,"Quantity Case")</t>
  </si>
  <si>
    <t>=NF(B2007,"Quantity Case")</t>
  </si>
  <si>
    <t>=NF(B2008,"Quantity Case")</t>
  </si>
  <si>
    <t>=NF(B2009,"Quantity Case")</t>
  </si>
  <si>
    <t>=NF(B2010,"Quantity Case")</t>
  </si>
  <si>
    <t>=NF(B2011,"Quantity Case")</t>
  </si>
  <si>
    <t>=NF(B2012,"Quantity Case")</t>
  </si>
  <si>
    <t>=NF(B2013,"Quantity Case")</t>
  </si>
  <si>
    <t>=NF(B2014,"Quantity Case")</t>
  </si>
  <si>
    <t>=NF(B2015,"Quantity Case")</t>
  </si>
  <si>
    <t>=NF(B2016,"Quantity Case")</t>
  </si>
  <si>
    <t>=NF(B2017,"Quantity Case")</t>
  </si>
  <si>
    <t>=NF(B2018,"Quantity Case")</t>
  </si>
  <si>
    <t>=NF(B2019,"Quantity Case")</t>
  </si>
  <si>
    <t>=NF(B2020,"Quantity Case")</t>
  </si>
  <si>
    <t>=NF(B2021,"Quantity Case")</t>
  </si>
  <si>
    <t>=NF(B2022,"Quantity Case")</t>
  </si>
  <si>
    <t>=NF(B2023,"Quantity Case")</t>
  </si>
  <si>
    <t>=NF(B2024,"Quantity Case")</t>
  </si>
  <si>
    <t>=NF(B2025,"Quantity Case")</t>
  </si>
  <si>
    <t>=NF(B2026,"Quantity Case")</t>
  </si>
  <si>
    <t>=NF(B2027,"Quantity Case")</t>
  </si>
  <si>
    <t>=NF(B2028,"Quantity Case")</t>
  </si>
  <si>
    <t>=NF(B2029,"Quantity Case")</t>
  </si>
  <si>
    <t>=NF(B2030,"Quantity Case")</t>
  </si>
  <si>
    <t>=NF(B2031,"Quantity Case")</t>
  </si>
  <si>
    <t>=NF(B2032,"Quantity Case")</t>
  </si>
  <si>
    <t>=NF(B2033,"Quantity Case")</t>
  </si>
  <si>
    <t>=NF(B2034,"Quantity Case")</t>
  </si>
  <si>
    <t>=NF(B2035,"Quantity Case")</t>
  </si>
  <si>
    <t>=NF(B2036,"Quantity Case")</t>
  </si>
  <si>
    <t>=NF(B2037,"Quantity Case")</t>
  </si>
  <si>
    <t>=NF(B2038,"Quantity Case")</t>
  </si>
  <si>
    <t>=NF(B2039,"Quantity Case")</t>
  </si>
  <si>
    <t>=NF(B2040,"Quantity Case")</t>
  </si>
  <si>
    <t>=NF(B2041,"Quantity Case")</t>
  </si>
  <si>
    <t>=NF(B2042,"Quantity Case")</t>
  </si>
  <si>
    <t>=NF(B2043,"Quantity Case")</t>
  </si>
  <si>
    <t>=NF(B2044,"Quantity Case")</t>
  </si>
  <si>
    <t>=NF(B2045,"Quantity Case")</t>
  </si>
  <si>
    <t>=NF(B2046,"Quantity Case")</t>
  </si>
  <si>
    <t>=NF(B2047,"Quantity Case")</t>
  </si>
  <si>
    <t>=NF(B2048,"Quantity Case")</t>
  </si>
  <si>
    <t>=NF(B2049,"Quantity Case")</t>
  </si>
  <si>
    <t>=NF(B2050,"Quantity Case")</t>
  </si>
  <si>
    <t>=NF(B2051,"Quantity Case")</t>
  </si>
  <si>
    <t>=NF(B2052,"Quantity Case")</t>
  </si>
  <si>
    <t>=NF(B2053,"Quantity Case")</t>
  </si>
  <si>
    <t>=NF(B2054,"Quantity Case")</t>
  </si>
  <si>
    <t>=NF(B2055,"Quantity Case")</t>
  </si>
  <si>
    <t>=NF(B2056,"Quantity Case")</t>
  </si>
  <si>
    <t>=NF(B2057,"Quantity Case")</t>
  </si>
  <si>
    <t>=NF(B2058,"Quantity Case")</t>
  </si>
  <si>
    <t>=NF(B2059,"Quantity Case")</t>
  </si>
  <si>
    <t>=NF(B2060,"Quantity Case")</t>
  </si>
  <si>
    <t>=NF(B2061,"Quantity Case")</t>
  </si>
  <si>
    <t>=NF(B2062,"Quantity Case")</t>
  </si>
  <si>
    <t>=NF(B2063,"Quantity Case")</t>
  </si>
  <si>
    <t>=NF(B2064,"Quantity Case")</t>
  </si>
  <si>
    <t>=NF(B2065,"Quantity Case")</t>
  </si>
  <si>
    <t>=NF(B2066,"Quantity Case")</t>
  </si>
  <si>
    <t>=NF(B2067,"Quantity Case")</t>
  </si>
  <si>
    <t>=NF(B2068,"Quantity Case")</t>
  </si>
  <si>
    <t>=NF(B2069,"Quantity Case")</t>
  </si>
  <si>
    <t>=NF(B2070,"Quantity Case")</t>
  </si>
  <si>
    <t>=NF(B2071,"Quantity Case")</t>
  </si>
  <si>
    <t>=NF(B2072,"Quantity Case")</t>
  </si>
  <si>
    <t>=NF(B2073,"Quantity Case")</t>
  </si>
  <si>
    <t>=NF(B2074,"Quantity Case")</t>
  </si>
  <si>
    <t>=NF(B2075,"Quantity Case")</t>
  </si>
  <si>
    <t>=NF(B2076,"Quantity Case")</t>
  </si>
  <si>
    <t>=NF(B2077,"Quantity Case")</t>
  </si>
  <si>
    <t>=NF(B2078,"Quantity Case")</t>
  </si>
  <si>
    <t>=NF(B2079,"Quantity Case")</t>
  </si>
  <si>
    <t>=NF(B2080,"Quantity Case")</t>
  </si>
  <si>
    <t>=NF(B2081,"Quantity Case")</t>
  </si>
  <si>
    <t>=NF(B2082,"Quantity Case")</t>
  </si>
  <si>
    <t>=NF(B2083,"Quantity Case")</t>
  </si>
  <si>
    <t>=NF(B2084,"Quantity Case")</t>
  </si>
  <si>
    <t>=NF(B2085,"Quantity Case")</t>
  </si>
  <si>
    <t>=NF(B2086,"Quantity Case")</t>
  </si>
  <si>
    <t>=NF(B2087,"Quantity Case")</t>
  </si>
  <si>
    <t>=NF(B2088,"Quantity Case")</t>
  </si>
  <si>
    <t>=NF(B2089,"Quantity Case")</t>
  </si>
  <si>
    <t>=NF(B2090,"Quantity Case")</t>
  </si>
  <si>
    <t>=NF(B2091,"Quantity Case")</t>
  </si>
  <si>
    <t>=NF(B2092,"Quantity Case")</t>
  </si>
  <si>
    <t>=NF(B2093,"Quantity Case")</t>
  </si>
  <si>
    <t>=NF(B2094,"Quantity Case")</t>
  </si>
  <si>
    <t>=NF(B2095,"Quantity Case")</t>
  </si>
  <si>
    <t>=NF(B2096,"Quantity Case")</t>
  </si>
  <si>
    <t>=NF(B2097,"Quantity Case")</t>
  </si>
  <si>
    <t>=NF(B2098,"Quantity Case")</t>
  </si>
  <si>
    <t>=NF(B2099,"Quantity Case")</t>
  </si>
  <si>
    <t>=NF(B2100,"Quantity Case")</t>
  </si>
  <si>
    <t>=NF(B2101,"Quantity Case")</t>
  </si>
  <si>
    <t>=NF(B2102,"Quantity Case")</t>
  </si>
  <si>
    <t>=NF(B2103,"Quantity Case")</t>
  </si>
  <si>
    <t>=NF(B2104,"Quantity Case")</t>
  </si>
  <si>
    <t>=NF(B2105,"Quantity Case")</t>
  </si>
  <si>
    <t>=NF(B2106,"Quantity Case")</t>
  </si>
  <si>
    <t>=NF(B2107,"Quantity Case")</t>
  </si>
  <si>
    <t>=NF(B2108,"Quantity Case")</t>
  </si>
  <si>
    <t>=NF(B2109,"Quantity Case")</t>
  </si>
  <si>
    <t>=NF(B2110,"Quantity Case")</t>
  </si>
  <si>
    <t>=NF(B2111,"Quantity Case")</t>
  </si>
  <si>
    <t>=NF(B2112,"Quantity Case")</t>
  </si>
  <si>
    <t>=NF(B2113,"Quantity Case")</t>
  </si>
  <si>
    <t>=NF(B2114,"Quantity Case")</t>
  </si>
  <si>
    <t>=NF(B2115,"Quantity Case")</t>
  </si>
  <si>
    <t>=NF(B2116,"Quantity Case")</t>
  </si>
  <si>
    <t>=NF(B2117,"Quantity Case")</t>
  </si>
  <si>
    <t>=NF(B2118,"Quantity Case")</t>
  </si>
  <si>
    <t>=NF(B2119,"Quantity Case")</t>
  </si>
  <si>
    <t>=NF(B2120,"Quantity Case")</t>
  </si>
  <si>
    <t>=NF(B2121,"Quantity Case")</t>
  </si>
  <si>
    <t>=NF(B2122,"Quantity Case")</t>
  </si>
  <si>
    <t>=NF(B2123,"Quantity Case")</t>
  </si>
  <si>
    <t>=NF(B2124,"Quantity Case")</t>
  </si>
  <si>
    <t>=NF(B2125,"Quantity Case")</t>
  </si>
  <si>
    <t>=NF(B2126,"Quantity Case")</t>
  </si>
  <si>
    <t>=NF(B2127,"Quantity Case")</t>
  </si>
  <si>
    <t>=NF(B2128,"Quantity Case")</t>
  </si>
  <si>
    <t>=NF(B2129,"Quantity Case")</t>
  </si>
  <si>
    <t>=NF(B2130,"Quantity Case")</t>
  </si>
  <si>
    <t>=NF(B2131,"Quantity Case")</t>
  </si>
  <si>
    <t>=NF(B2132,"Quantity Case")</t>
  </si>
  <si>
    <t>=NF(B2133,"Quantity Case")</t>
  </si>
  <si>
    <t>=NF(B2134,"Quantity Case")</t>
  </si>
  <si>
    <t>=NF(B2135,"Quantity Case")</t>
  </si>
  <si>
    <t>=NF(B2136,"Quantity Case")</t>
  </si>
  <si>
    <t>=NF(B2137,"Quantity Case")</t>
  </si>
  <si>
    <t>=NF(B2138,"Quantity Case")</t>
  </si>
  <si>
    <t>=NF(B2139,"Quantity Case")</t>
  </si>
  <si>
    <t>=NF(B2140,"Quantity Case")</t>
  </si>
  <si>
    <t>=NF(B2141,"Quantity Case")</t>
  </si>
  <si>
    <t>=NF(B2142,"Quantity Case")</t>
  </si>
  <si>
    <t>=NF(B2143,"Quantity Case")</t>
  </si>
  <si>
    <t>=NF(B2144,"Quantity Case")</t>
  </si>
  <si>
    <t>=NF(B2145,"Quantity Case")</t>
  </si>
  <si>
    <t>=NF(B2146,"Quantity Case")</t>
  </si>
  <si>
    <t>=NF(B2147,"Quantity Case")</t>
  </si>
  <si>
    <t>=NF(B2148,"Quantity Case")</t>
  </si>
  <si>
    <t>=NF(B2149,"Quantity Case")</t>
  </si>
  <si>
    <t>=NF(B2150,"Quantity Case")</t>
  </si>
  <si>
    <t>=NF(B2151,"Quantity Case")</t>
  </si>
  <si>
    <t>=NF(B2152,"Quantity Case")</t>
  </si>
  <si>
    <t>=NF(B2153,"Quantity Case")</t>
  </si>
  <si>
    <t>=NF(B2154,"Quantity Case")</t>
  </si>
  <si>
    <t>=NF(B2155,"Quantity Case")</t>
  </si>
  <si>
    <t>=NF(B2156,"Quantity Case")</t>
  </si>
  <si>
    <t>=NF(B2157,"Quantity Case")</t>
  </si>
  <si>
    <t>=NF(B2158,"Quantity Case")</t>
  </si>
  <si>
    <t>=NF(B2159,"Quantity Case")</t>
  </si>
  <si>
    <t>=NF(B2160,"Quantity Case")</t>
  </si>
  <si>
    <t>=NF(B2161,"Quantity Case")</t>
  </si>
  <si>
    <t>=NF(B2162,"Quantity Case")</t>
  </si>
  <si>
    <t>=NF(B2163,"Quantity Case")</t>
  </si>
  <si>
    <t>=NF(B2164,"Quantity Case")</t>
  </si>
  <si>
    <t>=NF(B2165,"Quantity Case")</t>
  </si>
  <si>
    <t>=NF(B2166,"Quantity Case")</t>
  </si>
  <si>
    <t>=NF(B2167,"Quantity Case")</t>
  </si>
  <si>
    <t>=NF(B2168,"Quantity Case")</t>
  </si>
  <si>
    <t>=NF(B2169,"Quantity Case")</t>
  </si>
  <si>
    <t>=NF(B2170,"Quantity Case")</t>
  </si>
  <si>
    <t>=NF(B2171,"Quantity Case")</t>
  </si>
  <si>
    <t>=NF(B2172,"Quantity Case")</t>
  </si>
  <si>
    <t>=NF(B2173,"Quantity Case")</t>
  </si>
  <si>
    <t>=NF(B2174,"Quantity Case")</t>
  </si>
  <si>
    <t>=NF(B2175,"Quantity Case")</t>
  </si>
  <si>
    <t>=NF(B2176,"Quantity Case")</t>
  </si>
  <si>
    <t>=NF(B2177,"Quantity Case")</t>
  </si>
  <si>
    <t>=NF(B2178,"Quantity Case")</t>
  </si>
  <si>
    <t>=NF(B2179,"Quantity Case")</t>
  </si>
  <si>
    <t>=NF(B2180,"Quantity Case")</t>
  </si>
  <si>
    <t>=NF(B2181,"Quantity Case")</t>
  </si>
  <si>
    <t>=NF(B2182,"Quantity Case")</t>
  </si>
  <si>
    <t>=NF(B2183,"Quantity Case")</t>
  </si>
  <si>
    <t>=NF(B2184,"Quantity Case")</t>
  </si>
  <si>
    <t>=NF(B2185,"Quantity Case")</t>
  </si>
  <si>
    <t>=NF(B2186,"Quantity Case")</t>
  </si>
  <si>
    <t>=NF(B2187,"Quantity Case")</t>
  </si>
  <si>
    <t>=NF(B2188,"Quantity Case")</t>
  </si>
  <si>
    <t>=NF(B2189,"Quantity Case")</t>
  </si>
  <si>
    <t>=NF(B2190,"Quantity Case")</t>
  </si>
  <si>
    <t>=NF(B2191,"Quantity Case")</t>
  </si>
  <si>
    <t>=NF(B2192,"Quantity Case")</t>
  </si>
  <si>
    <t>=NF(B2193,"Quantity Case")</t>
  </si>
  <si>
    <t>=NF(B2194,"Quantity Case")</t>
  </si>
  <si>
    <t>=NF(B2195,"Quantity Case")</t>
  </si>
  <si>
    <t>=NF(B2196,"Quantity Case")</t>
  </si>
  <si>
    <t>=NF(B2197,"Quantity Case")</t>
  </si>
  <si>
    <t>=NF(B2198,"Quantity Case")</t>
  </si>
  <si>
    <t>=NF(B2199,"Quantity Case")</t>
  </si>
  <si>
    <t>=NF(B2200,"Quantity Case")</t>
  </si>
  <si>
    <t>=NF(B2201,"Quantity Case")</t>
  </si>
  <si>
    <t>=NF(B2202,"Quantity Case")</t>
  </si>
  <si>
    <t>=NF(B2203,"Quantity Case")</t>
  </si>
  <si>
    <t>=NF(B2204,"Quantity Case")</t>
  </si>
  <si>
    <t>=NF(B2205,"Quantity Case")</t>
  </si>
  <si>
    <t>=NF(B2206,"Quantity Case")</t>
  </si>
  <si>
    <t>=NF(B2207,"Quantity Case")</t>
  </si>
  <si>
    <t>=NF(B2208,"Quantity Case")</t>
  </si>
  <si>
    <t>=NF(B2209,"Quantity Case")</t>
  </si>
  <si>
    <t>=NF(B2210,"Quantity Case")</t>
  </si>
  <si>
    <t>=NF(B2211,"Quantity Case")</t>
  </si>
  <si>
    <t>=NF(B2212,"Quantity Case")</t>
  </si>
  <si>
    <t>=NF(B2213,"Quantity Case")</t>
  </si>
  <si>
    <t>=NF(B2214,"Quantity Case")</t>
  </si>
  <si>
    <t>=NF(B2215,"Quantity Case")</t>
  </si>
  <si>
    <t>=NF(B2216,"Quantity Case")</t>
  </si>
  <si>
    <t>=NF(B2217,"Quantity Case")</t>
  </si>
  <si>
    <t>=NF(B2218,"Quantity Case")</t>
  </si>
  <si>
    <t>=NF(B2219,"Quantity Case")</t>
  </si>
  <si>
    <t>=NF(B2220,"Quantity Case")</t>
  </si>
  <si>
    <t>=NF(B2221,"Quantity Case")</t>
  </si>
  <si>
    <t>=NF(B2222,"Quantity Case")</t>
  </si>
  <si>
    <t>=NF(B2223,"Quantity Case")</t>
  </si>
  <si>
    <t>=NF(B2224,"Quantity Case")</t>
  </si>
  <si>
    <t>=NF(B2225,"Quantity Case")</t>
  </si>
  <si>
    <t>=NF(B2226,"Quantity Case")</t>
  </si>
  <si>
    <t>=NF(B2227,"Quantity Case")</t>
  </si>
  <si>
    <t>=NF(B2228,"Quantity Case")</t>
  </si>
  <si>
    <t>=NF(B2229,"Quantity Case")</t>
  </si>
  <si>
    <t>=NF(B2230,"Quantity Case")</t>
  </si>
  <si>
    <t>=NF(B2231,"Quantity Case")</t>
  </si>
  <si>
    <t>=NF(B2232,"Quantity Case")</t>
  </si>
  <si>
    <t>=NF(B2233,"Quantity Case")</t>
  </si>
  <si>
    <t>=NF(B2234,"Quantity Case")</t>
  </si>
  <si>
    <t>=NF(B2235,"Quantity Case")</t>
  </si>
  <si>
    <t>=NF(B2236,"Quantity Case")</t>
  </si>
  <si>
    <t>=NF(B2237,"Quantity Case")</t>
  </si>
  <si>
    <t>=NF(B2238,"Quantity Case")</t>
  </si>
  <si>
    <t>=NF(B2239,"Quantity Case")</t>
  </si>
  <si>
    <t>=NF(B2240,"Quantity Case")</t>
  </si>
  <si>
    <t>=NF(B2241,"Quantity Case")</t>
  </si>
  <si>
    <t>=NF(B2242,"Quantity Case")</t>
  </si>
  <si>
    <t>=NF(B2243,"Quantity Case")</t>
  </si>
  <si>
    <t>=NF(B2244,"Quantity Case")</t>
  </si>
  <si>
    <t>=NF(B2245,"Quantity Case")</t>
  </si>
  <si>
    <t>=NF(B2246,"Quantity Case")</t>
  </si>
  <si>
    <t>=NF(B2247,"Quantity Case")</t>
  </si>
  <si>
    <t>=NF(B2248,"Quantity Case")</t>
  </si>
  <si>
    <t>=NF(B2249,"Quantity Case")</t>
  </si>
  <si>
    <t>=NF(B2250,"Quantity Case")</t>
  </si>
  <si>
    <t>=NF(B2251,"Quantity Case")</t>
  </si>
  <si>
    <t>=NF(B2252,"Quantity Case")</t>
  </si>
  <si>
    <t>=NF(B2253,"Quantity Case")</t>
  </si>
  <si>
    <t>=NF(B2254,"Quantity Case")</t>
  </si>
  <si>
    <t>=NF(B2255,"Quantity Case")</t>
  </si>
  <si>
    <t>=NF(B2256,"Quantity Case")</t>
  </si>
  <si>
    <t>=NF(B2257,"Quantity Case")</t>
  </si>
  <si>
    <t>=NF(B2258,"Quantity Case")</t>
  </si>
  <si>
    <t>=NF(B2259,"Quantity Case")</t>
  </si>
  <si>
    <t>=NF(B2260,"Quantity Case")</t>
  </si>
  <si>
    <t>=NF(B2261,"Quantity Case")</t>
  </si>
  <si>
    <t>=NF(B2262,"Quantity Case")</t>
  </si>
  <si>
    <t>=NF(B2263,"Quantity Case")</t>
  </si>
  <si>
    <t>=NF(B2264,"Quantity Case")</t>
  </si>
  <si>
    <t>=NF(B2265,"Quantity Case")</t>
  </si>
  <si>
    <t>=NF(B2266,"Quantity Case")</t>
  </si>
  <si>
    <t>=NF(B2267,"Quantity Case")</t>
  </si>
  <si>
    <t>=NF(B2268,"Quantity Case")</t>
  </si>
  <si>
    <t>=NF(B2269,"Quantity Case")</t>
  </si>
  <si>
    <t>=NF(B2270,"Quantity Case")</t>
  </si>
  <si>
    <t>=NF(B2271,"Quantity Case")</t>
  </si>
  <si>
    <t>=NF(B2272,"Quantity Case")</t>
  </si>
  <si>
    <t>=NF(B2273,"Quantity Case")</t>
  </si>
  <si>
    <t>=NF(B2274,"Quantity Case")</t>
  </si>
  <si>
    <t>=NF(B2275,"Quantity Case")</t>
  </si>
  <si>
    <t>=NF(B2276,"Quantity Case")</t>
  </si>
  <si>
    <t>=NF(B2277,"Quantity Case")</t>
  </si>
  <si>
    <t>=NF(B2278,"Quantity Case")</t>
  </si>
  <si>
    <t>=NF(B2279,"Quantity Case")</t>
  </si>
  <si>
    <t>=NF(B2280,"Quantity Case")</t>
  </si>
  <si>
    <t>=NF(B2281,"Quantity Case")</t>
  </si>
  <si>
    <t>=NF(B2282,"Quantity Case")</t>
  </si>
  <si>
    <t>=NF(B2283,"Quantity Case")</t>
  </si>
  <si>
    <t>=NF(B2284,"Quantity Case")</t>
  </si>
  <si>
    <t>=NF(B2285,"Quantity Case")</t>
  </si>
  <si>
    <t>=NF(B2286,"Quantity Case")</t>
  </si>
  <si>
    <t>=NF(B2287,"Quantity Case")</t>
  </si>
  <si>
    <t>=NF(B2288,"Quantity Case")</t>
  </si>
  <si>
    <t>=NF(B2289,"Quantity Case")</t>
  </si>
  <si>
    <t>=NF(B2290,"Quantity Case")</t>
  </si>
  <si>
    <t>=NF(B2291,"Quantity Case")</t>
  </si>
  <si>
    <t>=NF(B2292,"Quantity Case")</t>
  </si>
  <si>
    <t>=NF(B2293,"Quantity Case")</t>
  </si>
  <si>
    <t>=NF(B2294,"Quantity Case")</t>
  </si>
  <si>
    <t>=NF(B2295,"Quantity Case")</t>
  </si>
  <si>
    <t>=NF(B2296,"Quantity Case")</t>
  </si>
  <si>
    <t>=NF(B2297,"Quantity Case")</t>
  </si>
  <si>
    <t>=NF(B2298,"Quantity Case")</t>
  </si>
  <si>
    <t>=NF(B2299,"Quantity Case")</t>
  </si>
  <si>
    <t>=NF(B2300,"Quantity Case")</t>
  </si>
  <si>
    <t>=NF(B2301,"Quantity Case")</t>
  </si>
  <si>
    <t>=NF(B2302,"Quantity Case")</t>
  </si>
  <si>
    <t>=NF(B2303,"Quantity Case")</t>
  </si>
  <si>
    <t>=NF(B2304,"Quantity Case")</t>
  </si>
  <si>
    <t>=NF(B2305,"Quantity Case")</t>
  </si>
  <si>
    <t>=NF(B2306,"Quantity Case")</t>
  </si>
  <si>
    <t>=NF(B2307,"Quantity Case")</t>
  </si>
  <si>
    <t>=NF(B2308,"Quantity Case")</t>
  </si>
  <si>
    <t>=NF(B2309,"Quantity Case")</t>
  </si>
  <si>
    <t>=NF(B2310,"Quantity Case")</t>
  </si>
  <si>
    <t>=NF(B2311,"Quantity Case")</t>
  </si>
  <si>
    <t>=NF(B2312,"Quantity Case")</t>
  </si>
  <si>
    <t>=NF(B2313,"Quantity Case")</t>
  </si>
  <si>
    <t>=NF(B2314,"Quantity Case")</t>
  </si>
  <si>
    <t>=NF(B2315,"Quantity Case")</t>
  </si>
  <si>
    <t>=NF(B2316,"Quantity Case")</t>
  </si>
  <si>
    <t>=NF(B2317,"Quantity Case")</t>
  </si>
  <si>
    <t>=NF(B2318,"Quantity Case")</t>
  </si>
  <si>
    <t>=NF(B2319,"Quantity Case")</t>
  </si>
  <si>
    <t>=NF(B2320,"Quantity Case")</t>
  </si>
  <si>
    <t>=NF(B2321,"Quantity Case")</t>
  </si>
  <si>
    <t>=NF(B2322,"Quantity Case")</t>
  </si>
  <si>
    <t>=NF(B2323,"Quantity Case")</t>
  </si>
  <si>
    <t>=NF(B2324,"Quantity Case")</t>
  </si>
  <si>
    <t>=NF(B2325,"Quantity Case")</t>
  </si>
  <si>
    <t>=NF(B2326,"Quantity Case")</t>
  </si>
  <si>
    <t>=NF(B2327,"Quantity Case")</t>
  </si>
  <si>
    <t>=NF(B2328,"Quantity Case")</t>
  </si>
  <si>
    <t>=NF(B2329,"Quantity Case")</t>
  </si>
  <si>
    <t>=NF(B2330,"Quantity Case")</t>
  </si>
  <si>
    <t>=NF(B2331,"Quantity Case")</t>
  </si>
  <si>
    <t>=NF(B2332,"Quantity Case")</t>
  </si>
  <si>
    <t>=NF(B2333,"Quantity Case")</t>
  </si>
  <si>
    <t>=NF(B2334,"Quantity Case")</t>
  </si>
  <si>
    <t>=NF(B2335,"Quantity Case")</t>
  </si>
  <si>
    <t>=NF(B2336,"Quantity Case")</t>
  </si>
  <si>
    <t>=NF(B2337,"Quantity Case")</t>
  </si>
  <si>
    <t>=NF(B2338,"Quantity Case")</t>
  </si>
  <si>
    <t>=NF(B2339,"Quantity Case")</t>
  </si>
  <si>
    <t>=NF(B2340,"Quantity Case")</t>
  </si>
  <si>
    <t>=NF(B2341,"Quantity Case")</t>
  </si>
  <si>
    <t>=NF(B2342,"Quantity Case")</t>
  </si>
  <si>
    <t>=NF(B2343,"Quantity Case")</t>
  </si>
  <si>
    <t>=NF(B2344,"Quantity Case")</t>
  </si>
  <si>
    <t>=NF(B2345,"Quantity Case")</t>
  </si>
  <si>
    <t>=NF(B2346,"Quantity Case")</t>
  </si>
  <si>
    <t>=NF(B2347,"Quantity Case")</t>
  </si>
  <si>
    <t>=NF(B2348,"Quantity Case")</t>
  </si>
  <si>
    <t>=NF(B2349,"Quantity Case")</t>
  </si>
  <si>
    <t>=NF(B2350,"Quantity Case")</t>
  </si>
  <si>
    <t>=NF(B2351,"Quantity Case")</t>
  </si>
  <si>
    <t>=NF(B2352,"Quantity Case")</t>
  </si>
  <si>
    <t>=NF(B2353,"Quantity Case")</t>
  </si>
  <si>
    <t>=NF(B2354,"Quantity Case")</t>
  </si>
  <si>
    <t>=NF(B2355,"Quantity Case")</t>
  </si>
  <si>
    <t>=NF(B2356,"Quantity Case")</t>
  </si>
  <si>
    <t>=NF(B2357,"Quantity Case")</t>
  </si>
  <si>
    <t>=NF(B2358,"Quantity Case")</t>
  </si>
  <si>
    <t>=NF(B2359,"Quantity Case")</t>
  </si>
  <si>
    <t>=NF(B2360,"Quantity Case")</t>
  </si>
  <si>
    <t>=NF(B2361,"Quantity Case")</t>
  </si>
  <si>
    <t>=NF(B2362,"Quantity Case")</t>
  </si>
  <si>
    <t>=NF(B2363,"Quantity Case")</t>
  </si>
  <si>
    <t>=NF(B2364,"Quantity Case")</t>
  </si>
  <si>
    <t>=NF(B2365,"Quantity Case")</t>
  </si>
  <si>
    <t>=NF(B2366,"Quantity Case")</t>
  </si>
  <si>
    <t>=NF(B2367,"Quantity Case")</t>
  </si>
  <si>
    <t>=NF(B2368,"Quantity Case")</t>
  </si>
  <si>
    <t>=NF(B2369,"Quantity Case")</t>
  </si>
  <si>
    <t>=NF(B2370,"Quantity Case")</t>
  </si>
  <si>
    <t>=NF(B2371,"Quantity Case")</t>
  </si>
  <si>
    <t>=NF(B2372,"Quantity Case")</t>
  </si>
  <si>
    <t>=NF(B2373,"Quantity Case")</t>
  </si>
  <si>
    <t>=NF(B2374,"Quantity Case")</t>
  </si>
  <si>
    <t>=NF(B2375,"Quantity Case")</t>
  </si>
  <si>
    <t>=NF(B2376,"Quantity Case")</t>
  </si>
  <si>
    <t>=NF(B2377,"Quantity Case")</t>
  </si>
  <si>
    <t>=NF(B2378,"Quantity Case")</t>
  </si>
  <si>
    <t>=NF(B2379,"Quantity Case")</t>
  </si>
  <si>
    <t>=NF(B2380,"Quantity Case")</t>
  </si>
  <si>
    <t>=NF(B2381,"Quantity Case")</t>
  </si>
  <si>
    <t>=NF(B2382,"Quantity Case")</t>
  </si>
  <si>
    <t>=NF(B2383,"Quantity Case")</t>
  </si>
  <si>
    <t>=NF(B2384,"Quantity Case")</t>
  </si>
  <si>
    <t>=NF(B2385,"Quantity Case")</t>
  </si>
  <si>
    <t>=NF(B2386,"Quantity Case")</t>
  </si>
  <si>
    <t>=NF(B2387,"Quantity Case")</t>
  </si>
  <si>
    <t>=NF(B2388,"Quantity Case")</t>
  </si>
  <si>
    <t>=NF(B2389,"Quantity Case")</t>
  </si>
  <si>
    <t>=NF(B2390,"Quantity Case")</t>
  </si>
  <si>
    <t>=NF(B2391,"Quantity Case")</t>
  </si>
  <si>
    <t>=NF(B2392,"Quantity Case")</t>
  </si>
  <si>
    <t>=NF(B2393,"Quantity Case")</t>
  </si>
  <si>
    <t>=NF(B2394,"Quantity Case")</t>
  </si>
  <si>
    <t>=NF(B2395,"Quantity Case")</t>
  </si>
  <si>
    <t>=NF(B2396,"Quantity Case")</t>
  </si>
  <si>
    <t>=NF(B2397,"Quantity Case")</t>
  </si>
  <si>
    <t>=NF(B2398,"Quantity Case")</t>
  </si>
  <si>
    <t>=NF(B2399,"Quantity Case")</t>
  </si>
  <si>
    <t>=NF(B2400,"Quantity Case")</t>
  </si>
  <si>
    <t>=NF(B2401,"Quantity Case")</t>
  </si>
  <si>
    <t>=NF(B2402,"Quantity Case")</t>
  </si>
  <si>
    <t>=NF(B2403,"Quantity Case")</t>
  </si>
  <si>
    <t>=NF(B2404,"Quantity Case")</t>
  </si>
  <si>
    <t>=NF(B2405,"Quantity Case")</t>
  </si>
  <si>
    <t>=NF(B2406,"Quantity Case")</t>
  </si>
  <si>
    <t>=NF(B2407,"Quantity Case")</t>
  </si>
  <si>
    <t>=NF(B2408,"Quantity Case")</t>
  </si>
  <si>
    <t>=NF(B2409,"Quantity Case")</t>
  </si>
  <si>
    <t>=NF(B2410,"Quantity Case")</t>
  </si>
  <si>
    <t>=NF(B2411,"Quantity Case")</t>
  </si>
  <si>
    <t>=NF(B2412,"Quantity Case")</t>
  </si>
  <si>
    <t>=NF(B2413,"Quantity Case")</t>
  </si>
  <si>
    <t>=NF(B2414,"Quantity Case")</t>
  </si>
  <si>
    <t>=NF(B2415,"Quantity Case")</t>
  </si>
  <si>
    <t>=NF(B2416,"Quantity Case")</t>
  </si>
  <si>
    <t>=NF(B2417,"Quantity Case")</t>
  </si>
  <si>
    <t>=NF(B2418,"Quantity Case")</t>
  </si>
  <si>
    <t>=NF(B2419,"Quantity Case")</t>
  </si>
  <si>
    <t>=NF(B2420,"Quantity Case")</t>
  </si>
  <si>
    <t>=NF(B2421,"Quantity Case")</t>
  </si>
  <si>
    <t>=NF(B2422,"Quantity Case")</t>
  </si>
  <si>
    <t>=NF(B2423,"Quantity Case")</t>
  </si>
  <si>
    <t>=NF(B2424,"Quantity Case")</t>
  </si>
  <si>
    <t>=NF(B2425,"Quantity Case")</t>
  </si>
  <si>
    <t>=NF(B2426,"Quantity Case")</t>
  </si>
  <si>
    <t>=NF(B2427,"Quantity Case")</t>
  </si>
  <si>
    <t>=NF(B2428,"Quantity Case")</t>
  </si>
  <si>
    <t>=NF(B2429,"Quantity Case")</t>
  </si>
  <si>
    <t>=NF(B2430,"Quantity Case")</t>
  </si>
  <si>
    <t>=NF(B2431,"Quantity Case")</t>
  </si>
  <si>
    <t>=NF(B2432,"Quantity Case")</t>
  </si>
  <si>
    <t>=NF(B2433,"Quantity Case")</t>
  </si>
  <si>
    <t>=NF(B2434,"Quantity Case")</t>
  </si>
  <si>
    <t>=NF(B2435,"Quantity Case")</t>
  </si>
  <si>
    <t>=NF(B2436,"Quantity Case")</t>
  </si>
  <si>
    <t>=NF(B2437,"Quantity Case")</t>
  </si>
  <si>
    <t>=NF(B2438,"Quantity Case")</t>
  </si>
  <si>
    <t>=NF(B2439,"Quantity Case")</t>
  </si>
  <si>
    <t>=NF(B2440,"Quantity Case")</t>
  </si>
  <si>
    <t>=NF(B2441,"Quantity Case")</t>
  </si>
  <si>
    <t>=NF(B2442,"Quantity Case")</t>
  </si>
  <si>
    <t>=NF(B2443,"Quantity Case")</t>
  </si>
  <si>
    <t>=NF(B2444,"Quantity Case")</t>
  </si>
  <si>
    <t>=NF(B2445,"Quantity Case")</t>
  </si>
  <si>
    <t>=NF(B2446,"Quantity Case")</t>
  </si>
  <si>
    <t>=NF(B2447,"Quantity Case")</t>
  </si>
  <si>
    <t>=NF(B2448,"Quantity Case")</t>
  </si>
  <si>
    <t>=NF(B2449,"Quantity Case")</t>
  </si>
  <si>
    <t>=NF(B2450,"Quantity Case")</t>
  </si>
  <si>
    <t>=NF(B2451,"Quantity Case")</t>
  </si>
  <si>
    <t>=NF(B2452,"Quantity Case")</t>
  </si>
  <si>
    <t>=NF(B2453,"Quantity Case")</t>
  </si>
  <si>
    <t>=NF(B2454,"Quantity Case")</t>
  </si>
  <si>
    <t>=NF(B2455,"Quantity Case")</t>
  </si>
  <si>
    <t>=NF(B2456,"Quantity Case")</t>
  </si>
  <si>
    <t>=NF(B2457,"Quantity Case")</t>
  </si>
  <si>
    <t>=NF(B2458,"Quantity Case")</t>
  </si>
  <si>
    <t>=NF(B2459,"Quantity Case")</t>
  </si>
  <si>
    <t>=NF(B2460,"Quantity Case")</t>
  </si>
  <si>
    <t>=NF(B2461,"Quantity Case")</t>
  </si>
  <si>
    <t>=NF(B2462,"Quantity Case")</t>
  </si>
  <si>
    <t>=NF(B2463,"Quantity Case")</t>
  </si>
  <si>
    <t>=NF(B2464,"Quantity Case")</t>
  </si>
  <si>
    <t>=NF(B2465,"Quantity Case")</t>
  </si>
  <si>
    <t>=NF(B2466,"Quantity Case")</t>
  </si>
  <si>
    <t>=NF(B2467,"Quantity Case")</t>
  </si>
  <si>
    <t>=NF(B2468,"Quantity Case")</t>
  </si>
  <si>
    <t>=NF(B2469,"Quantity Case")</t>
  </si>
  <si>
    <t>=NF(B2470,"Quantity Case")</t>
  </si>
  <si>
    <t>=NF(B2471,"Quantity Case")</t>
  </si>
  <si>
    <t>=NF(B2472,"Quantity Case")</t>
  </si>
  <si>
    <t>=NF(B2473,"Quantity Case")</t>
  </si>
  <si>
    <t>=NF(B2474,"Quantity Case")</t>
  </si>
  <si>
    <t>=NF(B2475,"Quantity Case")</t>
  </si>
  <si>
    <t>=NF(B2476,"Quantity Case")</t>
  </si>
  <si>
    <t>=NF(B2477,"Quantity Case")</t>
  </si>
  <si>
    <t>=NF(B2478,"Quantity Case")</t>
  </si>
  <si>
    <t>=NF(B2479,"Quantity Case")</t>
  </si>
  <si>
    <t>=NF(B2480,"Quantity Case")</t>
  </si>
  <si>
    <t>=NF(B2481,"Quantity Case")</t>
  </si>
  <si>
    <t>=NF(B2482,"Quantity Case")</t>
  </si>
  <si>
    <t>=NF(B2483,"Quantity Case")</t>
  </si>
  <si>
    <t>=NF(B2484,"Quantity Case")</t>
  </si>
  <si>
    <t>=NF(B2485,"Quantity Case")</t>
  </si>
  <si>
    <t>=NF(B2486,"Quantity Case")</t>
  </si>
  <si>
    <t>=NF(B2487,"Quantity Case")</t>
  </si>
  <si>
    <t>=NF(B2488,"Quantity Case")</t>
  </si>
  <si>
    <t>=NF(B2489,"Quantity Case")</t>
  </si>
  <si>
    <t>=NF(B2490,"Quantity Case")</t>
  </si>
  <si>
    <t>=NF(B2491,"Quantity Case")</t>
  </si>
  <si>
    <t>=NF(B2492,"Quantity Case")</t>
  </si>
  <si>
    <t>=NF(B2493,"Quantity Case")</t>
  </si>
  <si>
    <t>=NF(B2494,"Quantity Case")</t>
  </si>
  <si>
    <t>=NF(B2495,"Quantity Case")</t>
  </si>
  <si>
    <t>=NF(B2496,"Quantity Case")</t>
  </si>
  <si>
    <t>=NF(B2497,"Quantity Case")</t>
  </si>
  <si>
    <t>=NF(B2498,"Quantity Case")</t>
  </si>
  <si>
    <t>=NF(B2499,"Quantity Case")</t>
  </si>
  <si>
    <t>=NF(B2500,"Quantity Case")</t>
  </si>
  <si>
    <t>=NF(B2501,"Quantity Case")</t>
  </si>
  <si>
    <t>=NF(B2502,"Quantity Case")</t>
  </si>
  <si>
    <t>=NF(B2503,"Quantity Case")</t>
  </si>
  <si>
    <t>=NF(B2504,"Quantity Case")</t>
  </si>
  <si>
    <t>=NF(B2505,"Quantity Case")</t>
  </si>
  <si>
    <t>=NF(B2506,"Quantity Case")</t>
  </si>
  <si>
    <t>=NF(B2507,"Quantity Case")</t>
  </si>
  <si>
    <t>=NF(B2508,"Quantity Case")</t>
  </si>
  <si>
    <t>=NF(B2509,"Quantity Case")</t>
  </si>
  <si>
    <t>=NF(B2510,"Quantity Case")</t>
  </si>
  <si>
    <t>=NF(B2511,"Quantity Case")</t>
  </si>
  <si>
    <t>=NF(B2512,"Quantity Case")</t>
  </si>
  <si>
    <t>=NF(B2513,"Quantity Case")</t>
  </si>
  <si>
    <t>=NF(B2514,"Quantity Case")</t>
  </si>
  <si>
    <t>=NF(B2515,"Quantity Case")</t>
  </si>
  <si>
    <t>=NF(B2516,"Quantity Case")</t>
  </si>
  <si>
    <t>=NF(B2517,"Quantity Case")</t>
  </si>
  <si>
    <t>=NF(B2518,"Quantity Case")</t>
  </si>
  <si>
    <t>=NF(B2519,"Quantity Case")</t>
  </si>
  <si>
    <t>=NF(B2520,"Quantity Case")</t>
  </si>
  <si>
    <t>=NF(B2521,"Quantity Case")</t>
  </si>
  <si>
    <t>=NF(B2522,"Quantity Case")</t>
  </si>
  <si>
    <t>=NF(B2523,"Quantity Case")</t>
  </si>
  <si>
    <t>=NF(B2524,"Quantity Case")</t>
  </si>
  <si>
    <t>=NF(B2525,"Quantity Case")</t>
  </si>
  <si>
    <t>=NF(B2526,"Quantity Case")</t>
  </si>
  <si>
    <t>=NF(B2527,"Quantity Case")</t>
  </si>
  <si>
    <t>=NF(B2528,"Quantity Case")</t>
  </si>
  <si>
    <t>=NF(B2529,"Quantity Case")</t>
  </si>
  <si>
    <t>=NF(B2530,"Quantity Case")</t>
  </si>
  <si>
    <t>=NF(B2531,"Quantity Case")</t>
  </si>
  <si>
    <t>=NF(B2532,"Quantity Case")</t>
  </si>
  <si>
    <t>=NF(B2533,"Quantity Case")</t>
  </si>
  <si>
    <t>=NF(B2534,"Quantity Case")</t>
  </si>
  <si>
    <t>=NF(B2535,"Quantity Case")</t>
  </si>
  <si>
    <t>=NF(B2536,"Quantity Case")</t>
  </si>
  <si>
    <t>=NF(B2537,"Quantity Case")</t>
  </si>
  <si>
    <t>=NF(B2538,"Quantity Case")</t>
  </si>
  <si>
    <t>=NF(B2539,"Quantity Case")</t>
  </si>
  <si>
    <t>=NF(B2540,"Quantity Case")</t>
  </si>
  <si>
    <t>=NF(B2541,"Quantity Case")</t>
  </si>
  <si>
    <t>=NF(B2542,"Quantity Case")</t>
  </si>
  <si>
    <t>=NF(B2543,"Quantity Case")</t>
  </si>
  <si>
    <t>=NF(B2544,"Quantity Case")</t>
  </si>
  <si>
    <t>=NF(B2545,"Quantity Case")</t>
  </si>
  <si>
    <t>=NF(B2546,"Quantity Case")</t>
  </si>
  <si>
    <t>=NF(B2547,"Quantity Case")</t>
  </si>
  <si>
    <t>=NF(B2548,"Quantity Case")</t>
  </si>
  <si>
    <t>=NF(B2549,"Quantity Case")</t>
  </si>
  <si>
    <t>=NF(B2550,"Quantity Case")</t>
  </si>
  <si>
    <t>=NF(B2551,"Quantity Case")</t>
  </si>
  <si>
    <t>=NF(B2552,"Quantity Case")</t>
  </si>
  <si>
    <t>=NF(B2553,"Quantity Case")</t>
  </si>
  <si>
    <t>=NF(B2554,"Quantity Case")</t>
  </si>
  <si>
    <t>=NF(B2555,"Quantity Case")</t>
  </si>
  <si>
    <t>=NF(B2556,"Quantity Case")</t>
  </si>
  <si>
    <t>=NF(B2557,"Quantity Case")</t>
  </si>
  <si>
    <t>=NF(B2558,"Quantity Case")</t>
  </si>
  <si>
    <t>=NF(B2559,"Quantity Case")</t>
  </si>
  <si>
    <t>=NF(B2560,"Quantity Case")</t>
  </si>
  <si>
    <t>=NF(B2561,"Quantity Case")</t>
  </si>
  <si>
    <t>=NF(B2562,"Quantity Case")</t>
  </si>
  <si>
    <t>=NF(B2563,"Quantity Case")</t>
  </si>
  <si>
    <t>=NF(B2564,"Quantity Case")</t>
  </si>
  <si>
    <t>=NF(B2565,"Quantity Case")</t>
  </si>
  <si>
    <t>=NF(B2566,"Quantity Case")</t>
  </si>
  <si>
    <t>=NF(B2567,"Quantity Case")</t>
  </si>
  <si>
    <t>=NF(B2568,"Quantity Case")</t>
  </si>
  <si>
    <t>=NF(B2569,"Quantity Case")</t>
  </si>
  <si>
    <t>=NF(B2570,"Quantity Case")</t>
  </si>
  <si>
    <t>=NF(B2571,"Quantity Case")</t>
  </si>
  <si>
    <t>=NF(B2572,"Quantity Case")</t>
  </si>
  <si>
    <t>=NF(B2573,"Quantity Case")</t>
  </si>
  <si>
    <t>=NF(B2574,"Quantity Case")</t>
  </si>
  <si>
    <t>=NF(B2575,"Quantity Case")</t>
  </si>
  <si>
    <t>=NF(B2576,"Quantity Case")</t>
  </si>
  <si>
    <t>=NF(B2577,"Quantity Case")</t>
  </si>
  <si>
    <t>=NF(B2578,"Quantity Case")</t>
  </si>
  <si>
    <t>=NF(B2579,"Quantity Case")</t>
  </si>
  <si>
    <t>=NF(B2580,"Quantity Case")</t>
  </si>
  <si>
    <t>=NF(B2581,"Quantity Case")</t>
  </si>
  <si>
    <t>=NF(B2582,"Quantity Case")</t>
  </si>
  <si>
    <t>=NF(B2583,"Quantity Case")</t>
  </si>
  <si>
    <t>=NF(B2584,"Quantity Case")</t>
  </si>
  <si>
    <t>=NF(B2585,"Quantity Case")</t>
  </si>
  <si>
    <t>=NF(B2586,"Quantity Case")</t>
  </si>
  <si>
    <t>=NF(B2587,"Quantity Case")</t>
  </si>
  <si>
    <t>=NF(B2588,"Quantity Case")</t>
  </si>
  <si>
    <t>=NF(B2589,"Quantity Case")</t>
  </si>
  <si>
    <t>=NF(B2590,"Quantity Case")</t>
  </si>
  <si>
    <t>=NF(B2591,"Quantity Case")</t>
  </si>
  <si>
    <t>=NF(B2592,"Quantity Case")</t>
  </si>
  <si>
    <t>=NF(B2593,"Quantity Case")</t>
  </si>
  <si>
    <t>=NF(B2594,"Quantity Case")</t>
  </si>
  <si>
    <t>=NF(B2595,"Quantity Case")</t>
  </si>
  <si>
    <t>=NF(B2596,"Quantity Case")</t>
  </si>
  <si>
    <t>=NF(B2597,"Quantity Case")</t>
  </si>
  <si>
    <t>=NF(B2598,"Quantity Case")</t>
  </si>
  <si>
    <t>=NF(B2599,"Quantity Case")</t>
  </si>
  <si>
    <t>=NF(B2600,"Quantity Case")</t>
  </si>
  <si>
    <t>=NF(B2601,"Quantity Case")</t>
  </si>
  <si>
    <t>=NF(B2602,"Quantity Case")</t>
  </si>
  <si>
    <t>=NF(B2603,"Quantity Case")</t>
  </si>
  <si>
    <t>=NF(B2604,"Quantity Case")</t>
  </si>
  <si>
    <t>=NF(B2605,"Quantity Case")</t>
  </si>
  <si>
    <t>=NF(B2606,"Quantity Case")</t>
  </si>
  <si>
    <t>=NF(B2607,"Quantity Case")</t>
  </si>
  <si>
    <t>=NF(B2608,"Quantity Case")</t>
  </si>
  <si>
    <t>=NF(B2609,"Quantity Case")</t>
  </si>
  <si>
    <t>=NF(B2610,"Quantity Case")</t>
  </si>
  <si>
    <t>=NF(B2611,"Quantity Case")</t>
  </si>
  <si>
    <t>=NF(B2612,"Quantity Case")</t>
  </si>
  <si>
    <t>=NF(B2613,"Quantity Case")</t>
  </si>
  <si>
    <t>=NF(B2614,"Quantity Case")</t>
  </si>
  <si>
    <t>=NF(B2615,"Quantity Case")</t>
  </si>
  <si>
    <t>=NF(B2616,"Quantity Case")</t>
  </si>
  <si>
    <t>=NF(B2617,"Quantity Case")</t>
  </si>
  <si>
    <t>=NF(B2618,"Quantity Case")</t>
  </si>
  <si>
    <t>=NF(B2619,"Quantity Case")</t>
  </si>
  <si>
    <t>=NF(B2620,"Quantity Case")</t>
  </si>
  <si>
    <t>=NF(B2621,"Quantity Case")</t>
  </si>
  <si>
    <t>=NF(B2622,"Quantity Case")</t>
  </si>
  <si>
    <t>=NF(B2623,"Quantity Case")</t>
  </si>
  <si>
    <t>=NF(B2624,"Quantity Case")</t>
  </si>
  <si>
    <t>=NF(B2625,"Quantity Case")</t>
  </si>
  <si>
    <t>=NF(B2626,"Quantity Case")</t>
  </si>
  <si>
    <t>=NF(B2627,"Quantity Case")</t>
  </si>
  <si>
    <t>=NF(B2628,"Quantity Case")</t>
  </si>
  <si>
    <t>=NF(B2629,"Quantity Case")</t>
  </si>
  <si>
    <t>=NF(B2630,"Quantity Case")</t>
  </si>
  <si>
    <t>=NF(B2631,"Quantity Case")</t>
  </si>
  <si>
    <t>=NF(B2632,"Quantity Case")</t>
  </si>
  <si>
    <t>=NF(B2633,"Quantity Case")</t>
  </si>
  <si>
    <t>=NF(B2634,"Quantity Case")</t>
  </si>
  <si>
    <t>=NF(B2635,"Quantity Case")</t>
  </si>
  <si>
    <t>=NF(B2636,"Quantity Case")</t>
  </si>
  <si>
    <t>=NF(B2637,"Quantity Case")</t>
  </si>
  <si>
    <t>=NF(B2638,"Quantity Case")</t>
  </si>
  <si>
    <t>=NF(B2639,"Quantity Case")</t>
  </si>
  <si>
    <t>=NF(B2640,"Quantity Case")</t>
  </si>
  <si>
    <t>=NF(B2641,"Quantity Case")</t>
  </si>
  <si>
    <t>=NF(B2642,"Quantity Case")</t>
  </si>
  <si>
    <t>=NF(B2643,"Quantity Case")</t>
  </si>
  <si>
    <t>=NF(B2644,"Quantity Case")</t>
  </si>
  <si>
    <t>=NF(B2645,"Quantity Case")</t>
  </si>
  <si>
    <t>=NF(B2646,"Quantity Case")</t>
  </si>
  <si>
    <t>=NF(B2647,"Quantity Case")</t>
  </si>
  <si>
    <t>=NF(B2648,"Quantity Case")</t>
  </si>
  <si>
    <t>=NF(B2649,"Quantity Case")</t>
  </si>
  <si>
    <t>=NF(B2650,"Quantity Case")</t>
  </si>
  <si>
    <t>=NF(B2651,"Quantity Case")</t>
  </si>
  <si>
    <t>=NF(B2652,"Quantity Case")</t>
  </si>
  <si>
    <t>=NF(B2653,"Quantity Case")</t>
  </si>
  <si>
    <t>=NF(B2654,"Quantity Case")</t>
  </si>
  <si>
    <t>=NF(B2655,"Quantity Case")</t>
  </si>
  <si>
    <t>=NF(B2656,"Quantity Case")</t>
  </si>
  <si>
    <t>=NF(B2657,"Quantity Case")</t>
  </si>
  <si>
    <t>=NF(B2658,"Quantity Case")</t>
  </si>
  <si>
    <t>=NF(B2659,"Quantity Case")</t>
  </si>
  <si>
    <t>=NF(B2660,"Quantity Case")</t>
  </si>
  <si>
    <t>=NF(B2661,"Quantity Case")</t>
  </si>
  <si>
    <t>=NF(B2662,"Quantity Case")</t>
  </si>
  <si>
    <t>=NF(B2663,"Quantity Case")</t>
  </si>
  <si>
    <t>=NF(B2664,"Quantity Case")</t>
  </si>
  <si>
    <t>=NF(B2665,"Quantity Case")</t>
  </si>
  <si>
    <t>=NF(B2666,"Quantity Case")</t>
  </si>
  <si>
    <t>=NF(B2667,"Quantity Case")</t>
  </si>
  <si>
    <t>=NF(B2668,"Quantity Case")</t>
  </si>
  <si>
    <t>=NF(B2669,"Quantity Case")</t>
  </si>
  <si>
    <t>=NF(B2670,"Quantity Case")</t>
  </si>
  <si>
    <t>=NF(B2671,"Quantity Case")</t>
  </si>
  <si>
    <t>=NF(B2672,"Quantity Case")</t>
  </si>
  <si>
    <t>=NF(B2673,"Quantity Case")</t>
  </si>
  <si>
    <t>=NF(B2674,"Quantity Case")</t>
  </si>
  <si>
    <t>=NF(B2675,"Quantity Case")</t>
  </si>
  <si>
    <t>=NF(B2676,"Quantity Case")</t>
  </si>
  <si>
    <t>=NF(B2677,"Quantity Case")</t>
  </si>
  <si>
    <t>=NF(B2678,"Quantity Case")</t>
  </si>
  <si>
    <t>=NF(B2679,"Quantity Case")</t>
  </si>
  <si>
    <t>=NF(B2680,"Quantity Case")</t>
  </si>
  <si>
    <t>=NF(B2681,"Quantity Case")</t>
  </si>
  <si>
    <t>=NF(B2682,"Quantity Case")</t>
  </si>
  <si>
    <t>=NF(B2683,"Quantity Case")</t>
  </si>
  <si>
    <t>=NF(B2684,"Quantity Case")</t>
  </si>
  <si>
    <t>=NF(B2685,"Quantity Case")</t>
  </si>
  <si>
    <t>=NF(B2686,"Quantity Case")</t>
  </si>
  <si>
    <t>=NF(B2687,"Quantity Case")</t>
  </si>
  <si>
    <t>=NF(B2688,"Quantity Case")</t>
  </si>
  <si>
    <t>=NF(B2689,"Quantity Case")</t>
  </si>
  <si>
    <t>=NF(B2690,"Quantity Case")</t>
  </si>
  <si>
    <t>=NF(B2691,"Quantity Case")</t>
  </si>
  <si>
    <t>=NF(B2692,"Quantity Case")</t>
  </si>
  <si>
    <t>=NF(B2693,"Quantity Case")</t>
  </si>
  <si>
    <t>=NF(B2694,"Quantity Case")</t>
  </si>
  <si>
    <t>=NF(B2695,"Quantity Case")</t>
  </si>
  <si>
    <t>=NF(B2696,"Quantity Case")</t>
  </si>
  <si>
    <t>=NF(B2697,"Quantity Case")</t>
  </si>
  <si>
    <t>=NF(B2698,"Quantity Case")</t>
  </si>
  <si>
    <t>=NF(B2699,"Quantity Case")</t>
  </si>
  <si>
    <t>=NF(B2700,"Quantity Case")</t>
  </si>
  <si>
    <t>=NF(B2701,"Quantity Case")</t>
  </si>
  <si>
    <t>=NF(B2702,"Quantity Case")</t>
  </si>
  <si>
    <t>=NF(B2703,"Quantity Case")</t>
  </si>
  <si>
    <t>=NF(B2704,"Quantity Case")</t>
  </si>
  <si>
    <t>=NF(B2705,"Quantity Case")</t>
  </si>
  <si>
    <t>=NF(B2706,"Quantity Case")</t>
  </si>
  <si>
    <t>=NF(B2707,"Quantity Case")</t>
  </si>
  <si>
    <t>=NF(B2708,"Quantity Case")</t>
  </si>
  <si>
    <t>=NF(B2709,"Quantity Case")</t>
  </si>
  <si>
    <t>=NF(B2710,"Quantity Case")</t>
  </si>
  <si>
    <t>=NF(B2711,"Quantity Case")</t>
  </si>
  <si>
    <t>=NF(B2712,"Quantity Case")</t>
  </si>
  <si>
    <t>=NF(B2713,"Quantity Case")</t>
  </si>
  <si>
    <t>=NF(B2714,"Quantity Case")</t>
  </si>
  <si>
    <t>=NF(B2715,"Quantity Case")</t>
  </si>
  <si>
    <t>=NF(B2716,"Quantity Case")</t>
  </si>
  <si>
    <t>=NF(B2717,"Quantity Case")</t>
  </si>
  <si>
    <t>=NF(B2718,"Quantity Case")</t>
  </si>
  <si>
    <t>=NF(B2719,"Quantity Case")</t>
  </si>
  <si>
    <t>=NF(B2720,"Quantity Case")</t>
  </si>
  <si>
    <t>=NF(B2721,"Quantity Case")</t>
  </si>
  <si>
    <t>=NF(B2722,"Quantity Case")</t>
  </si>
  <si>
    <t>=NF(B2723,"Quantity Case")</t>
  </si>
  <si>
    <t>=NF(B2724,"Quantity Case")</t>
  </si>
  <si>
    <t>=NF(B2725,"Quantity Case")</t>
  </si>
  <si>
    <t>=NF(B2726,"Quantity Case")</t>
  </si>
  <si>
    <t>=NF(B2727,"Quantity Case")</t>
  </si>
  <si>
    <t>=NF(B2728,"Quantity Case")</t>
  </si>
  <si>
    <t>=NF(B2729,"Quantity Case")</t>
  </si>
  <si>
    <t>=NF(B2730,"Quantity Case")</t>
  </si>
  <si>
    <t>=NF(B2731,"Quantity Case")</t>
  </si>
  <si>
    <t>=NF(B2732,"Quantity Case")</t>
  </si>
  <si>
    <t>=NF(B2733,"Quantity Case")</t>
  </si>
  <si>
    <t>=NF(B2734,"Quantity Case")</t>
  </si>
  <si>
    <t>=NF(B2735,"Quantity Case")</t>
  </si>
  <si>
    <t>=NF(B2736,"Quantity Case")</t>
  </si>
  <si>
    <t>=NF(B2737,"Quantity Case")</t>
  </si>
  <si>
    <t>=NF(B2738,"Quantity Case")</t>
  </si>
  <si>
    <t>=NF(B2739,"Quantity Case")</t>
  </si>
  <si>
    <t>=NF(B2740,"Quantity Case")</t>
  </si>
  <si>
    <t>=NF(B2741,"Quantity Case")</t>
  </si>
  <si>
    <t>=NF(B2742,"Quantity Case")</t>
  </si>
  <si>
    <t>=NF(B2743,"Quantity Case")</t>
  </si>
  <si>
    <t>=NF(B2744,"Quantity Case")</t>
  </si>
  <si>
    <t>=NF(B2745,"Quantity Case")</t>
  </si>
  <si>
    <t>=NF(B2746,"Quantity Case")</t>
  </si>
  <si>
    <t>=NF(B2747,"Quantity Case")</t>
  </si>
  <si>
    <t>=NF(B2748,"Quantity Case")</t>
  </si>
  <si>
    <t>=NF(B2749,"Quantity Case")</t>
  </si>
  <si>
    <t>=NF(B2750,"Quantity Case")</t>
  </si>
  <si>
    <t>=NF(B2751,"Quantity Case")</t>
  </si>
  <si>
    <t>=NF(B2752,"Quantity Case")</t>
  </si>
  <si>
    <t>=NF(B2753,"Quantity Case")</t>
  </si>
  <si>
    <t>=NF(B2754,"Quantity Case")</t>
  </si>
  <si>
    <t>=NF(B2755,"Quantity Case")</t>
  </si>
  <si>
    <t>=NF(B2756,"Quantity Case")</t>
  </si>
  <si>
    <t>=NF(B2757,"Quantity Case")</t>
  </si>
  <si>
    <t>=NF(B2758,"Quantity Case")</t>
  </si>
  <si>
    <t>=NF(B2759,"Quantity Case")</t>
  </si>
  <si>
    <t>=NF(B2760,"Quantity Case")</t>
  </si>
  <si>
    <t>=NF(B2761,"Quantity Case")</t>
  </si>
  <si>
    <t>=NF(B2762,"Quantity Case")</t>
  </si>
  <si>
    <t>=NF(B2763,"Quantity Case")</t>
  </si>
  <si>
    <t>=NF(B2764,"Quantity Case")</t>
  </si>
  <si>
    <t>=NF(B2765,"Quantity Case")</t>
  </si>
  <si>
    <t>=NF(B2766,"Quantity Case")</t>
  </si>
  <si>
    <t>=NF(B2767,"Quantity Case")</t>
  </si>
  <si>
    <t>=NF(B2768,"Quantity Case")</t>
  </si>
  <si>
    <t>=NF(B2769,"Quantity Case")</t>
  </si>
  <si>
    <t>=NF(B2770,"Quantity Case")</t>
  </si>
  <si>
    <t>=NF(B2771,"Quantity Case")</t>
  </si>
  <si>
    <t>=NF(B2772,"Quantity Case")</t>
  </si>
  <si>
    <t>=NF(B2773,"Quantity Case")</t>
  </si>
  <si>
    <t>=NF(B2774,"Quantity Case")</t>
  </si>
  <si>
    <t>=NF(B2775,"Quantity Case")</t>
  </si>
  <si>
    <t>=NF(B2776,"Quantity Case")</t>
  </si>
  <si>
    <t>=NF(B2777,"Quantity Case")</t>
  </si>
  <si>
    <t>=NF(B2778,"Quantity Case")</t>
  </si>
  <si>
    <t>=NF(B2779,"Quantity Case")</t>
  </si>
  <si>
    <t>=NF(B2780,"Quantity Case")</t>
  </si>
  <si>
    <t>=NF(B2781,"Quantity Case")</t>
  </si>
  <si>
    <t>=NF(B2782,"Quantity Case")</t>
  </si>
  <si>
    <t>=NF(B2783,"Quantity Case")</t>
  </si>
  <si>
    <t>=NF(B2784,"Quantity Case")</t>
  </si>
  <si>
    <t>=NF(B2785,"Quantity Case")</t>
  </si>
  <si>
    <t>=NF(B2786,"Quantity Case")</t>
  </si>
  <si>
    <t>=NF(B2787,"Quantity Case")</t>
  </si>
  <si>
    <t>=NF(B2788,"Quantity Case")</t>
  </si>
  <si>
    <t>=NF(B2789,"Quantity Case")</t>
  </si>
  <si>
    <t>=NF(B2790,"Quantity Case")</t>
  </si>
  <si>
    <t>=NF(B2791,"Quantity Case")</t>
  </si>
  <si>
    <t>=NF(B2792,"Quantity Case")</t>
  </si>
  <si>
    <t>=NF(B2793,"Quantity Case")</t>
  </si>
  <si>
    <t>=NF(B2794,"Quantity Case")</t>
  </si>
  <si>
    <t>=NF(B2795,"Quantity Case")</t>
  </si>
  <si>
    <t>=NF(B2796,"Quantity Case")</t>
  </si>
  <si>
    <t>=NF(B2797,"Quantity Case")</t>
  </si>
  <si>
    <t>=NF(B2798,"Quantity Case")</t>
  </si>
  <si>
    <t>=NF(B2799,"Quantity Case")</t>
  </si>
  <si>
    <t>=NF(B2800,"Quantity Case")</t>
  </si>
  <si>
    <t>=NF(B2801,"Quantity Case")</t>
  </si>
  <si>
    <t>=NF(B2802,"Quantity Case")</t>
  </si>
  <si>
    <t>=NF(B2803,"Quantity Case")</t>
  </si>
  <si>
    <t>=NF(B2804,"Quantity Case")</t>
  </si>
  <si>
    <t>=NF(B2805,"Quantity Case")</t>
  </si>
  <si>
    <t>=NF(B2806,"Quantity Case")</t>
  </si>
  <si>
    <t>=NF(B2807,"Quantity Case")</t>
  </si>
  <si>
    <t>=NF(B2808,"Quantity Case")</t>
  </si>
  <si>
    <t>=NF(B2809,"Quantity Case")</t>
  </si>
  <si>
    <t>=NF(B2810,"Quantity Case")</t>
  </si>
  <si>
    <t>=NF(B2811,"Quantity Case")</t>
  </si>
  <si>
    <t>=NF(B2812,"Quantity Case")</t>
  </si>
  <si>
    <t>=NF(B2813,"Quantity Case")</t>
  </si>
  <si>
    <t>=NF(B2814,"Quantity Case")</t>
  </si>
  <si>
    <t>=NF(B2815,"Quantity Case")</t>
  </si>
  <si>
    <t>=NF(B2816,"Quantity Case")</t>
  </si>
  <si>
    <t>=NF(B2817,"Quantity Case")</t>
  </si>
  <si>
    <t>=NF(B2818,"Quantity Case")</t>
  </si>
  <si>
    <t>=NF(B2819,"Quantity Case")</t>
  </si>
  <si>
    <t>=NF(B2820,"Quantity Case")</t>
  </si>
  <si>
    <t>=NF(B4,"Quantity Pallet")</t>
  </si>
  <si>
    <t>=NF(B5,"Quantity Pallet")</t>
  </si>
  <si>
    <t>=NF(B6,"Quantity Pallet")</t>
  </si>
  <si>
    <t>=NF(B7,"Quantity Pallet")</t>
  </si>
  <si>
    <t>=NF(B8,"Quantity Pallet")</t>
  </si>
  <si>
    <t>=NF(B9,"Quantity Pallet")</t>
  </si>
  <si>
    <t>=NF(B10,"Quantity Pallet")</t>
  </si>
  <si>
    <t>=NF(B11,"Quantity Pallet")</t>
  </si>
  <si>
    <t>=NF(B12,"Quantity Pallet")</t>
  </si>
  <si>
    <t>=NF(B13,"Quantity Pallet")</t>
  </si>
  <si>
    <t>=NF(B14,"Quantity Pallet")</t>
  </si>
  <si>
    <t>=NF(B15,"Quantity Pallet")</t>
  </si>
  <si>
    <t>=NF(B16,"Quantity Pallet")</t>
  </si>
  <si>
    <t>=NF(B17,"Quantity Pallet")</t>
  </si>
  <si>
    <t>=NF(B18,"Quantity Pallet")</t>
  </si>
  <si>
    <t>=NF(B19,"Quantity Pallet")</t>
  </si>
  <si>
    <t>=NF(B20,"Quantity Pallet")</t>
  </si>
  <si>
    <t>=NF(B21,"Quantity Pallet")</t>
  </si>
  <si>
    <t>=NF(B22,"Quantity Pallet")</t>
  </si>
  <si>
    <t>=NF(B23,"Quantity Pallet")</t>
  </si>
  <si>
    <t>=NF(B24,"Quantity Pallet")</t>
  </si>
  <si>
    <t>=NF(B25,"Quantity Pallet")</t>
  </si>
  <si>
    <t>=NF(B26,"Quantity Pallet")</t>
  </si>
  <si>
    <t>=NF(B27,"Quantity Pallet")</t>
  </si>
  <si>
    <t>=NF(B28,"Quantity Pallet")</t>
  </si>
  <si>
    <t>=NF(B29,"Quantity Pallet")</t>
  </si>
  <si>
    <t>=NF(B30,"Quantity Pallet")</t>
  </si>
  <si>
    <t>=NF(B31,"Quantity Pallet")</t>
  </si>
  <si>
    <t>=NF(B32,"Quantity Pallet")</t>
  </si>
  <si>
    <t>=NF(B33,"Quantity Pallet")</t>
  </si>
  <si>
    <t>=NF(B34,"Quantity Pallet")</t>
  </si>
  <si>
    <t>=NF(B35,"Quantity Pallet")</t>
  </si>
  <si>
    <t>=NF(B36,"Quantity Pallet")</t>
  </si>
  <si>
    <t>=NF(B37,"Quantity Pallet")</t>
  </si>
  <si>
    <t>=NF(B38,"Quantity Pallet")</t>
  </si>
  <si>
    <t>=NF(B39,"Quantity Pallet")</t>
  </si>
  <si>
    <t>=NF(B40,"Quantity Pallet")</t>
  </si>
  <si>
    <t>=NF(B41,"Quantity Pallet")</t>
  </si>
  <si>
    <t>=NF(B42,"Quantity Pallet")</t>
  </si>
  <si>
    <t>=NF(B43,"Quantity Pallet")</t>
  </si>
  <si>
    <t>=NF(B44,"Quantity Pallet")</t>
  </si>
  <si>
    <t>=NF(B45,"Quantity Pallet")</t>
  </si>
  <si>
    <t>=NF(B46,"Quantity Pallet")</t>
  </si>
  <si>
    <t>=NF(B47,"Quantity Pallet")</t>
  </si>
  <si>
    <t>=NF(B48,"Quantity Pallet")</t>
  </si>
  <si>
    <t>=NF(B49,"Quantity Pallet")</t>
  </si>
  <si>
    <t>=NF(B50,"Quantity Pallet")</t>
  </si>
  <si>
    <t>=NF(B51,"Quantity Pallet")</t>
  </si>
  <si>
    <t>=NF(B52,"Quantity Pallet")</t>
  </si>
  <si>
    <t>=NF(B53,"Quantity Pallet")</t>
  </si>
  <si>
    <t>=NF(B54,"Quantity Pallet")</t>
  </si>
  <si>
    <t>=NF(B55,"Quantity Pallet")</t>
  </si>
  <si>
    <t>=NF(B56,"Quantity Pallet")</t>
  </si>
  <si>
    <t>=NF(B57,"Quantity Pallet")</t>
  </si>
  <si>
    <t>=NF(B58,"Quantity Pallet")</t>
  </si>
  <si>
    <t>=NF(B59,"Quantity Pallet")</t>
  </si>
  <si>
    <t>=NF(B60,"Quantity Pallet")</t>
  </si>
  <si>
    <t>=NF(B61,"Quantity Pallet")</t>
  </si>
  <si>
    <t>=NF(B62,"Quantity Pallet")</t>
  </si>
  <si>
    <t>=NF(B63,"Quantity Pallet")</t>
  </si>
  <si>
    <t>=NF(B64,"Quantity Pallet")</t>
  </si>
  <si>
    <t>=NF(B65,"Quantity Pallet")</t>
  </si>
  <si>
    <t>=NF(B66,"Quantity Pallet")</t>
  </si>
  <si>
    <t>=NF(B67,"Quantity Pallet")</t>
  </si>
  <si>
    <t>=NF(B68,"Quantity Pallet")</t>
  </si>
  <si>
    <t>=NF(B69,"Quantity Pallet")</t>
  </si>
  <si>
    <t>=NF(B70,"Quantity Pallet")</t>
  </si>
  <si>
    <t>=NF(B71,"Quantity Pallet")</t>
  </si>
  <si>
    <t>=NF(B72,"Quantity Pallet")</t>
  </si>
  <si>
    <t>=NF(B73,"Quantity Pallet")</t>
  </si>
  <si>
    <t>=NF(B74,"Quantity Pallet")</t>
  </si>
  <si>
    <t>=NF(B75,"Quantity Pallet")</t>
  </si>
  <si>
    <t>=NF(B76,"Quantity Pallet")</t>
  </si>
  <si>
    <t>=NF(B77,"Quantity Pallet")</t>
  </si>
  <si>
    <t>=NF(B78,"Quantity Pallet")</t>
  </si>
  <si>
    <t>=NF(B79,"Quantity Pallet")</t>
  </si>
  <si>
    <t>=NF(B80,"Quantity Pallet")</t>
  </si>
  <si>
    <t>=NF(B81,"Quantity Pallet")</t>
  </si>
  <si>
    <t>=NF(B82,"Quantity Pallet")</t>
  </si>
  <si>
    <t>=NF(B83,"Quantity Pallet")</t>
  </si>
  <si>
    <t>=NF(B84,"Quantity Pallet")</t>
  </si>
  <si>
    <t>=NF(B85,"Quantity Pallet")</t>
  </si>
  <si>
    <t>=NF(B86,"Quantity Pallet")</t>
  </si>
  <si>
    <t>=NF(B87,"Quantity Pallet")</t>
  </si>
  <si>
    <t>=NF(B88,"Quantity Pallet")</t>
  </si>
  <si>
    <t>=NF(B89,"Quantity Pallet")</t>
  </si>
  <si>
    <t>=NF(B90,"Quantity Pallet")</t>
  </si>
  <si>
    <t>=NF(B91,"Quantity Pallet")</t>
  </si>
  <si>
    <t>=NF(B92,"Quantity Pallet")</t>
  </si>
  <si>
    <t>=NF(B93,"Quantity Pallet")</t>
  </si>
  <si>
    <t>=NF(B94,"Quantity Pallet")</t>
  </si>
  <si>
    <t>=NF(B95,"Quantity Pallet")</t>
  </si>
  <si>
    <t>=NF(B96,"Quantity Pallet")</t>
  </si>
  <si>
    <t>=NF(B97,"Quantity Pallet")</t>
  </si>
  <si>
    <t>=NF(B98,"Quantity Pallet")</t>
  </si>
  <si>
    <t>=NF(B99,"Quantity Pallet")</t>
  </si>
  <si>
    <t>=NF(B100,"Quantity Pallet")</t>
  </si>
  <si>
    <t>=NF(B101,"Quantity Pallet")</t>
  </si>
  <si>
    <t>=NF(B102,"Quantity Pallet")</t>
  </si>
  <si>
    <t>=NF(B103,"Quantity Pallet")</t>
  </si>
  <si>
    <t>=NF(B104,"Quantity Pallet")</t>
  </si>
  <si>
    <t>=NF(B105,"Quantity Pallet")</t>
  </si>
  <si>
    <t>=NF(B106,"Quantity Pallet")</t>
  </si>
  <si>
    <t>=NF(B107,"Quantity Pallet")</t>
  </si>
  <si>
    <t>=NF(B108,"Quantity Pallet")</t>
  </si>
  <si>
    <t>=NF(B109,"Quantity Pallet")</t>
  </si>
  <si>
    <t>=NF(B110,"Quantity Pallet")</t>
  </si>
  <si>
    <t>=NF(B111,"Quantity Pallet")</t>
  </si>
  <si>
    <t>=NF(B112,"Quantity Pallet")</t>
  </si>
  <si>
    <t>=NF(B113,"Quantity Pallet")</t>
  </si>
  <si>
    <t>=NF(B114,"Quantity Pallet")</t>
  </si>
  <si>
    <t>=NF(B115,"Quantity Pallet")</t>
  </si>
  <si>
    <t>=NF(B116,"Quantity Pallet")</t>
  </si>
  <si>
    <t>=NF(B117,"Quantity Pallet")</t>
  </si>
  <si>
    <t>=NF(B118,"Quantity Pallet")</t>
  </si>
  <si>
    <t>=NF(B119,"Quantity Pallet")</t>
  </si>
  <si>
    <t>=NF(B120,"Quantity Pallet")</t>
  </si>
  <si>
    <t>=NF(B121,"Quantity Pallet")</t>
  </si>
  <si>
    <t>=NF(B122,"Quantity Pallet")</t>
  </si>
  <si>
    <t>=NF(B123,"Quantity Pallet")</t>
  </si>
  <si>
    <t>=NF(B124,"Quantity Pallet")</t>
  </si>
  <si>
    <t>=NF(B125,"Quantity Pallet")</t>
  </si>
  <si>
    <t>=NF(B126,"Quantity Pallet")</t>
  </si>
  <si>
    <t>=NF(B127,"Quantity Pallet")</t>
  </si>
  <si>
    <t>=NF(B128,"Quantity Pallet")</t>
  </si>
  <si>
    <t>=NF(B129,"Quantity Pallet")</t>
  </si>
  <si>
    <t>=NF(B130,"Quantity Pallet")</t>
  </si>
  <si>
    <t>=NF(B131,"Quantity Pallet")</t>
  </si>
  <si>
    <t>=NF(B132,"Quantity Pallet")</t>
  </si>
  <si>
    <t>=NF(B133,"Quantity Pallet")</t>
  </si>
  <si>
    <t>=NF(B134,"Quantity Pallet")</t>
  </si>
  <si>
    <t>=NF(B135,"Quantity Pallet")</t>
  </si>
  <si>
    <t>=NF(B136,"Quantity Pallet")</t>
  </si>
  <si>
    <t>=NF(B137,"Quantity Pallet")</t>
  </si>
  <si>
    <t>=NF(B138,"Quantity Pallet")</t>
  </si>
  <si>
    <t>=NF(B139,"Quantity Pallet")</t>
  </si>
  <si>
    <t>=NF(B140,"Quantity Pallet")</t>
  </si>
  <si>
    <t>=NF(B141,"Quantity Pallet")</t>
  </si>
  <si>
    <t>=NF(B142,"Quantity Pallet")</t>
  </si>
  <si>
    <t>=NF(B143,"Quantity Pallet")</t>
  </si>
  <si>
    <t>=NF(B144,"Quantity Pallet")</t>
  </si>
  <si>
    <t>=NF(B145,"Quantity Pallet")</t>
  </si>
  <si>
    <t>=NF(B146,"Quantity Pallet")</t>
  </si>
  <si>
    <t>=NF(B147,"Quantity Pallet")</t>
  </si>
  <si>
    <t>=NF(B148,"Quantity Pallet")</t>
  </si>
  <si>
    <t>=NF(B149,"Quantity Pallet")</t>
  </si>
  <si>
    <t>=NF(B150,"Quantity Pallet")</t>
  </si>
  <si>
    <t>=NF(B151,"Quantity Pallet")</t>
  </si>
  <si>
    <t>=NF(B152,"Quantity Pallet")</t>
  </si>
  <si>
    <t>=NF(B153,"Quantity Pallet")</t>
  </si>
  <si>
    <t>=NF(B154,"Quantity Pallet")</t>
  </si>
  <si>
    <t>=NF(B155,"Quantity Pallet")</t>
  </si>
  <si>
    <t>=NF(B156,"Quantity Pallet")</t>
  </si>
  <si>
    <t>=NF(B157,"Quantity Pallet")</t>
  </si>
  <si>
    <t>=NF(B158,"Quantity Pallet")</t>
  </si>
  <si>
    <t>=NF(B159,"Quantity Pallet")</t>
  </si>
  <si>
    <t>=NF(B160,"Quantity Pallet")</t>
  </si>
  <si>
    <t>=NF(B161,"Quantity Pallet")</t>
  </si>
  <si>
    <t>=NF(B162,"Quantity Pallet")</t>
  </si>
  <si>
    <t>=NF(B163,"Quantity Pallet")</t>
  </si>
  <si>
    <t>=NF(B164,"Quantity Pallet")</t>
  </si>
  <si>
    <t>=NF(B165,"Quantity Pallet")</t>
  </si>
  <si>
    <t>=NF(B166,"Quantity Pallet")</t>
  </si>
  <si>
    <t>=NF(B167,"Quantity Pallet")</t>
  </si>
  <si>
    <t>=NF(B168,"Quantity Pallet")</t>
  </si>
  <si>
    <t>=NF(B169,"Quantity Pallet")</t>
  </si>
  <si>
    <t>=NF(B170,"Quantity Pallet")</t>
  </si>
  <si>
    <t>=NF(B171,"Quantity Pallet")</t>
  </si>
  <si>
    <t>=NF(B172,"Quantity Pallet")</t>
  </si>
  <si>
    <t>=NF(B173,"Quantity Pallet")</t>
  </si>
  <si>
    <t>=NF(B174,"Quantity Pallet")</t>
  </si>
  <si>
    <t>=NF(B175,"Quantity Pallet")</t>
  </si>
  <si>
    <t>=NF(B176,"Quantity Pallet")</t>
  </si>
  <si>
    <t>=NF(B177,"Quantity Pallet")</t>
  </si>
  <si>
    <t>=NF(B178,"Quantity Pallet")</t>
  </si>
  <si>
    <t>=NF(B179,"Quantity Pallet")</t>
  </si>
  <si>
    <t>=NF(B180,"Quantity Pallet")</t>
  </si>
  <si>
    <t>=NF(B181,"Quantity Pallet")</t>
  </si>
  <si>
    <t>=NF(B182,"Quantity Pallet")</t>
  </si>
  <si>
    <t>=NF(B183,"Quantity Pallet")</t>
  </si>
  <si>
    <t>=NF(B184,"Quantity Pallet")</t>
  </si>
  <si>
    <t>=NF(B185,"Quantity Pallet")</t>
  </si>
  <si>
    <t>=NF(B186,"Quantity Pallet")</t>
  </si>
  <si>
    <t>=NF(B187,"Quantity Pallet")</t>
  </si>
  <si>
    <t>=NF(B188,"Quantity Pallet")</t>
  </si>
  <si>
    <t>=NF(B189,"Quantity Pallet")</t>
  </si>
  <si>
    <t>=NF(B190,"Quantity Pallet")</t>
  </si>
  <si>
    <t>=NF(B191,"Quantity Pallet")</t>
  </si>
  <si>
    <t>=NF(B192,"Quantity Pallet")</t>
  </si>
  <si>
    <t>=NF(B193,"Quantity Pallet")</t>
  </si>
  <si>
    <t>=NF(B194,"Quantity Pallet")</t>
  </si>
  <si>
    <t>=NF(B195,"Quantity Pallet")</t>
  </si>
  <si>
    <t>=NF(B196,"Quantity Pallet")</t>
  </si>
  <si>
    <t>=NF(B197,"Quantity Pallet")</t>
  </si>
  <si>
    <t>=NF(B198,"Quantity Pallet")</t>
  </si>
  <si>
    <t>=NF(B199,"Quantity Pallet")</t>
  </si>
  <si>
    <t>=NF(B200,"Quantity Pallet")</t>
  </si>
  <si>
    <t>=NF(B201,"Quantity Pallet")</t>
  </si>
  <si>
    <t>=NF(B202,"Quantity Pallet")</t>
  </si>
  <si>
    <t>=NF(B203,"Quantity Pallet")</t>
  </si>
  <si>
    <t>=NF(B204,"Quantity Pallet")</t>
  </si>
  <si>
    <t>=NF(B205,"Quantity Pallet")</t>
  </si>
  <si>
    <t>=NF(B206,"Quantity Pallet")</t>
  </si>
  <si>
    <t>=NF(B207,"Quantity Pallet")</t>
  </si>
  <si>
    <t>=NF(B208,"Quantity Pallet")</t>
  </si>
  <si>
    <t>=NF(B209,"Quantity Pallet")</t>
  </si>
  <si>
    <t>=NF(B210,"Quantity Pallet")</t>
  </si>
  <si>
    <t>=NF(B211,"Quantity Pallet")</t>
  </si>
  <si>
    <t>=NF(B212,"Quantity Pallet")</t>
  </si>
  <si>
    <t>=NF(B213,"Quantity Pallet")</t>
  </si>
  <si>
    <t>=NF(B214,"Quantity Pallet")</t>
  </si>
  <si>
    <t>=NF(B215,"Quantity Pallet")</t>
  </si>
  <si>
    <t>=NF(B216,"Quantity Pallet")</t>
  </si>
  <si>
    <t>=NF(B217,"Quantity Pallet")</t>
  </si>
  <si>
    <t>=NF(B218,"Quantity Pallet")</t>
  </si>
  <si>
    <t>=NF(B219,"Quantity Pallet")</t>
  </si>
  <si>
    <t>=NF(B220,"Quantity Pallet")</t>
  </si>
  <si>
    <t>=NF(B221,"Quantity Pallet")</t>
  </si>
  <si>
    <t>=NF(B222,"Quantity Pallet")</t>
  </si>
  <si>
    <t>=NF(B223,"Quantity Pallet")</t>
  </si>
  <si>
    <t>=NF(B224,"Quantity Pallet")</t>
  </si>
  <si>
    <t>=NF(B225,"Quantity Pallet")</t>
  </si>
  <si>
    <t>=NF(B226,"Quantity Pallet")</t>
  </si>
  <si>
    <t>=NF(B227,"Quantity Pallet")</t>
  </si>
  <si>
    <t>=NF(B228,"Quantity Pallet")</t>
  </si>
  <si>
    <t>=NF(B229,"Quantity Pallet")</t>
  </si>
  <si>
    <t>=NF(B230,"Quantity Pallet")</t>
  </si>
  <si>
    <t>=NF(B231,"Quantity Pallet")</t>
  </si>
  <si>
    <t>=NF(B232,"Quantity Pallet")</t>
  </si>
  <si>
    <t>=NF(B233,"Quantity Pallet")</t>
  </si>
  <si>
    <t>=NF(B234,"Quantity Pallet")</t>
  </si>
  <si>
    <t>=NF(B235,"Quantity Pallet")</t>
  </si>
  <si>
    <t>=NF(B236,"Quantity Pallet")</t>
  </si>
  <si>
    <t>=NF(B237,"Quantity Pallet")</t>
  </si>
  <si>
    <t>=NF(B238,"Quantity Pallet")</t>
  </si>
  <si>
    <t>=NF(B239,"Quantity Pallet")</t>
  </si>
  <si>
    <t>=NF(B240,"Quantity Pallet")</t>
  </si>
  <si>
    <t>=NF(B241,"Quantity Pallet")</t>
  </si>
  <si>
    <t>=NF(B242,"Quantity Pallet")</t>
  </si>
  <si>
    <t>=NF(B243,"Quantity Pallet")</t>
  </si>
  <si>
    <t>=NF(B244,"Quantity Pallet")</t>
  </si>
  <si>
    <t>=NF(B245,"Quantity Pallet")</t>
  </si>
  <si>
    <t>=NF(B246,"Quantity Pallet")</t>
  </si>
  <si>
    <t>=NF(B247,"Quantity Pallet")</t>
  </si>
  <si>
    <t>=NF(B248,"Quantity Pallet")</t>
  </si>
  <si>
    <t>=NF(B249,"Quantity Pallet")</t>
  </si>
  <si>
    <t>=NF(B250,"Quantity Pallet")</t>
  </si>
  <si>
    <t>=NF(B251,"Quantity Pallet")</t>
  </si>
  <si>
    <t>=NF(B252,"Quantity Pallet")</t>
  </si>
  <si>
    <t>=NF(B253,"Quantity Pallet")</t>
  </si>
  <si>
    <t>=NF(B254,"Quantity Pallet")</t>
  </si>
  <si>
    <t>=NF(B255,"Quantity Pallet")</t>
  </si>
  <si>
    <t>=NF(B256,"Quantity Pallet")</t>
  </si>
  <si>
    <t>=NF(B257,"Quantity Pallet")</t>
  </si>
  <si>
    <t>=NF(B258,"Quantity Pallet")</t>
  </si>
  <si>
    <t>=NF(B259,"Quantity Pallet")</t>
  </si>
  <si>
    <t>=NF(B260,"Quantity Pallet")</t>
  </si>
  <si>
    <t>=NF(B261,"Quantity Pallet")</t>
  </si>
  <si>
    <t>=NF(B262,"Quantity Pallet")</t>
  </si>
  <si>
    <t>=NF(B263,"Quantity Pallet")</t>
  </si>
  <si>
    <t>=NF(B264,"Quantity Pallet")</t>
  </si>
  <si>
    <t>=NF(B265,"Quantity Pallet")</t>
  </si>
  <si>
    <t>=NF(B266,"Quantity Pallet")</t>
  </si>
  <si>
    <t>=NF(B267,"Quantity Pallet")</t>
  </si>
  <si>
    <t>=NF(B268,"Quantity Pallet")</t>
  </si>
  <si>
    <t>=NF(B269,"Quantity Pallet")</t>
  </si>
  <si>
    <t>=NF(B270,"Quantity Pallet")</t>
  </si>
  <si>
    <t>=NF(B271,"Quantity Pallet")</t>
  </si>
  <si>
    <t>=NF(B272,"Quantity Pallet")</t>
  </si>
  <si>
    <t>=NF(B273,"Quantity Pallet")</t>
  </si>
  <si>
    <t>=NF(B274,"Quantity Pallet")</t>
  </si>
  <si>
    <t>=NF(B275,"Quantity Pallet")</t>
  </si>
  <si>
    <t>=NF(B276,"Quantity Pallet")</t>
  </si>
  <si>
    <t>=NF(B277,"Quantity Pallet")</t>
  </si>
  <si>
    <t>=NF(B278,"Quantity Pallet")</t>
  </si>
  <si>
    <t>=NF(B279,"Quantity Pallet")</t>
  </si>
  <si>
    <t>=NF(B280,"Quantity Pallet")</t>
  </si>
  <si>
    <t>=NF(B281,"Quantity Pallet")</t>
  </si>
  <si>
    <t>=NF(B282,"Quantity Pallet")</t>
  </si>
  <si>
    <t>=NF(B283,"Quantity Pallet")</t>
  </si>
  <si>
    <t>=NF(B284,"Quantity Pallet")</t>
  </si>
  <si>
    <t>=NF(B285,"Quantity Pallet")</t>
  </si>
  <si>
    <t>=NF(B286,"Quantity Pallet")</t>
  </si>
  <si>
    <t>=NF(B287,"Quantity Pallet")</t>
  </si>
  <si>
    <t>=NF(B288,"Quantity Pallet")</t>
  </si>
  <si>
    <t>=NF(B289,"Quantity Pallet")</t>
  </si>
  <si>
    <t>=NF(B290,"Quantity Pallet")</t>
  </si>
  <si>
    <t>=NF(B291,"Quantity Pallet")</t>
  </si>
  <si>
    <t>=NF(B292,"Quantity Pallet")</t>
  </si>
  <si>
    <t>=NF(B293,"Quantity Pallet")</t>
  </si>
  <si>
    <t>=NF(B294,"Quantity Pallet")</t>
  </si>
  <si>
    <t>=NF(B295,"Quantity Pallet")</t>
  </si>
  <si>
    <t>=NF(B296,"Quantity Pallet")</t>
  </si>
  <si>
    <t>=NF(B297,"Quantity Pallet")</t>
  </si>
  <si>
    <t>=NF(B298,"Quantity Pallet")</t>
  </si>
  <si>
    <t>=NF(B299,"Quantity Pallet")</t>
  </si>
  <si>
    <t>=NF(B300,"Quantity Pallet")</t>
  </si>
  <si>
    <t>=NF(B301,"Quantity Pallet")</t>
  </si>
  <si>
    <t>=NF(B302,"Quantity Pallet")</t>
  </si>
  <si>
    <t>=NF(B303,"Quantity Pallet")</t>
  </si>
  <si>
    <t>=NF(B304,"Quantity Pallet")</t>
  </si>
  <si>
    <t>=NF(B305,"Quantity Pallet")</t>
  </si>
  <si>
    <t>=NF(B306,"Quantity Pallet")</t>
  </si>
  <si>
    <t>=NF(B307,"Quantity Pallet")</t>
  </si>
  <si>
    <t>=NF(B308,"Quantity Pallet")</t>
  </si>
  <si>
    <t>=NF(B309,"Quantity Pallet")</t>
  </si>
  <si>
    <t>=NF(B310,"Quantity Pallet")</t>
  </si>
  <si>
    <t>=NF(B311,"Quantity Pallet")</t>
  </si>
  <si>
    <t>=NF(B312,"Quantity Pallet")</t>
  </si>
  <si>
    <t>=NF(B313,"Quantity Pallet")</t>
  </si>
  <si>
    <t>=NF(B314,"Quantity Pallet")</t>
  </si>
  <si>
    <t>=NF(B315,"Quantity Pallet")</t>
  </si>
  <si>
    <t>=NF(B316,"Quantity Pallet")</t>
  </si>
  <si>
    <t>=NF(B317,"Quantity Pallet")</t>
  </si>
  <si>
    <t>=NF(B318,"Quantity Pallet")</t>
  </si>
  <si>
    <t>=NF(B319,"Quantity Pallet")</t>
  </si>
  <si>
    <t>=NF(B320,"Quantity Pallet")</t>
  </si>
  <si>
    <t>=NF(B321,"Quantity Pallet")</t>
  </si>
  <si>
    <t>=NF(B322,"Quantity Pallet")</t>
  </si>
  <si>
    <t>=NF(B323,"Quantity Pallet")</t>
  </si>
  <si>
    <t>=NF(B324,"Quantity Pallet")</t>
  </si>
  <si>
    <t>=NF(B325,"Quantity Pallet")</t>
  </si>
  <si>
    <t>=NF(B326,"Quantity Pallet")</t>
  </si>
  <si>
    <t>=NF(B327,"Quantity Pallet")</t>
  </si>
  <si>
    <t>=NF(B328,"Quantity Pallet")</t>
  </si>
  <si>
    <t>=NF(B329,"Quantity Pallet")</t>
  </si>
  <si>
    <t>=NF(B330,"Quantity Pallet")</t>
  </si>
  <si>
    <t>=NF(B331,"Quantity Pallet")</t>
  </si>
  <si>
    <t>=NF(B332,"Quantity Pallet")</t>
  </si>
  <si>
    <t>=NF(B333,"Quantity Pallet")</t>
  </si>
  <si>
    <t>=NF(B334,"Quantity Pallet")</t>
  </si>
  <si>
    <t>=NF(B335,"Quantity Pallet")</t>
  </si>
  <si>
    <t>=NF(B336,"Quantity Pallet")</t>
  </si>
  <si>
    <t>=NF(B337,"Quantity Pallet")</t>
  </si>
  <si>
    <t>=NF(B338,"Quantity Pallet")</t>
  </si>
  <si>
    <t>=NF(B339,"Quantity Pallet")</t>
  </si>
  <si>
    <t>=NF(B340,"Quantity Pallet")</t>
  </si>
  <si>
    <t>=NF(B341,"Quantity Pallet")</t>
  </si>
  <si>
    <t>=NF(B342,"Quantity Pallet")</t>
  </si>
  <si>
    <t>=NF(B343,"Quantity Pallet")</t>
  </si>
  <si>
    <t>=NF(B344,"Quantity Pallet")</t>
  </si>
  <si>
    <t>=NF(B345,"Quantity Pallet")</t>
  </si>
  <si>
    <t>=NF(B346,"Quantity Pallet")</t>
  </si>
  <si>
    <t>=NF(B347,"Quantity Pallet")</t>
  </si>
  <si>
    <t>=NF(B348,"Quantity Pallet")</t>
  </si>
  <si>
    <t>=NF(B349,"Quantity Pallet")</t>
  </si>
  <si>
    <t>=NF(B350,"Quantity Pallet")</t>
  </si>
  <si>
    <t>=NF(B351,"Quantity Pallet")</t>
  </si>
  <si>
    <t>=NF(B352,"Quantity Pallet")</t>
  </si>
  <si>
    <t>=NF(B353,"Quantity Pallet")</t>
  </si>
  <si>
    <t>=NF(B354,"Quantity Pallet")</t>
  </si>
  <si>
    <t>=NF(B355,"Quantity Pallet")</t>
  </si>
  <si>
    <t>=NF(B356,"Quantity Pallet")</t>
  </si>
  <si>
    <t>=NF(B357,"Quantity Pallet")</t>
  </si>
  <si>
    <t>=NF(B358,"Quantity Pallet")</t>
  </si>
  <si>
    <t>=NF(B359,"Quantity Pallet")</t>
  </si>
  <si>
    <t>=NF(B360,"Quantity Pallet")</t>
  </si>
  <si>
    <t>=NF(B361,"Quantity Pallet")</t>
  </si>
  <si>
    <t>=NF(B362,"Quantity Pallet")</t>
  </si>
  <si>
    <t>=NF(B363,"Quantity Pallet")</t>
  </si>
  <si>
    <t>=NF(B364,"Quantity Pallet")</t>
  </si>
  <si>
    <t>=NF(B365,"Quantity Pallet")</t>
  </si>
  <si>
    <t>=NF(B366,"Quantity Pallet")</t>
  </si>
  <si>
    <t>=NF(B367,"Quantity Pallet")</t>
  </si>
  <si>
    <t>=NF(B368,"Quantity Pallet")</t>
  </si>
  <si>
    <t>=NF(B369,"Quantity Pallet")</t>
  </si>
  <si>
    <t>=NF(B370,"Quantity Pallet")</t>
  </si>
  <si>
    <t>=NF(B371,"Quantity Pallet")</t>
  </si>
  <si>
    <t>=NF(B372,"Quantity Pallet")</t>
  </si>
  <si>
    <t>=NF(B373,"Quantity Pallet")</t>
  </si>
  <si>
    <t>=NF(B374,"Quantity Pallet")</t>
  </si>
  <si>
    <t>=NF(B375,"Quantity Pallet")</t>
  </si>
  <si>
    <t>=NF(B376,"Quantity Pallet")</t>
  </si>
  <si>
    <t>=NF(B377,"Quantity Pallet")</t>
  </si>
  <si>
    <t>=NF(B378,"Quantity Pallet")</t>
  </si>
  <si>
    <t>=NF(B379,"Quantity Pallet")</t>
  </si>
  <si>
    <t>=NF(B380,"Quantity Pallet")</t>
  </si>
  <si>
    <t>=NF(B381,"Quantity Pallet")</t>
  </si>
  <si>
    <t>=NF(B382,"Quantity Pallet")</t>
  </si>
  <si>
    <t>=NF(B383,"Quantity Pallet")</t>
  </si>
  <si>
    <t>=NF(B384,"Quantity Pallet")</t>
  </si>
  <si>
    <t>=NF(B385,"Quantity Pallet")</t>
  </si>
  <si>
    <t>=NF(B386,"Quantity Pallet")</t>
  </si>
  <si>
    <t>=NF(B387,"Quantity Pallet")</t>
  </si>
  <si>
    <t>=NF(B388,"Quantity Pallet")</t>
  </si>
  <si>
    <t>=NF(B389,"Quantity Pallet")</t>
  </si>
  <si>
    <t>=NF(B390,"Quantity Pallet")</t>
  </si>
  <si>
    <t>=NF(B391,"Quantity Pallet")</t>
  </si>
  <si>
    <t>=NF(B392,"Quantity Pallet")</t>
  </si>
  <si>
    <t>=NF(B393,"Quantity Pallet")</t>
  </si>
  <si>
    <t>=NF(B394,"Quantity Pallet")</t>
  </si>
  <si>
    <t>=NF(B395,"Quantity Pallet")</t>
  </si>
  <si>
    <t>=NF(B396,"Quantity Pallet")</t>
  </si>
  <si>
    <t>=NF(B397,"Quantity Pallet")</t>
  </si>
  <si>
    <t>=NF(B398,"Quantity Pallet")</t>
  </si>
  <si>
    <t>=NF(B399,"Quantity Pallet")</t>
  </si>
  <si>
    <t>=NF(B400,"Quantity Pallet")</t>
  </si>
  <si>
    <t>=NF(B401,"Quantity Pallet")</t>
  </si>
  <si>
    <t>=NF(B402,"Quantity Pallet")</t>
  </si>
  <si>
    <t>=NF(B403,"Quantity Pallet")</t>
  </si>
  <si>
    <t>=NF(B404,"Quantity Pallet")</t>
  </si>
  <si>
    <t>=NF(B405,"Quantity Pallet")</t>
  </si>
  <si>
    <t>=NF(B406,"Quantity Pallet")</t>
  </si>
  <si>
    <t>=NF(B407,"Quantity Pallet")</t>
  </si>
  <si>
    <t>=NF(B408,"Quantity Pallet")</t>
  </si>
  <si>
    <t>=NF(B409,"Quantity Pallet")</t>
  </si>
  <si>
    <t>=NF(B410,"Quantity Pallet")</t>
  </si>
  <si>
    <t>=NF(B411,"Quantity Pallet")</t>
  </si>
  <si>
    <t>=NF(B412,"Quantity Pallet")</t>
  </si>
  <si>
    <t>=NF(B413,"Quantity Pallet")</t>
  </si>
  <si>
    <t>=NF(B414,"Quantity Pallet")</t>
  </si>
  <si>
    <t>=NF(B415,"Quantity Pallet")</t>
  </si>
  <si>
    <t>=NF(B416,"Quantity Pallet")</t>
  </si>
  <si>
    <t>=NF(B417,"Quantity Pallet")</t>
  </si>
  <si>
    <t>=NF(B418,"Quantity Pallet")</t>
  </si>
  <si>
    <t>=NF(B419,"Quantity Pallet")</t>
  </si>
  <si>
    <t>=NF(B420,"Quantity Pallet")</t>
  </si>
  <si>
    <t>=NF(B421,"Quantity Pallet")</t>
  </si>
  <si>
    <t>=NF(B422,"Quantity Pallet")</t>
  </si>
  <si>
    <t>=NF(B423,"Quantity Pallet")</t>
  </si>
  <si>
    <t>=NF(B424,"Quantity Pallet")</t>
  </si>
  <si>
    <t>=NF(B425,"Quantity Pallet")</t>
  </si>
  <si>
    <t>=NF(B426,"Quantity Pallet")</t>
  </si>
  <si>
    <t>=NF(B427,"Quantity Pallet")</t>
  </si>
  <si>
    <t>=NF(B428,"Quantity Pallet")</t>
  </si>
  <si>
    <t>=NF(B429,"Quantity Pallet")</t>
  </si>
  <si>
    <t>=NF(B430,"Quantity Pallet")</t>
  </si>
  <si>
    <t>=NF(B431,"Quantity Pallet")</t>
  </si>
  <si>
    <t>=NF(B432,"Quantity Pallet")</t>
  </si>
  <si>
    <t>=NF(B433,"Quantity Pallet")</t>
  </si>
  <si>
    <t>=NF(B434,"Quantity Pallet")</t>
  </si>
  <si>
    <t>=NF(B435,"Quantity Pallet")</t>
  </si>
  <si>
    <t>=NF(B436,"Quantity Pallet")</t>
  </si>
  <si>
    <t>=NF(B437,"Quantity Pallet")</t>
  </si>
  <si>
    <t>=NF(B438,"Quantity Pallet")</t>
  </si>
  <si>
    <t>=NF(B439,"Quantity Pallet")</t>
  </si>
  <si>
    <t>=NF(B440,"Quantity Pallet")</t>
  </si>
  <si>
    <t>=NF(B441,"Quantity Pallet")</t>
  </si>
  <si>
    <t>=NF(B442,"Quantity Pallet")</t>
  </si>
  <si>
    <t>=NF(B443,"Quantity Pallet")</t>
  </si>
  <si>
    <t>=NF(B444,"Quantity Pallet")</t>
  </si>
  <si>
    <t>=NF(B445,"Quantity Pallet")</t>
  </si>
  <si>
    <t>=NF(B446,"Quantity Pallet")</t>
  </si>
  <si>
    <t>=NF(B447,"Quantity Pallet")</t>
  </si>
  <si>
    <t>=NF(B448,"Quantity Pallet")</t>
  </si>
  <si>
    <t>=NF(B449,"Quantity Pallet")</t>
  </si>
  <si>
    <t>=NF(B450,"Quantity Pallet")</t>
  </si>
  <si>
    <t>=NF(B451,"Quantity Pallet")</t>
  </si>
  <si>
    <t>=NF(B452,"Quantity Pallet")</t>
  </si>
  <si>
    <t>=NF(B453,"Quantity Pallet")</t>
  </si>
  <si>
    <t>=NF(B454,"Quantity Pallet")</t>
  </si>
  <si>
    <t>=NF(B455,"Quantity Pallet")</t>
  </si>
  <si>
    <t>=NF(B456,"Quantity Pallet")</t>
  </si>
  <si>
    <t>=NF(B457,"Quantity Pallet")</t>
  </si>
  <si>
    <t>=NF(B458,"Quantity Pallet")</t>
  </si>
  <si>
    <t>=NF(B459,"Quantity Pallet")</t>
  </si>
  <si>
    <t>=NF(B460,"Quantity Pallet")</t>
  </si>
  <si>
    <t>=NF(B461,"Quantity Pallet")</t>
  </si>
  <si>
    <t>=NF(B462,"Quantity Pallet")</t>
  </si>
  <si>
    <t>=NF(B463,"Quantity Pallet")</t>
  </si>
  <si>
    <t>=NF(B464,"Quantity Pallet")</t>
  </si>
  <si>
    <t>=NF(B465,"Quantity Pallet")</t>
  </si>
  <si>
    <t>=NF(B466,"Quantity Pallet")</t>
  </si>
  <si>
    <t>=NF(B467,"Quantity Pallet")</t>
  </si>
  <si>
    <t>=NF(B468,"Quantity Pallet")</t>
  </si>
  <si>
    <t>=NF(B469,"Quantity Pallet")</t>
  </si>
  <si>
    <t>=NF(B470,"Quantity Pallet")</t>
  </si>
  <si>
    <t>=NF(B471,"Quantity Pallet")</t>
  </si>
  <si>
    <t>=NF(B472,"Quantity Pallet")</t>
  </si>
  <si>
    <t>=NF(B473,"Quantity Pallet")</t>
  </si>
  <si>
    <t>=NF(B474,"Quantity Pallet")</t>
  </si>
  <si>
    <t>=NF(B475,"Quantity Pallet")</t>
  </si>
  <si>
    <t>=NF(B476,"Quantity Pallet")</t>
  </si>
  <si>
    <t>=NF(B477,"Quantity Pallet")</t>
  </si>
  <si>
    <t>=NF(B478,"Quantity Pallet")</t>
  </si>
  <si>
    <t>=NF(B479,"Quantity Pallet")</t>
  </si>
  <si>
    <t>=NF(B480,"Quantity Pallet")</t>
  </si>
  <si>
    <t>=NF(B481,"Quantity Pallet")</t>
  </si>
  <si>
    <t>=NF(B482,"Quantity Pallet")</t>
  </si>
  <si>
    <t>=NF(B483,"Quantity Pallet")</t>
  </si>
  <si>
    <t>=NF(B484,"Quantity Pallet")</t>
  </si>
  <si>
    <t>=NF(B485,"Quantity Pallet")</t>
  </si>
  <si>
    <t>=NF(B486,"Quantity Pallet")</t>
  </si>
  <si>
    <t>=NF(B487,"Quantity Pallet")</t>
  </si>
  <si>
    <t>=NF(B488,"Quantity Pallet")</t>
  </si>
  <si>
    <t>=NF(B489,"Quantity Pallet")</t>
  </si>
  <si>
    <t>=NF(B490,"Quantity Pallet")</t>
  </si>
  <si>
    <t>=NF(B491,"Quantity Pallet")</t>
  </si>
  <si>
    <t>=NF(B492,"Quantity Pallet")</t>
  </si>
  <si>
    <t>=NF(B493,"Quantity Pallet")</t>
  </si>
  <si>
    <t>=NF(B494,"Quantity Pallet")</t>
  </si>
  <si>
    <t>=NF(B495,"Quantity Pallet")</t>
  </si>
  <si>
    <t>=NF(B496,"Quantity Pallet")</t>
  </si>
  <si>
    <t>=NF(B497,"Quantity Pallet")</t>
  </si>
  <si>
    <t>=NF(B498,"Quantity Pallet")</t>
  </si>
  <si>
    <t>=NF(B499,"Quantity Pallet")</t>
  </si>
  <si>
    <t>=NF(B500,"Quantity Pallet")</t>
  </si>
  <si>
    <t>=NF(B501,"Quantity Pallet")</t>
  </si>
  <si>
    <t>=NF(B502,"Quantity Pallet")</t>
  </si>
  <si>
    <t>=NF(B503,"Quantity Pallet")</t>
  </si>
  <si>
    <t>=NF(B504,"Quantity Pallet")</t>
  </si>
  <si>
    <t>=NF(B505,"Quantity Pallet")</t>
  </si>
  <si>
    <t>=NF(B506,"Quantity Pallet")</t>
  </si>
  <si>
    <t>=NF(B507,"Quantity Pallet")</t>
  </si>
  <si>
    <t>=NF(B508,"Quantity Pallet")</t>
  </si>
  <si>
    <t>=NF(B509,"Quantity Pallet")</t>
  </si>
  <si>
    <t>=NF(B510,"Quantity Pallet")</t>
  </si>
  <si>
    <t>=NF(B511,"Quantity Pallet")</t>
  </si>
  <si>
    <t>=NF(B512,"Quantity Pallet")</t>
  </si>
  <si>
    <t>=NF(B513,"Quantity Pallet")</t>
  </si>
  <si>
    <t>=NF(B514,"Quantity Pallet")</t>
  </si>
  <si>
    <t>=NF(B515,"Quantity Pallet")</t>
  </si>
  <si>
    <t>=NF(B516,"Quantity Pallet")</t>
  </si>
  <si>
    <t>=NF(B517,"Quantity Pallet")</t>
  </si>
  <si>
    <t>=NF(B518,"Quantity Pallet")</t>
  </si>
  <si>
    <t>=NF(B519,"Quantity Pallet")</t>
  </si>
  <si>
    <t>=NF(B520,"Quantity Pallet")</t>
  </si>
  <si>
    <t>=NF(B521,"Quantity Pallet")</t>
  </si>
  <si>
    <t>=NF(B522,"Quantity Pallet")</t>
  </si>
  <si>
    <t>=NF(B523,"Quantity Pallet")</t>
  </si>
  <si>
    <t>=NF(B524,"Quantity Pallet")</t>
  </si>
  <si>
    <t>=NF(B525,"Quantity Pallet")</t>
  </si>
  <si>
    <t>=NF(B526,"Quantity Pallet")</t>
  </si>
  <si>
    <t>=NF(B527,"Quantity Pallet")</t>
  </si>
  <si>
    <t>=NF(B528,"Quantity Pallet")</t>
  </si>
  <si>
    <t>=NF(B529,"Quantity Pallet")</t>
  </si>
  <si>
    <t>=NF(B530,"Quantity Pallet")</t>
  </si>
  <si>
    <t>=NF(B531,"Quantity Pallet")</t>
  </si>
  <si>
    <t>=NF(B532,"Quantity Pallet")</t>
  </si>
  <si>
    <t>=NF(B533,"Quantity Pallet")</t>
  </si>
  <si>
    <t>=NF(B534,"Quantity Pallet")</t>
  </si>
  <si>
    <t>=NF(B535,"Quantity Pallet")</t>
  </si>
  <si>
    <t>=NF(B536,"Quantity Pallet")</t>
  </si>
  <si>
    <t>=NF(B537,"Quantity Pallet")</t>
  </si>
  <si>
    <t>=NF(B538,"Quantity Pallet")</t>
  </si>
  <si>
    <t>=NF(B539,"Quantity Pallet")</t>
  </si>
  <si>
    <t>=NF(B540,"Quantity Pallet")</t>
  </si>
  <si>
    <t>=NF(B541,"Quantity Pallet")</t>
  </si>
  <si>
    <t>=NF(B542,"Quantity Pallet")</t>
  </si>
  <si>
    <t>=NF(B543,"Quantity Pallet")</t>
  </si>
  <si>
    <t>=NF(B544,"Quantity Pallet")</t>
  </si>
  <si>
    <t>=NF(B545,"Quantity Pallet")</t>
  </si>
  <si>
    <t>=NF(B546,"Quantity Pallet")</t>
  </si>
  <si>
    <t>=NF(B547,"Quantity Pallet")</t>
  </si>
  <si>
    <t>=NF(B548,"Quantity Pallet")</t>
  </si>
  <si>
    <t>=NF(B549,"Quantity Pallet")</t>
  </si>
  <si>
    <t>=NF(B550,"Quantity Pallet")</t>
  </si>
  <si>
    <t>=NF(B551,"Quantity Pallet")</t>
  </si>
  <si>
    <t>=NF(B552,"Quantity Pallet")</t>
  </si>
  <si>
    <t>=NF(B553,"Quantity Pallet")</t>
  </si>
  <si>
    <t>=NF(B554,"Quantity Pallet")</t>
  </si>
  <si>
    <t>=NF(B555,"Quantity Pallet")</t>
  </si>
  <si>
    <t>=NF(B556,"Quantity Pallet")</t>
  </si>
  <si>
    <t>=NF(B557,"Quantity Pallet")</t>
  </si>
  <si>
    <t>=NF(B558,"Quantity Pallet")</t>
  </si>
  <si>
    <t>=NF(B559,"Quantity Pallet")</t>
  </si>
  <si>
    <t>=NF(B560,"Quantity Pallet")</t>
  </si>
  <si>
    <t>=NF(B561,"Quantity Pallet")</t>
  </si>
  <si>
    <t>=NF(B562,"Quantity Pallet")</t>
  </si>
  <si>
    <t>=NF(B563,"Quantity Pallet")</t>
  </si>
  <si>
    <t>=NF(B564,"Quantity Pallet")</t>
  </si>
  <si>
    <t>=NF(B565,"Quantity Pallet")</t>
  </si>
  <si>
    <t>=NF(B566,"Quantity Pallet")</t>
  </si>
  <si>
    <t>=NF(B567,"Quantity Pallet")</t>
  </si>
  <si>
    <t>=NF(B568,"Quantity Pallet")</t>
  </si>
  <si>
    <t>=NF(B569,"Quantity Pallet")</t>
  </si>
  <si>
    <t>=NF(B570,"Quantity Pallet")</t>
  </si>
  <si>
    <t>=NF(B571,"Quantity Pallet")</t>
  </si>
  <si>
    <t>=NF(B572,"Quantity Pallet")</t>
  </si>
  <si>
    <t>=NF(B573,"Quantity Pallet")</t>
  </si>
  <si>
    <t>=NF(B574,"Quantity Pallet")</t>
  </si>
  <si>
    <t>=NF(B575,"Quantity Pallet")</t>
  </si>
  <si>
    <t>=NF(B576,"Quantity Pallet")</t>
  </si>
  <si>
    <t>=NF(B577,"Quantity Pallet")</t>
  </si>
  <si>
    <t>=NF(B578,"Quantity Pallet")</t>
  </si>
  <si>
    <t>=NF(B579,"Quantity Pallet")</t>
  </si>
  <si>
    <t>=NF(B580,"Quantity Pallet")</t>
  </si>
  <si>
    <t>=NF(B581,"Quantity Pallet")</t>
  </si>
  <si>
    <t>=NF(B582,"Quantity Pallet")</t>
  </si>
  <si>
    <t>=NF(B583,"Quantity Pallet")</t>
  </si>
  <si>
    <t>=NF(B584,"Quantity Pallet")</t>
  </si>
  <si>
    <t>=NF(B585,"Quantity Pallet")</t>
  </si>
  <si>
    <t>=NF(B586,"Quantity Pallet")</t>
  </si>
  <si>
    <t>=NF(B587,"Quantity Pallet")</t>
  </si>
  <si>
    <t>=NF(B588,"Quantity Pallet")</t>
  </si>
  <si>
    <t>=NF(B589,"Quantity Pallet")</t>
  </si>
  <si>
    <t>=NF(B590,"Quantity Pallet")</t>
  </si>
  <si>
    <t>=NF(B591,"Quantity Pallet")</t>
  </si>
  <si>
    <t>=NF(B592,"Quantity Pallet")</t>
  </si>
  <si>
    <t>=NF(B593,"Quantity Pallet")</t>
  </si>
  <si>
    <t>=NF(B594,"Quantity Pallet")</t>
  </si>
  <si>
    <t>=NF(B595,"Quantity Pallet")</t>
  </si>
  <si>
    <t>=NF(B596,"Quantity Pallet")</t>
  </si>
  <si>
    <t>=NF(B597,"Quantity Pallet")</t>
  </si>
  <si>
    <t>=NF(B598,"Quantity Pallet")</t>
  </si>
  <si>
    <t>=NF(B599,"Quantity Pallet")</t>
  </si>
  <si>
    <t>=NF(B600,"Quantity Pallet")</t>
  </si>
  <si>
    <t>=NF(B601,"Quantity Pallet")</t>
  </si>
  <si>
    <t>=NF(B602,"Quantity Pallet")</t>
  </si>
  <si>
    <t>=NF(B603,"Quantity Pallet")</t>
  </si>
  <si>
    <t>=NF(B604,"Quantity Pallet")</t>
  </si>
  <si>
    <t>=NF(B605,"Quantity Pallet")</t>
  </si>
  <si>
    <t>=NF(B606,"Quantity Pallet")</t>
  </si>
  <si>
    <t>=NF(B607,"Quantity Pallet")</t>
  </si>
  <si>
    <t>=NF(B608,"Quantity Pallet")</t>
  </si>
  <si>
    <t>=NF(B609,"Quantity Pallet")</t>
  </si>
  <si>
    <t>=NF(B610,"Quantity Pallet")</t>
  </si>
  <si>
    <t>=NF(B611,"Quantity Pallet")</t>
  </si>
  <si>
    <t>=NF(B612,"Quantity Pallet")</t>
  </si>
  <si>
    <t>=NF(B613,"Quantity Pallet")</t>
  </si>
  <si>
    <t>=NF(B614,"Quantity Pallet")</t>
  </si>
  <si>
    <t>=NF(B615,"Quantity Pallet")</t>
  </si>
  <si>
    <t>=NF(B616,"Quantity Pallet")</t>
  </si>
  <si>
    <t>=NF(B617,"Quantity Pallet")</t>
  </si>
  <si>
    <t>=NF(B618,"Quantity Pallet")</t>
  </si>
  <si>
    <t>=NF(B619,"Quantity Pallet")</t>
  </si>
  <si>
    <t>=NF(B620,"Quantity Pallet")</t>
  </si>
  <si>
    <t>=NF(B621,"Quantity Pallet")</t>
  </si>
  <si>
    <t>=NF(B622,"Quantity Pallet")</t>
  </si>
  <si>
    <t>=NF(B623,"Quantity Pallet")</t>
  </si>
  <si>
    <t>=NF(B624,"Quantity Pallet")</t>
  </si>
  <si>
    <t>=NF(B625,"Quantity Pallet")</t>
  </si>
  <si>
    <t>=NF(B626,"Quantity Pallet")</t>
  </si>
  <si>
    <t>=NF(B627,"Quantity Pallet")</t>
  </si>
  <si>
    <t>=NF(B628,"Quantity Pallet")</t>
  </si>
  <si>
    <t>=NF(B629,"Quantity Pallet")</t>
  </si>
  <si>
    <t>=NF(B630,"Quantity Pallet")</t>
  </si>
  <si>
    <t>=NF(B631,"Quantity Pallet")</t>
  </si>
  <si>
    <t>=NF(B632,"Quantity Pallet")</t>
  </si>
  <si>
    <t>=NF(B633,"Quantity Pallet")</t>
  </si>
  <si>
    <t>=NF(B634,"Quantity Pallet")</t>
  </si>
  <si>
    <t>=NF(B635,"Quantity Pallet")</t>
  </si>
  <si>
    <t>=NF(B636,"Quantity Pallet")</t>
  </si>
  <si>
    <t>=NF(B637,"Quantity Pallet")</t>
  </si>
  <si>
    <t>=NF(B638,"Quantity Pallet")</t>
  </si>
  <si>
    <t>=NF(B639,"Quantity Pallet")</t>
  </si>
  <si>
    <t>=NF(B640,"Quantity Pallet")</t>
  </si>
  <si>
    <t>=NF(B641,"Quantity Pallet")</t>
  </si>
  <si>
    <t>=NF(B642,"Quantity Pallet")</t>
  </si>
  <si>
    <t>=NF(B643,"Quantity Pallet")</t>
  </si>
  <si>
    <t>=NF(B644,"Quantity Pallet")</t>
  </si>
  <si>
    <t>=NF(B645,"Quantity Pallet")</t>
  </si>
  <si>
    <t>=NF(B646,"Quantity Pallet")</t>
  </si>
  <si>
    <t>=NF(B647,"Quantity Pallet")</t>
  </si>
  <si>
    <t>=NF(B648,"Quantity Pallet")</t>
  </si>
  <si>
    <t>=NF(B649,"Quantity Pallet")</t>
  </si>
  <si>
    <t>=NF(B650,"Quantity Pallet")</t>
  </si>
  <si>
    <t>=NF(B651,"Quantity Pallet")</t>
  </si>
  <si>
    <t>=NF(B652,"Quantity Pallet")</t>
  </si>
  <si>
    <t>=NF(B653,"Quantity Pallet")</t>
  </si>
  <si>
    <t>=NF(B654,"Quantity Pallet")</t>
  </si>
  <si>
    <t>=NF(B655,"Quantity Pallet")</t>
  </si>
  <si>
    <t>=NF(B656,"Quantity Pallet")</t>
  </si>
  <si>
    <t>=NF(B657,"Quantity Pallet")</t>
  </si>
  <si>
    <t>=NF(B658,"Quantity Pallet")</t>
  </si>
  <si>
    <t>=NF(B659,"Quantity Pallet")</t>
  </si>
  <si>
    <t>=NF(B660,"Quantity Pallet")</t>
  </si>
  <si>
    <t>=NF(B661,"Quantity Pallet")</t>
  </si>
  <si>
    <t>=NF(B662,"Quantity Pallet")</t>
  </si>
  <si>
    <t>=NF(B663,"Quantity Pallet")</t>
  </si>
  <si>
    <t>=NF(B664,"Quantity Pallet")</t>
  </si>
  <si>
    <t>=NF(B665,"Quantity Pallet")</t>
  </si>
  <si>
    <t>=NF(B666,"Quantity Pallet")</t>
  </si>
  <si>
    <t>=NF(B667,"Quantity Pallet")</t>
  </si>
  <si>
    <t>=NF(B668,"Quantity Pallet")</t>
  </si>
  <si>
    <t>=NF(B669,"Quantity Pallet")</t>
  </si>
  <si>
    <t>=NF(B670,"Quantity Pallet")</t>
  </si>
  <si>
    <t>=NF(B671,"Quantity Pallet")</t>
  </si>
  <si>
    <t>=NF(B672,"Quantity Pallet")</t>
  </si>
  <si>
    <t>=NF(B673,"Quantity Pallet")</t>
  </si>
  <si>
    <t>=NF(B674,"Quantity Pallet")</t>
  </si>
  <si>
    <t>=NF(B675,"Quantity Pallet")</t>
  </si>
  <si>
    <t>=NF(B676,"Quantity Pallet")</t>
  </si>
  <si>
    <t>=NF(B677,"Quantity Pallet")</t>
  </si>
  <si>
    <t>=NF(B678,"Quantity Pallet")</t>
  </si>
  <si>
    <t>=NF(B679,"Quantity Pallet")</t>
  </si>
  <si>
    <t>=NF(B680,"Quantity Pallet")</t>
  </si>
  <si>
    <t>=NF(B681,"Quantity Pallet")</t>
  </si>
  <si>
    <t>=NF(B682,"Quantity Pallet")</t>
  </si>
  <si>
    <t>=NF(B683,"Quantity Pallet")</t>
  </si>
  <si>
    <t>=NF(B684,"Quantity Pallet")</t>
  </si>
  <si>
    <t>=NF(B685,"Quantity Pallet")</t>
  </si>
  <si>
    <t>=NF(B686,"Quantity Pallet")</t>
  </si>
  <si>
    <t>=NF(B687,"Quantity Pallet")</t>
  </si>
  <si>
    <t>=NF(B688,"Quantity Pallet")</t>
  </si>
  <si>
    <t>=NF(B689,"Quantity Pallet")</t>
  </si>
  <si>
    <t>=NF(B690,"Quantity Pallet")</t>
  </si>
  <si>
    <t>=NF(B691,"Quantity Pallet")</t>
  </si>
  <si>
    <t>=NF(B692,"Quantity Pallet")</t>
  </si>
  <si>
    <t>=NF(B693,"Quantity Pallet")</t>
  </si>
  <si>
    <t>=NF(B694,"Quantity Pallet")</t>
  </si>
  <si>
    <t>=NF(B695,"Quantity Pallet")</t>
  </si>
  <si>
    <t>=NF(B696,"Quantity Pallet")</t>
  </si>
  <si>
    <t>=NF(B697,"Quantity Pallet")</t>
  </si>
  <si>
    <t>=NF(B698,"Quantity Pallet")</t>
  </si>
  <si>
    <t>=NF(B699,"Quantity Pallet")</t>
  </si>
  <si>
    <t>=NF(B700,"Quantity Pallet")</t>
  </si>
  <si>
    <t>=NF(B701,"Quantity Pallet")</t>
  </si>
  <si>
    <t>=NF(B702,"Quantity Pallet")</t>
  </si>
  <si>
    <t>=NF(B703,"Quantity Pallet")</t>
  </si>
  <si>
    <t>=NF(B704,"Quantity Pallet")</t>
  </si>
  <si>
    <t>=NF(B705,"Quantity Pallet")</t>
  </si>
  <si>
    <t>=NF(B706,"Quantity Pallet")</t>
  </si>
  <si>
    <t>=NF(B707,"Quantity Pallet")</t>
  </si>
  <si>
    <t>=NF(B708,"Quantity Pallet")</t>
  </si>
  <si>
    <t>=NF(B709,"Quantity Pallet")</t>
  </si>
  <si>
    <t>=NF(B710,"Quantity Pallet")</t>
  </si>
  <si>
    <t>=NF(B711,"Quantity Pallet")</t>
  </si>
  <si>
    <t>=NF(B712,"Quantity Pallet")</t>
  </si>
  <si>
    <t>=NF(B713,"Quantity Pallet")</t>
  </si>
  <si>
    <t>=NF(B714,"Quantity Pallet")</t>
  </si>
  <si>
    <t>=NF(B715,"Quantity Pallet")</t>
  </si>
  <si>
    <t>=NF(B716,"Quantity Pallet")</t>
  </si>
  <si>
    <t>=NF(B717,"Quantity Pallet")</t>
  </si>
  <si>
    <t>=NF(B718,"Quantity Pallet")</t>
  </si>
  <si>
    <t>=NF(B719,"Quantity Pallet")</t>
  </si>
  <si>
    <t>=NF(B720,"Quantity Pallet")</t>
  </si>
  <si>
    <t>=NF(B721,"Quantity Pallet")</t>
  </si>
  <si>
    <t>=NF(B722,"Quantity Pallet")</t>
  </si>
  <si>
    <t>=NF(B723,"Quantity Pallet")</t>
  </si>
  <si>
    <t>=NF(B724,"Quantity Pallet")</t>
  </si>
  <si>
    <t>=NF(B725,"Quantity Pallet")</t>
  </si>
  <si>
    <t>=NF(B726,"Quantity Pallet")</t>
  </si>
  <si>
    <t>=NF(B727,"Quantity Pallet")</t>
  </si>
  <si>
    <t>=NF(B728,"Quantity Pallet")</t>
  </si>
  <si>
    <t>=NF(B729,"Quantity Pallet")</t>
  </si>
  <si>
    <t>=NF(B730,"Quantity Pallet")</t>
  </si>
  <si>
    <t>=NF(B731,"Quantity Pallet")</t>
  </si>
  <si>
    <t>=NF(B732,"Quantity Pallet")</t>
  </si>
  <si>
    <t>=NF(B733,"Quantity Pallet")</t>
  </si>
  <si>
    <t>=NF(B734,"Quantity Pallet")</t>
  </si>
  <si>
    <t>=NF(B735,"Quantity Pallet")</t>
  </si>
  <si>
    <t>=NF(B736,"Quantity Pallet")</t>
  </si>
  <si>
    <t>=NF(B737,"Quantity Pallet")</t>
  </si>
  <si>
    <t>=NF(B738,"Quantity Pallet")</t>
  </si>
  <si>
    <t>=NF(B739,"Quantity Pallet")</t>
  </si>
  <si>
    <t>=NF(B740,"Quantity Pallet")</t>
  </si>
  <si>
    <t>=NF(B741,"Quantity Pallet")</t>
  </si>
  <si>
    <t>=NF(B742,"Quantity Pallet")</t>
  </si>
  <si>
    <t>=NF(B743,"Quantity Pallet")</t>
  </si>
  <si>
    <t>=NF(B744,"Quantity Pallet")</t>
  </si>
  <si>
    <t>=NF(B745,"Quantity Pallet")</t>
  </si>
  <si>
    <t>=NF(B746,"Quantity Pallet")</t>
  </si>
  <si>
    <t>=NF(B747,"Quantity Pallet")</t>
  </si>
  <si>
    <t>=NF(B748,"Quantity Pallet")</t>
  </si>
  <si>
    <t>=NF(B749,"Quantity Pallet")</t>
  </si>
  <si>
    <t>=NF(B750,"Quantity Pallet")</t>
  </si>
  <si>
    <t>=NF(B751,"Quantity Pallet")</t>
  </si>
  <si>
    <t>=NF(B752,"Quantity Pallet")</t>
  </si>
  <si>
    <t>=NF(B753,"Quantity Pallet")</t>
  </si>
  <si>
    <t>=NF(B754,"Quantity Pallet")</t>
  </si>
  <si>
    <t>=NF(B755,"Quantity Pallet")</t>
  </si>
  <si>
    <t>=NF(B756,"Quantity Pallet")</t>
  </si>
  <si>
    <t>=NF(B757,"Quantity Pallet")</t>
  </si>
  <si>
    <t>=NF(B758,"Quantity Pallet")</t>
  </si>
  <si>
    <t>=NF(B759,"Quantity Pallet")</t>
  </si>
  <si>
    <t>=NF(B760,"Quantity Pallet")</t>
  </si>
  <si>
    <t>=NF(B761,"Quantity Pallet")</t>
  </si>
  <si>
    <t>=NF(B762,"Quantity Pallet")</t>
  </si>
  <si>
    <t>=NF(B763,"Quantity Pallet")</t>
  </si>
  <si>
    <t>=NF(B764,"Quantity Pallet")</t>
  </si>
  <si>
    <t>=NF(B765,"Quantity Pallet")</t>
  </si>
  <si>
    <t>=NF(B766,"Quantity Pallet")</t>
  </si>
  <si>
    <t>=NF(B767,"Quantity Pallet")</t>
  </si>
  <si>
    <t>=NF(B768,"Quantity Pallet")</t>
  </si>
  <si>
    <t>=NF(B769,"Quantity Pallet")</t>
  </si>
  <si>
    <t>=NF(B770,"Quantity Pallet")</t>
  </si>
  <si>
    <t>=NF(B771,"Quantity Pallet")</t>
  </si>
  <si>
    <t>=NF(B772,"Quantity Pallet")</t>
  </si>
  <si>
    <t>=NF(B773,"Quantity Pallet")</t>
  </si>
  <si>
    <t>=NF(B774,"Quantity Pallet")</t>
  </si>
  <si>
    <t>=NF(B775,"Quantity Pallet")</t>
  </si>
  <si>
    <t>=NF(B776,"Quantity Pallet")</t>
  </si>
  <si>
    <t>=NF(B777,"Quantity Pallet")</t>
  </si>
  <si>
    <t>=NF(B778,"Quantity Pallet")</t>
  </si>
  <si>
    <t>=NF(B779,"Quantity Pallet")</t>
  </si>
  <si>
    <t>=NF(B780,"Quantity Pallet")</t>
  </si>
  <si>
    <t>=NF(B781,"Quantity Pallet")</t>
  </si>
  <si>
    <t>=NF(B782,"Quantity Pallet")</t>
  </si>
  <si>
    <t>=NF(B783,"Quantity Pallet")</t>
  </si>
  <si>
    <t>=NF(B784,"Quantity Pallet")</t>
  </si>
  <si>
    <t>=NF(B785,"Quantity Pallet")</t>
  </si>
  <si>
    <t>=NF(B786,"Quantity Pallet")</t>
  </si>
  <si>
    <t>=NF(B787,"Quantity Pallet")</t>
  </si>
  <si>
    <t>=NF(B788,"Quantity Pallet")</t>
  </si>
  <si>
    <t>=NF(B789,"Quantity Pallet")</t>
  </si>
  <si>
    <t>=NF(B790,"Quantity Pallet")</t>
  </si>
  <si>
    <t>=NF(B791,"Quantity Pallet")</t>
  </si>
  <si>
    <t>=NF(B792,"Quantity Pallet")</t>
  </si>
  <si>
    <t>=NF(B793,"Quantity Pallet")</t>
  </si>
  <si>
    <t>=NF(B794,"Quantity Pallet")</t>
  </si>
  <si>
    <t>=NF(B795,"Quantity Pallet")</t>
  </si>
  <si>
    <t>=NF(B796,"Quantity Pallet")</t>
  </si>
  <si>
    <t>=NF(B797,"Quantity Pallet")</t>
  </si>
  <si>
    <t>=NF(B798,"Quantity Pallet")</t>
  </si>
  <si>
    <t>=NF(B799,"Quantity Pallet")</t>
  </si>
  <si>
    <t>=NF(B800,"Quantity Pallet")</t>
  </si>
  <si>
    <t>=NF(B801,"Quantity Pallet")</t>
  </si>
  <si>
    <t>=NF(B802,"Quantity Pallet")</t>
  </si>
  <si>
    <t>=NF(B803,"Quantity Pallet")</t>
  </si>
  <si>
    <t>=NF(B804,"Quantity Pallet")</t>
  </si>
  <si>
    <t>=NF(B805,"Quantity Pallet")</t>
  </si>
  <si>
    <t>=NF(B806,"Quantity Pallet")</t>
  </si>
  <si>
    <t>=NF(B807,"Quantity Pallet")</t>
  </si>
  <si>
    <t>=NF(B808,"Quantity Pallet")</t>
  </si>
  <si>
    <t>=NF(B809,"Quantity Pallet")</t>
  </si>
  <si>
    <t>=NF(B810,"Quantity Pallet")</t>
  </si>
  <si>
    <t>=NF(B811,"Quantity Pallet")</t>
  </si>
  <si>
    <t>=NF(B812,"Quantity Pallet")</t>
  </si>
  <si>
    <t>=NF(B813,"Quantity Pallet")</t>
  </si>
  <si>
    <t>=NF(B814,"Quantity Pallet")</t>
  </si>
  <si>
    <t>=NF(B815,"Quantity Pallet")</t>
  </si>
  <si>
    <t>=NF(B816,"Quantity Pallet")</t>
  </si>
  <si>
    <t>=NF(B817,"Quantity Pallet")</t>
  </si>
  <si>
    <t>=NF(B818,"Quantity Pallet")</t>
  </si>
  <si>
    <t>=NF(B819,"Quantity Pallet")</t>
  </si>
  <si>
    <t>=NF(B820,"Quantity Pallet")</t>
  </si>
  <si>
    <t>=NF(B821,"Quantity Pallet")</t>
  </si>
  <si>
    <t>=NF(B822,"Quantity Pallet")</t>
  </si>
  <si>
    <t>=NF(B823,"Quantity Pallet")</t>
  </si>
  <si>
    <t>=NF(B824,"Quantity Pallet")</t>
  </si>
  <si>
    <t>=NF(B825,"Quantity Pallet")</t>
  </si>
  <si>
    <t>=NF(B826,"Quantity Pallet")</t>
  </si>
  <si>
    <t>=NF(B827,"Quantity Pallet")</t>
  </si>
  <si>
    <t>=NF(B828,"Quantity Pallet")</t>
  </si>
  <si>
    <t>=NF(B829,"Quantity Pallet")</t>
  </si>
  <si>
    <t>=NF(B830,"Quantity Pallet")</t>
  </si>
  <si>
    <t>=NF(B831,"Quantity Pallet")</t>
  </si>
  <si>
    <t>=NF(B832,"Quantity Pallet")</t>
  </si>
  <si>
    <t>=NF(B833,"Quantity Pallet")</t>
  </si>
  <si>
    <t>=NF(B834,"Quantity Pallet")</t>
  </si>
  <si>
    <t>=NF(B835,"Quantity Pallet")</t>
  </si>
  <si>
    <t>=NF(B836,"Quantity Pallet")</t>
  </si>
  <si>
    <t>=NF(B837,"Quantity Pallet")</t>
  </si>
  <si>
    <t>=NF(B838,"Quantity Pallet")</t>
  </si>
  <si>
    <t>=NF(B839,"Quantity Pallet")</t>
  </si>
  <si>
    <t>=NF(B840,"Quantity Pallet")</t>
  </si>
  <si>
    <t>=NF(B841,"Quantity Pallet")</t>
  </si>
  <si>
    <t>=NF(B842,"Quantity Pallet")</t>
  </si>
  <si>
    <t>=NF(B843,"Quantity Pallet")</t>
  </si>
  <si>
    <t>=NF(B844,"Quantity Pallet")</t>
  </si>
  <si>
    <t>=NF(B845,"Quantity Pallet")</t>
  </si>
  <si>
    <t>=NF(B846,"Quantity Pallet")</t>
  </si>
  <si>
    <t>=NF(B847,"Quantity Pallet")</t>
  </si>
  <si>
    <t>=NF(B848,"Quantity Pallet")</t>
  </si>
  <si>
    <t>=NF(B849,"Quantity Pallet")</t>
  </si>
  <si>
    <t>=NF(B850,"Quantity Pallet")</t>
  </si>
  <si>
    <t>=NF(B851,"Quantity Pallet")</t>
  </si>
  <si>
    <t>=NF(B852,"Quantity Pallet")</t>
  </si>
  <si>
    <t>=NF(B853,"Quantity Pallet")</t>
  </si>
  <si>
    <t>=NF(B854,"Quantity Pallet")</t>
  </si>
  <si>
    <t>=NF(B855,"Quantity Pallet")</t>
  </si>
  <si>
    <t>=NF(B856,"Quantity Pallet")</t>
  </si>
  <si>
    <t>=NF(B857,"Quantity Pallet")</t>
  </si>
  <si>
    <t>=NF(B858,"Quantity Pallet")</t>
  </si>
  <si>
    <t>=NF(B859,"Quantity Pallet")</t>
  </si>
  <si>
    <t>=NF(B860,"Quantity Pallet")</t>
  </si>
  <si>
    <t>=NF(B861,"Quantity Pallet")</t>
  </si>
  <si>
    <t>=NF(B862,"Quantity Pallet")</t>
  </si>
  <si>
    <t>=NF(B863,"Quantity Pallet")</t>
  </si>
  <si>
    <t>=NF(B864,"Quantity Pallet")</t>
  </si>
  <si>
    <t>=NF(B865,"Quantity Pallet")</t>
  </si>
  <si>
    <t>=NF(B866,"Quantity Pallet")</t>
  </si>
  <si>
    <t>=NF(B867,"Quantity Pallet")</t>
  </si>
  <si>
    <t>=NF(B868,"Quantity Pallet")</t>
  </si>
  <si>
    <t>=NF(B869,"Quantity Pallet")</t>
  </si>
  <si>
    <t>=NF(B870,"Quantity Pallet")</t>
  </si>
  <si>
    <t>=NF(B871,"Quantity Pallet")</t>
  </si>
  <si>
    <t>=NF(B872,"Quantity Pallet")</t>
  </si>
  <si>
    <t>=NF(B873,"Quantity Pallet")</t>
  </si>
  <si>
    <t>=NF(B874,"Quantity Pallet")</t>
  </si>
  <si>
    <t>=NF(B875,"Quantity Pallet")</t>
  </si>
  <si>
    <t>=NF(B876,"Quantity Pallet")</t>
  </si>
  <si>
    <t>=NF(B877,"Quantity Pallet")</t>
  </si>
  <si>
    <t>=NF(B878,"Quantity Pallet")</t>
  </si>
  <si>
    <t>=NF(B879,"Quantity Pallet")</t>
  </si>
  <si>
    <t>=NF(B880,"Quantity Pallet")</t>
  </si>
  <si>
    <t>=NF(B881,"Quantity Pallet")</t>
  </si>
  <si>
    <t>=NF(B882,"Quantity Pallet")</t>
  </si>
  <si>
    <t>=NF(B883,"Quantity Pallet")</t>
  </si>
  <si>
    <t>=NF(B884,"Quantity Pallet")</t>
  </si>
  <si>
    <t>=NF(B885,"Quantity Pallet")</t>
  </si>
  <si>
    <t>=NF(B886,"Quantity Pallet")</t>
  </si>
  <si>
    <t>=NF(B887,"Quantity Pallet")</t>
  </si>
  <si>
    <t>=NF(B888,"Quantity Pallet")</t>
  </si>
  <si>
    <t>=NF(B889,"Quantity Pallet")</t>
  </si>
  <si>
    <t>=NF(B890,"Quantity Pallet")</t>
  </si>
  <si>
    <t>=NF(B891,"Quantity Pallet")</t>
  </si>
  <si>
    <t>=NF(B892,"Quantity Pallet")</t>
  </si>
  <si>
    <t>=NF(B893,"Quantity Pallet")</t>
  </si>
  <si>
    <t>=NF(B894,"Quantity Pallet")</t>
  </si>
  <si>
    <t>=NF(B895,"Quantity Pallet")</t>
  </si>
  <si>
    <t>=NF(B896,"Quantity Pallet")</t>
  </si>
  <si>
    <t>=NF(B897,"Quantity Pallet")</t>
  </si>
  <si>
    <t>=NF(B898,"Quantity Pallet")</t>
  </si>
  <si>
    <t>=NF(B899,"Quantity Pallet")</t>
  </si>
  <si>
    <t>=NF(B900,"Quantity Pallet")</t>
  </si>
  <si>
    <t>=NF(B901,"Quantity Pallet")</t>
  </si>
  <si>
    <t>=NF(B902,"Quantity Pallet")</t>
  </si>
  <si>
    <t>=NF(B903,"Quantity Pallet")</t>
  </si>
  <si>
    <t>=NF(B904,"Quantity Pallet")</t>
  </si>
  <si>
    <t>=NF(B905,"Quantity Pallet")</t>
  </si>
  <si>
    <t>=NF(B906,"Quantity Pallet")</t>
  </si>
  <si>
    <t>=NF(B907,"Quantity Pallet")</t>
  </si>
  <si>
    <t>=NF(B908,"Quantity Pallet")</t>
  </si>
  <si>
    <t>=NF(B909,"Quantity Pallet")</t>
  </si>
  <si>
    <t>=NF(B910,"Quantity Pallet")</t>
  </si>
  <si>
    <t>=NF(B911,"Quantity Pallet")</t>
  </si>
  <si>
    <t>=NF(B912,"Quantity Pallet")</t>
  </si>
  <si>
    <t>=NF(B913,"Quantity Pallet")</t>
  </si>
  <si>
    <t>=NF(B914,"Quantity Pallet")</t>
  </si>
  <si>
    <t>=NF(B915,"Quantity Pallet")</t>
  </si>
  <si>
    <t>=NF(B916,"Quantity Pallet")</t>
  </si>
  <si>
    <t>=NF(B917,"Quantity Pallet")</t>
  </si>
  <si>
    <t>=NF(B918,"Quantity Pallet")</t>
  </si>
  <si>
    <t>=NF(B919,"Quantity Pallet")</t>
  </si>
  <si>
    <t>=NF(B920,"Quantity Pallet")</t>
  </si>
  <si>
    <t>=NF(B921,"Quantity Pallet")</t>
  </si>
  <si>
    <t>=NF(B922,"Quantity Pallet")</t>
  </si>
  <si>
    <t>=NF(B923,"Quantity Pallet")</t>
  </si>
  <si>
    <t>=NF(B924,"Quantity Pallet")</t>
  </si>
  <si>
    <t>=NF(B925,"Quantity Pallet")</t>
  </si>
  <si>
    <t>=NF(B926,"Quantity Pallet")</t>
  </si>
  <si>
    <t>=NF(B927,"Quantity Pallet")</t>
  </si>
  <si>
    <t>=NF(B928,"Quantity Pallet")</t>
  </si>
  <si>
    <t>=NF(B929,"Quantity Pallet")</t>
  </si>
  <si>
    <t>=NF(B930,"Quantity Pallet")</t>
  </si>
  <si>
    <t>=NF(B931,"Quantity Pallet")</t>
  </si>
  <si>
    <t>=NF(B932,"Quantity Pallet")</t>
  </si>
  <si>
    <t>=NF(B933,"Quantity Pallet")</t>
  </si>
  <si>
    <t>=NF(B934,"Quantity Pallet")</t>
  </si>
  <si>
    <t>=NF(B935,"Quantity Pallet")</t>
  </si>
  <si>
    <t>=NF(B936,"Quantity Pallet")</t>
  </si>
  <si>
    <t>=NF(B937,"Quantity Pallet")</t>
  </si>
  <si>
    <t>=NF(B938,"Quantity Pallet")</t>
  </si>
  <si>
    <t>=NF(B939,"Quantity Pallet")</t>
  </si>
  <si>
    <t>=NF(B940,"Quantity Pallet")</t>
  </si>
  <si>
    <t>=NF(B941,"Quantity Pallet")</t>
  </si>
  <si>
    <t>=NF(B942,"Quantity Pallet")</t>
  </si>
  <si>
    <t>=NF(B943,"Quantity Pallet")</t>
  </si>
  <si>
    <t>=NF(B944,"Quantity Pallet")</t>
  </si>
  <si>
    <t>=NF(B945,"Quantity Pallet")</t>
  </si>
  <si>
    <t>=NF(B946,"Quantity Pallet")</t>
  </si>
  <si>
    <t>=NF(B947,"Quantity Pallet")</t>
  </si>
  <si>
    <t>=NF(B948,"Quantity Pallet")</t>
  </si>
  <si>
    <t>=NF(B949,"Quantity Pallet")</t>
  </si>
  <si>
    <t>=NF(B950,"Quantity Pallet")</t>
  </si>
  <si>
    <t>=NF(B951,"Quantity Pallet")</t>
  </si>
  <si>
    <t>=NF(B952,"Quantity Pallet")</t>
  </si>
  <si>
    <t>=NF(B953,"Quantity Pallet")</t>
  </si>
  <si>
    <t>=NF(B954,"Quantity Pallet")</t>
  </si>
  <si>
    <t>=NF(B955,"Quantity Pallet")</t>
  </si>
  <si>
    <t>=NF(B956,"Quantity Pallet")</t>
  </si>
  <si>
    <t>=NF(B957,"Quantity Pallet")</t>
  </si>
  <si>
    <t>=NF(B958,"Quantity Pallet")</t>
  </si>
  <si>
    <t>=NF(B959,"Quantity Pallet")</t>
  </si>
  <si>
    <t>=NF(B960,"Quantity Pallet")</t>
  </si>
  <si>
    <t>=NF(B961,"Quantity Pallet")</t>
  </si>
  <si>
    <t>=NF(B962,"Quantity Pallet")</t>
  </si>
  <si>
    <t>=NF(B963,"Quantity Pallet")</t>
  </si>
  <si>
    <t>=NF(B964,"Quantity Pallet")</t>
  </si>
  <si>
    <t>=NF(B965,"Quantity Pallet")</t>
  </si>
  <si>
    <t>=NF(B966,"Quantity Pallet")</t>
  </si>
  <si>
    <t>=NF(B967,"Quantity Pallet")</t>
  </si>
  <si>
    <t>=NF(B968,"Quantity Pallet")</t>
  </si>
  <si>
    <t>=NF(B969,"Quantity Pallet")</t>
  </si>
  <si>
    <t>=NF(B970,"Quantity Pallet")</t>
  </si>
  <si>
    <t>=NF(B971,"Quantity Pallet")</t>
  </si>
  <si>
    <t>=NF(B972,"Quantity Pallet")</t>
  </si>
  <si>
    <t>=NF(B973,"Quantity Pallet")</t>
  </si>
  <si>
    <t>=NF(B974,"Quantity Pallet")</t>
  </si>
  <si>
    <t>=NF(B975,"Quantity Pallet")</t>
  </si>
  <si>
    <t>=NF(B976,"Quantity Pallet")</t>
  </si>
  <si>
    <t>=NF(B977,"Quantity Pallet")</t>
  </si>
  <si>
    <t>=NF(B978,"Quantity Pallet")</t>
  </si>
  <si>
    <t>=NF(B979,"Quantity Pallet")</t>
  </si>
  <si>
    <t>=NF(B980,"Quantity Pallet")</t>
  </si>
  <si>
    <t>=NF(B981,"Quantity Pallet")</t>
  </si>
  <si>
    <t>=NF(B982,"Quantity Pallet")</t>
  </si>
  <si>
    <t>=NF(B983,"Quantity Pallet")</t>
  </si>
  <si>
    <t>=NF(B984,"Quantity Pallet")</t>
  </si>
  <si>
    <t>=NF(B985,"Quantity Pallet")</t>
  </si>
  <si>
    <t>=NF(B986,"Quantity Pallet")</t>
  </si>
  <si>
    <t>=NF(B987,"Quantity Pallet")</t>
  </si>
  <si>
    <t>=NF(B988,"Quantity Pallet")</t>
  </si>
  <si>
    <t>=NF(B989,"Quantity Pallet")</t>
  </si>
  <si>
    <t>=NF(B990,"Quantity Pallet")</t>
  </si>
  <si>
    <t>=NF(B991,"Quantity Pallet")</t>
  </si>
  <si>
    <t>=NF(B992,"Quantity Pallet")</t>
  </si>
  <si>
    <t>=NF(B993,"Quantity Pallet")</t>
  </si>
  <si>
    <t>=NF(B994,"Quantity Pallet")</t>
  </si>
  <si>
    <t>=NF(B995,"Quantity Pallet")</t>
  </si>
  <si>
    <t>=NF(B996,"Quantity Pallet")</t>
  </si>
  <si>
    <t>=NF(B997,"Quantity Pallet")</t>
  </si>
  <si>
    <t>=NF(B998,"Quantity Pallet")</t>
  </si>
  <si>
    <t>=NF(B999,"Quantity Pallet")</t>
  </si>
  <si>
    <t>=NF(B1000,"Quantity Pallet")</t>
  </si>
  <si>
    <t>=NF(B1001,"Quantity Pallet")</t>
  </si>
  <si>
    <t>=NF(B1002,"Quantity Pallet")</t>
  </si>
  <si>
    <t>=NF(B1003,"Quantity Pallet")</t>
  </si>
  <si>
    <t>=NF(B1004,"Quantity Pallet")</t>
  </si>
  <si>
    <t>=NF(B1005,"Quantity Pallet")</t>
  </si>
  <si>
    <t>=NF(B1006,"Quantity Pallet")</t>
  </si>
  <si>
    <t>=NF(B1007,"Quantity Pallet")</t>
  </si>
  <si>
    <t>=NF(B1008,"Quantity Pallet")</t>
  </si>
  <si>
    <t>=NF(B1009,"Quantity Pallet")</t>
  </si>
  <si>
    <t>=NF(B1010,"Quantity Pallet")</t>
  </si>
  <si>
    <t>=NF(B1011,"Quantity Pallet")</t>
  </si>
  <si>
    <t>=NF(B1012,"Quantity Pallet")</t>
  </si>
  <si>
    <t>=NF(B1013,"Quantity Pallet")</t>
  </si>
  <si>
    <t>=NF(B1014,"Quantity Pallet")</t>
  </si>
  <si>
    <t>=NF(B1015,"Quantity Pallet")</t>
  </si>
  <si>
    <t>=NF(B1016,"Quantity Pallet")</t>
  </si>
  <si>
    <t>=NF(B1017,"Quantity Pallet")</t>
  </si>
  <si>
    <t>=NF(B1018,"Quantity Pallet")</t>
  </si>
  <si>
    <t>=NF(B1019,"Quantity Pallet")</t>
  </si>
  <si>
    <t>=NF(B1020,"Quantity Pallet")</t>
  </si>
  <si>
    <t>=NF(B1021,"Quantity Pallet")</t>
  </si>
  <si>
    <t>=NF(B1022,"Quantity Pallet")</t>
  </si>
  <si>
    <t>=NF(B1023,"Quantity Pallet")</t>
  </si>
  <si>
    <t>=NF(B1024,"Quantity Pallet")</t>
  </si>
  <si>
    <t>=NF(B1025,"Quantity Pallet")</t>
  </si>
  <si>
    <t>=NF(B1026,"Quantity Pallet")</t>
  </si>
  <si>
    <t>=NF(B1027,"Quantity Pallet")</t>
  </si>
  <si>
    <t>=NF(B1028,"Quantity Pallet")</t>
  </si>
  <si>
    <t>=NF(B1029,"Quantity Pallet")</t>
  </si>
  <si>
    <t>=NF(B1030,"Quantity Pallet")</t>
  </si>
  <si>
    <t>=NF(B1031,"Quantity Pallet")</t>
  </si>
  <si>
    <t>=NF(B1032,"Quantity Pallet")</t>
  </si>
  <si>
    <t>=NF(B1033,"Quantity Pallet")</t>
  </si>
  <si>
    <t>=NF(B1034,"Quantity Pallet")</t>
  </si>
  <si>
    <t>=NF(B1035,"Quantity Pallet")</t>
  </si>
  <si>
    <t>=NF(B1036,"Quantity Pallet")</t>
  </si>
  <si>
    <t>=NF(B1037,"Quantity Pallet")</t>
  </si>
  <si>
    <t>=NF(B1038,"Quantity Pallet")</t>
  </si>
  <si>
    <t>=NF(B1039,"Quantity Pallet")</t>
  </si>
  <si>
    <t>=NF(B1040,"Quantity Pallet")</t>
  </si>
  <si>
    <t>=NF(B1041,"Quantity Pallet")</t>
  </si>
  <si>
    <t>=NF(B1042,"Quantity Pallet")</t>
  </si>
  <si>
    <t>=NF(B1043,"Quantity Pallet")</t>
  </si>
  <si>
    <t>=NF(B1044,"Quantity Pallet")</t>
  </si>
  <si>
    <t>=NF(B1045,"Quantity Pallet")</t>
  </si>
  <si>
    <t>=NF(B1046,"Quantity Pallet")</t>
  </si>
  <si>
    <t>=NF(B1047,"Quantity Pallet")</t>
  </si>
  <si>
    <t>=NF(B1048,"Quantity Pallet")</t>
  </si>
  <si>
    <t>=NF(B1049,"Quantity Pallet")</t>
  </si>
  <si>
    <t>=NF(B1050,"Quantity Pallet")</t>
  </si>
  <si>
    <t>=NF(B1051,"Quantity Pallet")</t>
  </si>
  <si>
    <t>=NF(B1052,"Quantity Pallet")</t>
  </si>
  <si>
    <t>=NF(B1053,"Quantity Pallet")</t>
  </si>
  <si>
    <t>=NF(B1054,"Quantity Pallet")</t>
  </si>
  <si>
    <t>=NF(B1055,"Quantity Pallet")</t>
  </si>
  <si>
    <t>=NF(B1056,"Quantity Pallet")</t>
  </si>
  <si>
    <t>=NF(B1057,"Quantity Pallet")</t>
  </si>
  <si>
    <t>=NF(B1058,"Quantity Pallet")</t>
  </si>
  <si>
    <t>=NF(B1059,"Quantity Pallet")</t>
  </si>
  <si>
    <t>=NF(B1060,"Quantity Pallet")</t>
  </si>
  <si>
    <t>=NF(B1061,"Quantity Pallet")</t>
  </si>
  <si>
    <t>=NF(B1062,"Quantity Pallet")</t>
  </si>
  <si>
    <t>=NF(B1063,"Quantity Pallet")</t>
  </si>
  <si>
    <t>=NF(B1064,"Quantity Pallet")</t>
  </si>
  <si>
    <t>=NF(B1065,"Quantity Pallet")</t>
  </si>
  <si>
    <t>=NF(B1066,"Quantity Pallet")</t>
  </si>
  <si>
    <t>=NF(B1067,"Quantity Pallet")</t>
  </si>
  <si>
    <t>=NF(B1068,"Quantity Pallet")</t>
  </si>
  <si>
    <t>=NF(B1069,"Quantity Pallet")</t>
  </si>
  <si>
    <t>=NF(B1070,"Quantity Pallet")</t>
  </si>
  <si>
    <t>=NF(B1071,"Quantity Pallet")</t>
  </si>
  <si>
    <t>=NF(B1072,"Quantity Pallet")</t>
  </si>
  <si>
    <t>=NF(B1073,"Quantity Pallet")</t>
  </si>
  <si>
    <t>=NF(B1074,"Quantity Pallet")</t>
  </si>
  <si>
    <t>=NF(B1075,"Quantity Pallet")</t>
  </si>
  <si>
    <t>=NF(B1076,"Quantity Pallet")</t>
  </si>
  <si>
    <t>=NF(B1077,"Quantity Pallet")</t>
  </si>
  <si>
    <t>=NF(B1078,"Quantity Pallet")</t>
  </si>
  <si>
    <t>=NF(B1079,"Quantity Pallet")</t>
  </si>
  <si>
    <t>=NF(B1080,"Quantity Pallet")</t>
  </si>
  <si>
    <t>=NF(B1081,"Quantity Pallet")</t>
  </si>
  <si>
    <t>=NF(B1082,"Quantity Pallet")</t>
  </si>
  <si>
    <t>=NF(B1083,"Quantity Pallet")</t>
  </si>
  <si>
    <t>=NF(B1084,"Quantity Pallet")</t>
  </si>
  <si>
    <t>=NF(B1085,"Quantity Pallet")</t>
  </si>
  <si>
    <t>=NF(B1086,"Quantity Pallet")</t>
  </si>
  <si>
    <t>=NF(B1087,"Quantity Pallet")</t>
  </si>
  <si>
    <t>=NF(B1088,"Quantity Pallet")</t>
  </si>
  <si>
    <t>=NF(B1089,"Quantity Pallet")</t>
  </si>
  <si>
    <t>=NF(B1090,"Quantity Pallet")</t>
  </si>
  <si>
    <t>=NF(B1091,"Quantity Pallet")</t>
  </si>
  <si>
    <t>=NF(B1092,"Quantity Pallet")</t>
  </si>
  <si>
    <t>=NF(B1093,"Quantity Pallet")</t>
  </si>
  <si>
    <t>=NF(B1094,"Quantity Pallet")</t>
  </si>
  <si>
    <t>=NF(B1095,"Quantity Pallet")</t>
  </si>
  <si>
    <t>=NF(B1096,"Quantity Pallet")</t>
  </si>
  <si>
    <t>=NF(B1097,"Quantity Pallet")</t>
  </si>
  <si>
    <t>=NF(B1098,"Quantity Pallet")</t>
  </si>
  <si>
    <t>=NF(B1099,"Quantity Pallet")</t>
  </si>
  <si>
    <t>=NF(B1100,"Quantity Pallet")</t>
  </si>
  <si>
    <t>=NF(B1101,"Quantity Pallet")</t>
  </si>
  <si>
    <t>=NF(B1102,"Quantity Pallet")</t>
  </si>
  <si>
    <t>=NF(B1103,"Quantity Pallet")</t>
  </si>
  <si>
    <t>=NF(B1104,"Quantity Pallet")</t>
  </si>
  <si>
    <t>=NF(B1105,"Quantity Pallet")</t>
  </si>
  <si>
    <t>=NF(B1106,"Quantity Pallet")</t>
  </si>
  <si>
    <t>=NF(B1107,"Quantity Pallet")</t>
  </si>
  <si>
    <t>=NF(B1108,"Quantity Pallet")</t>
  </si>
  <si>
    <t>=NF(B1109,"Quantity Pallet")</t>
  </si>
  <si>
    <t>=NF(B1110,"Quantity Pallet")</t>
  </si>
  <si>
    <t>=NF(B1111,"Quantity Pallet")</t>
  </si>
  <si>
    <t>=NF(B1112,"Quantity Pallet")</t>
  </si>
  <si>
    <t>=NF(B1113,"Quantity Pallet")</t>
  </si>
  <si>
    <t>=NF(B1114,"Quantity Pallet")</t>
  </si>
  <si>
    <t>=NF(B1115,"Quantity Pallet")</t>
  </si>
  <si>
    <t>=NF(B1116,"Quantity Pallet")</t>
  </si>
  <si>
    <t>=NF(B1117,"Quantity Pallet")</t>
  </si>
  <si>
    <t>=NF(B1118,"Quantity Pallet")</t>
  </si>
  <si>
    <t>=NF(B1119,"Quantity Pallet")</t>
  </si>
  <si>
    <t>=NF(B1120,"Quantity Pallet")</t>
  </si>
  <si>
    <t>=NF(B1121,"Quantity Pallet")</t>
  </si>
  <si>
    <t>=NF(B1122,"Quantity Pallet")</t>
  </si>
  <si>
    <t>=NF(B1123,"Quantity Pallet")</t>
  </si>
  <si>
    <t>=NF(B1124,"Quantity Pallet")</t>
  </si>
  <si>
    <t>=NF(B1125,"Quantity Pallet")</t>
  </si>
  <si>
    <t>=NF(B1126,"Quantity Pallet")</t>
  </si>
  <si>
    <t>=NF(B1127,"Quantity Pallet")</t>
  </si>
  <si>
    <t>=NF(B1128,"Quantity Pallet")</t>
  </si>
  <si>
    <t>=NF(B1129,"Quantity Pallet")</t>
  </si>
  <si>
    <t>=NF(B1130,"Quantity Pallet")</t>
  </si>
  <si>
    <t>=NF(B1131,"Quantity Pallet")</t>
  </si>
  <si>
    <t>=NF(B1132,"Quantity Pallet")</t>
  </si>
  <si>
    <t>=NF(B1133,"Quantity Pallet")</t>
  </si>
  <si>
    <t>=NF(B1134,"Quantity Pallet")</t>
  </si>
  <si>
    <t>=NF(B1135,"Quantity Pallet")</t>
  </si>
  <si>
    <t>=NF(B1136,"Quantity Pallet")</t>
  </si>
  <si>
    <t>=NF(B1137,"Quantity Pallet")</t>
  </si>
  <si>
    <t>=NF(B1138,"Quantity Pallet")</t>
  </si>
  <si>
    <t>=NF(B1139,"Quantity Pallet")</t>
  </si>
  <si>
    <t>=NF(B1140,"Quantity Pallet")</t>
  </si>
  <si>
    <t>=NF(B1141,"Quantity Pallet")</t>
  </si>
  <si>
    <t>=NF(B1142,"Quantity Pallet")</t>
  </si>
  <si>
    <t>=NF(B1143,"Quantity Pallet")</t>
  </si>
  <si>
    <t>=NF(B1144,"Quantity Pallet")</t>
  </si>
  <si>
    <t>=NF(B1145,"Quantity Pallet")</t>
  </si>
  <si>
    <t>=NF(B1146,"Quantity Pallet")</t>
  </si>
  <si>
    <t>=NF(B1147,"Quantity Pallet")</t>
  </si>
  <si>
    <t>=NF(B1148,"Quantity Pallet")</t>
  </si>
  <si>
    <t>=NF(B1149,"Quantity Pallet")</t>
  </si>
  <si>
    <t>=NF(B1150,"Quantity Pallet")</t>
  </si>
  <si>
    <t>=NF(B1151,"Quantity Pallet")</t>
  </si>
  <si>
    <t>=NF(B1152,"Quantity Pallet")</t>
  </si>
  <si>
    <t>=NF(B1153,"Quantity Pallet")</t>
  </si>
  <si>
    <t>=NF(B1154,"Quantity Pallet")</t>
  </si>
  <si>
    <t>=NF(B1155,"Quantity Pallet")</t>
  </si>
  <si>
    <t>=NF(B1156,"Quantity Pallet")</t>
  </si>
  <si>
    <t>=NF(B1157,"Quantity Pallet")</t>
  </si>
  <si>
    <t>=NF(B1158,"Quantity Pallet")</t>
  </si>
  <si>
    <t>=NF(B1159,"Quantity Pallet")</t>
  </si>
  <si>
    <t>=NF(B1160,"Quantity Pallet")</t>
  </si>
  <si>
    <t>=NF(B1161,"Quantity Pallet")</t>
  </si>
  <si>
    <t>=NF(B1162,"Quantity Pallet")</t>
  </si>
  <si>
    <t>=NF(B1163,"Quantity Pallet")</t>
  </si>
  <si>
    <t>=NF(B1164,"Quantity Pallet")</t>
  </si>
  <si>
    <t>=NF(B1165,"Quantity Pallet")</t>
  </si>
  <si>
    <t>=NF(B1166,"Quantity Pallet")</t>
  </si>
  <si>
    <t>=NF(B1167,"Quantity Pallet")</t>
  </si>
  <si>
    <t>=NF(B1168,"Quantity Pallet")</t>
  </si>
  <si>
    <t>=NF(B1169,"Quantity Pallet")</t>
  </si>
  <si>
    <t>=NF(B1170,"Quantity Pallet")</t>
  </si>
  <si>
    <t>=NF(B1171,"Quantity Pallet")</t>
  </si>
  <si>
    <t>=NF(B1172,"Quantity Pallet")</t>
  </si>
  <si>
    <t>=NF(B1173,"Quantity Pallet")</t>
  </si>
  <si>
    <t>=NF(B1174,"Quantity Pallet")</t>
  </si>
  <si>
    <t>=NF(B1175,"Quantity Pallet")</t>
  </si>
  <si>
    <t>=NF(B1176,"Quantity Pallet")</t>
  </si>
  <si>
    <t>=NF(B1177,"Quantity Pallet")</t>
  </si>
  <si>
    <t>=NF(B1178,"Quantity Pallet")</t>
  </si>
  <si>
    <t>=NF(B1179,"Quantity Pallet")</t>
  </si>
  <si>
    <t>=NF(B1180,"Quantity Pallet")</t>
  </si>
  <si>
    <t>=NF(B1181,"Quantity Pallet")</t>
  </si>
  <si>
    <t>=NF(B1182,"Quantity Pallet")</t>
  </si>
  <si>
    <t>=NF(B1183,"Quantity Pallet")</t>
  </si>
  <si>
    <t>=NF(B1184,"Quantity Pallet")</t>
  </si>
  <si>
    <t>=NF(B1185,"Quantity Pallet")</t>
  </si>
  <si>
    <t>=NF(B1186,"Quantity Pallet")</t>
  </si>
  <si>
    <t>=NF(B1187,"Quantity Pallet")</t>
  </si>
  <si>
    <t>=NF(B1188,"Quantity Pallet")</t>
  </si>
  <si>
    <t>=NF(B1189,"Quantity Pallet")</t>
  </si>
  <si>
    <t>=NF(B1190,"Quantity Pallet")</t>
  </si>
  <si>
    <t>=NF(B1191,"Quantity Pallet")</t>
  </si>
  <si>
    <t>=NF(B1192,"Quantity Pallet")</t>
  </si>
  <si>
    <t>=NF(B1193,"Quantity Pallet")</t>
  </si>
  <si>
    <t>=NF(B1194,"Quantity Pallet")</t>
  </si>
  <si>
    <t>=NF(B1195,"Quantity Pallet")</t>
  </si>
  <si>
    <t>=NF(B1196,"Quantity Pallet")</t>
  </si>
  <si>
    <t>=NF(B1197,"Quantity Pallet")</t>
  </si>
  <si>
    <t>=NF(B1198,"Quantity Pallet")</t>
  </si>
  <si>
    <t>=NF(B1199,"Quantity Pallet")</t>
  </si>
  <si>
    <t>=NF(B1200,"Quantity Pallet")</t>
  </si>
  <si>
    <t>=NF(B1201,"Quantity Pallet")</t>
  </si>
  <si>
    <t>=NF(B1202,"Quantity Pallet")</t>
  </si>
  <si>
    <t>=NF(B1203,"Quantity Pallet")</t>
  </si>
  <si>
    <t>=NF(B1204,"Quantity Pallet")</t>
  </si>
  <si>
    <t>=NF(B1205,"Quantity Pallet")</t>
  </si>
  <si>
    <t>=NF(B1206,"Quantity Pallet")</t>
  </si>
  <si>
    <t>=NF(B1207,"Quantity Pallet")</t>
  </si>
  <si>
    <t>=NF(B1208,"Quantity Pallet")</t>
  </si>
  <si>
    <t>=NF(B1209,"Quantity Pallet")</t>
  </si>
  <si>
    <t>=NF(B1210,"Quantity Pallet")</t>
  </si>
  <si>
    <t>=NF(B1211,"Quantity Pallet")</t>
  </si>
  <si>
    <t>=NF(B1212,"Quantity Pallet")</t>
  </si>
  <si>
    <t>=NF(B1213,"Quantity Pallet")</t>
  </si>
  <si>
    <t>=NF(B1214,"Quantity Pallet")</t>
  </si>
  <si>
    <t>=NF(B1215,"Quantity Pallet")</t>
  </si>
  <si>
    <t>=NF(B1216,"Quantity Pallet")</t>
  </si>
  <si>
    <t>=NF(B1217,"Quantity Pallet")</t>
  </si>
  <si>
    <t>=NF(B1218,"Quantity Pallet")</t>
  </si>
  <si>
    <t>=NF(B1219,"Quantity Pallet")</t>
  </si>
  <si>
    <t>=NF(B1220,"Quantity Pallet")</t>
  </si>
  <si>
    <t>=NF(B1221,"Quantity Pallet")</t>
  </si>
  <si>
    <t>=NF(B1222,"Quantity Pallet")</t>
  </si>
  <si>
    <t>=NF(B1223,"Quantity Pallet")</t>
  </si>
  <si>
    <t>=NF(B1224,"Quantity Pallet")</t>
  </si>
  <si>
    <t>=NF(B1225,"Quantity Pallet")</t>
  </si>
  <si>
    <t>=NF(B1226,"Quantity Pallet")</t>
  </si>
  <si>
    <t>=NF(B1227,"Quantity Pallet")</t>
  </si>
  <si>
    <t>=NF(B1228,"Quantity Pallet")</t>
  </si>
  <si>
    <t>=NF(B1229,"Quantity Pallet")</t>
  </si>
  <si>
    <t>=NF(B1230,"Quantity Pallet")</t>
  </si>
  <si>
    <t>=NF(B1231,"Quantity Pallet")</t>
  </si>
  <si>
    <t>=NF(B1232,"Quantity Pallet")</t>
  </si>
  <si>
    <t>=NF(B1233,"Quantity Pallet")</t>
  </si>
  <si>
    <t>=NF(B1234,"Quantity Pallet")</t>
  </si>
  <si>
    <t>=NF(B1235,"Quantity Pallet")</t>
  </si>
  <si>
    <t>=NF(B1236,"Quantity Pallet")</t>
  </si>
  <si>
    <t>=NF(B1237,"Quantity Pallet")</t>
  </si>
  <si>
    <t>=NF(B1238,"Quantity Pallet")</t>
  </si>
  <si>
    <t>=NF(B1239,"Quantity Pallet")</t>
  </si>
  <si>
    <t>=NF(B1240,"Quantity Pallet")</t>
  </si>
  <si>
    <t>=NF(B1241,"Quantity Pallet")</t>
  </si>
  <si>
    <t>=NF(B1242,"Quantity Pallet")</t>
  </si>
  <si>
    <t>=NF(B1243,"Quantity Pallet")</t>
  </si>
  <si>
    <t>=NF(B1244,"Quantity Pallet")</t>
  </si>
  <si>
    <t>=NF(B1245,"Quantity Pallet")</t>
  </si>
  <si>
    <t>=NF(B1246,"Quantity Pallet")</t>
  </si>
  <si>
    <t>=NF(B1247,"Quantity Pallet")</t>
  </si>
  <si>
    <t>=NF(B1248,"Quantity Pallet")</t>
  </si>
  <si>
    <t>=NF(B1249,"Quantity Pallet")</t>
  </si>
  <si>
    <t>=NF(B1250,"Quantity Pallet")</t>
  </si>
  <si>
    <t>=NF(B1251,"Quantity Pallet")</t>
  </si>
  <si>
    <t>=NF(B1252,"Quantity Pallet")</t>
  </si>
  <si>
    <t>=NF(B1253,"Quantity Pallet")</t>
  </si>
  <si>
    <t>=NF(B1254,"Quantity Pallet")</t>
  </si>
  <si>
    <t>=NF(B1255,"Quantity Pallet")</t>
  </si>
  <si>
    <t>=NF(B1256,"Quantity Pallet")</t>
  </si>
  <si>
    <t>=NF(B1257,"Quantity Pallet")</t>
  </si>
  <si>
    <t>=NF(B1258,"Quantity Pallet")</t>
  </si>
  <si>
    <t>=NF(B1259,"Quantity Pallet")</t>
  </si>
  <si>
    <t>=NF(B1260,"Quantity Pallet")</t>
  </si>
  <si>
    <t>=NF(B1261,"Quantity Pallet")</t>
  </si>
  <si>
    <t>=NF(B1262,"Quantity Pallet")</t>
  </si>
  <si>
    <t>=NF(B1263,"Quantity Pallet")</t>
  </si>
  <si>
    <t>=NF(B1264,"Quantity Pallet")</t>
  </si>
  <si>
    <t>=NF(B1265,"Quantity Pallet")</t>
  </si>
  <si>
    <t>=NF(B1266,"Quantity Pallet")</t>
  </si>
  <si>
    <t>=NF(B1267,"Quantity Pallet")</t>
  </si>
  <si>
    <t>=NF(B1268,"Quantity Pallet")</t>
  </si>
  <si>
    <t>=NF(B1269,"Quantity Pallet")</t>
  </si>
  <si>
    <t>=NF(B1270,"Quantity Pallet")</t>
  </si>
  <si>
    <t>=NF(B1271,"Quantity Pallet")</t>
  </si>
  <si>
    <t>=NF(B1272,"Quantity Pallet")</t>
  </si>
  <si>
    <t>=NF(B1273,"Quantity Pallet")</t>
  </si>
  <si>
    <t>=NF(B1274,"Quantity Pallet")</t>
  </si>
  <si>
    <t>=NF(B1275,"Quantity Pallet")</t>
  </si>
  <si>
    <t>=NF(B1276,"Quantity Pallet")</t>
  </si>
  <si>
    <t>=NF(B1277,"Quantity Pallet")</t>
  </si>
  <si>
    <t>=NF(B1278,"Quantity Pallet")</t>
  </si>
  <si>
    <t>=NF(B1279,"Quantity Pallet")</t>
  </si>
  <si>
    <t>=NF(B1280,"Quantity Pallet")</t>
  </si>
  <si>
    <t>=NF(B1281,"Quantity Pallet")</t>
  </si>
  <si>
    <t>=NF(B1282,"Quantity Pallet")</t>
  </si>
  <si>
    <t>=NF(B1283,"Quantity Pallet")</t>
  </si>
  <si>
    <t>=NF(B1284,"Quantity Pallet")</t>
  </si>
  <si>
    <t>=NF(B1285,"Quantity Pallet")</t>
  </si>
  <si>
    <t>=NF(B1286,"Quantity Pallet")</t>
  </si>
  <si>
    <t>=NF(B1287,"Quantity Pallet")</t>
  </si>
  <si>
    <t>=NF(B1288,"Quantity Pallet")</t>
  </si>
  <si>
    <t>=NF(B1289,"Quantity Pallet")</t>
  </si>
  <si>
    <t>=NF(B1290,"Quantity Pallet")</t>
  </si>
  <si>
    <t>=NF(B1291,"Quantity Pallet")</t>
  </si>
  <si>
    <t>=NF(B1292,"Quantity Pallet")</t>
  </si>
  <si>
    <t>=NF(B1293,"Quantity Pallet")</t>
  </si>
  <si>
    <t>=NF(B1294,"Quantity Pallet")</t>
  </si>
  <si>
    <t>=NF(B1295,"Quantity Pallet")</t>
  </si>
  <si>
    <t>=NF(B1296,"Quantity Pallet")</t>
  </si>
  <si>
    <t>=NF(B1297,"Quantity Pallet")</t>
  </si>
  <si>
    <t>=NF(B1298,"Quantity Pallet")</t>
  </si>
  <si>
    <t>=NF(B1299,"Quantity Pallet")</t>
  </si>
  <si>
    <t>=NF(B1300,"Quantity Pallet")</t>
  </si>
  <si>
    <t>=NF(B1301,"Quantity Pallet")</t>
  </si>
  <si>
    <t>=NF(B1302,"Quantity Pallet")</t>
  </si>
  <si>
    <t>=NF(B1303,"Quantity Pallet")</t>
  </si>
  <si>
    <t>=NF(B1304,"Quantity Pallet")</t>
  </si>
  <si>
    <t>=NF(B1305,"Quantity Pallet")</t>
  </si>
  <si>
    <t>=NF(B1306,"Quantity Pallet")</t>
  </si>
  <si>
    <t>=NF(B1307,"Quantity Pallet")</t>
  </si>
  <si>
    <t>=NF(B1308,"Quantity Pallet")</t>
  </si>
  <si>
    <t>=NF(B1309,"Quantity Pallet")</t>
  </si>
  <si>
    <t>=NF(B1310,"Quantity Pallet")</t>
  </si>
  <si>
    <t>=NF(B1311,"Quantity Pallet")</t>
  </si>
  <si>
    <t>=NF(B1312,"Quantity Pallet")</t>
  </si>
  <si>
    <t>=NF(B1313,"Quantity Pallet")</t>
  </si>
  <si>
    <t>=NF(B1314,"Quantity Pallet")</t>
  </si>
  <si>
    <t>=NF(B1315,"Quantity Pallet")</t>
  </si>
  <si>
    <t>=NF(B1316,"Quantity Pallet")</t>
  </si>
  <si>
    <t>=NF(B1317,"Quantity Pallet")</t>
  </si>
  <si>
    <t>=NF(B1318,"Quantity Pallet")</t>
  </si>
  <si>
    <t>=NF(B1319,"Quantity Pallet")</t>
  </si>
  <si>
    <t>=NF(B1320,"Quantity Pallet")</t>
  </si>
  <si>
    <t>=NF(B1321,"Quantity Pallet")</t>
  </si>
  <si>
    <t>=NF(B1322,"Quantity Pallet")</t>
  </si>
  <si>
    <t>=NF(B1323,"Quantity Pallet")</t>
  </si>
  <si>
    <t>=NF(B1324,"Quantity Pallet")</t>
  </si>
  <si>
    <t>=NF(B1325,"Quantity Pallet")</t>
  </si>
  <si>
    <t>=NF(B1326,"Quantity Pallet")</t>
  </si>
  <si>
    <t>=NF(B1327,"Quantity Pallet")</t>
  </si>
  <si>
    <t>=NF(B1328,"Quantity Pallet")</t>
  </si>
  <si>
    <t>=NF(B1329,"Quantity Pallet")</t>
  </si>
  <si>
    <t>=NF(B1330,"Quantity Pallet")</t>
  </si>
  <si>
    <t>=NF(B1331,"Quantity Pallet")</t>
  </si>
  <si>
    <t>=NF(B1332,"Quantity Pallet")</t>
  </si>
  <si>
    <t>=NF(B1333,"Quantity Pallet")</t>
  </si>
  <si>
    <t>=NF(B1334,"Quantity Pallet")</t>
  </si>
  <si>
    <t>=NF(B1335,"Quantity Pallet")</t>
  </si>
  <si>
    <t>=NF(B1336,"Quantity Pallet")</t>
  </si>
  <si>
    <t>=NF(B1337,"Quantity Pallet")</t>
  </si>
  <si>
    <t>=NF(B1338,"Quantity Pallet")</t>
  </si>
  <si>
    <t>=NF(B1339,"Quantity Pallet")</t>
  </si>
  <si>
    <t>=NF(B1340,"Quantity Pallet")</t>
  </si>
  <si>
    <t>=NF(B1341,"Quantity Pallet")</t>
  </si>
  <si>
    <t>=NF(B1342,"Quantity Pallet")</t>
  </si>
  <si>
    <t>=NF(B1343,"Quantity Pallet")</t>
  </si>
  <si>
    <t>=NF(B1344,"Quantity Pallet")</t>
  </si>
  <si>
    <t>=NF(B1345,"Quantity Pallet")</t>
  </si>
  <si>
    <t>=NF(B1346,"Quantity Pallet")</t>
  </si>
  <si>
    <t>=NF(B1347,"Quantity Pallet")</t>
  </si>
  <si>
    <t>=NF(B1348,"Quantity Pallet")</t>
  </si>
  <si>
    <t>=NF(B1349,"Quantity Pallet")</t>
  </si>
  <si>
    <t>=NF(B1350,"Quantity Pallet")</t>
  </si>
  <si>
    <t>=NF(B1351,"Quantity Pallet")</t>
  </si>
  <si>
    <t>=NF(B1352,"Quantity Pallet")</t>
  </si>
  <si>
    <t>=NF(B1353,"Quantity Pallet")</t>
  </si>
  <si>
    <t>=NF(B1354,"Quantity Pallet")</t>
  </si>
  <si>
    <t>=NF(B1355,"Quantity Pallet")</t>
  </si>
  <si>
    <t>=NF(B1356,"Quantity Pallet")</t>
  </si>
  <si>
    <t>=NF(B1357,"Quantity Pallet")</t>
  </si>
  <si>
    <t>=NF(B1358,"Quantity Pallet")</t>
  </si>
  <si>
    <t>=NF(B1359,"Quantity Pallet")</t>
  </si>
  <si>
    <t>=NF(B1360,"Quantity Pallet")</t>
  </si>
  <si>
    <t>=NF(B1361,"Quantity Pallet")</t>
  </si>
  <si>
    <t>=NF(B1362,"Quantity Pallet")</t>
  </si>
  <si>
    <t>=NF(B1363,"Quantity Pallet")</t>
  </si>
  <si>
    <t>=NF(B1364,"Quantity Pallet")</t>
  </si>
  <si>
    <t>=NF(B1365,"Quantity Pallet")</t>
  </si>
  <si>
    <t>=NF(B1366,"Quantity Pallet")</t>
  </si>
  <si>
    <t>=NF(B1367,"Quantity Pallet")</t>
  </si>
  <si>
    <t>=NF(B1368,"Quantity Pallet")</t>
  </si>
  <si>
    <t>=NF(B1369,"Quantity Pallet")</t>
  </si>
  <si>
    <t>=NF(B1370,"Quantity Pallet")</t>
  </si>
  <si>
    <t>=NF(B1371,"Quantity Pallet")</t>
  </si>
  <si>
    <t>=NF(B1372,"Quantity Pallet")</t>
  </si>
  <si>
    <t>=NF(B1373,"Quantity Pallet")</t>
  </si>
  <si>
    <t>=NF(B1374,"Quantity Pallet")</t>
  </si>
  <si>
    <t>=NF(B1375,"Quantity Pallet")</t>
  </si>
  <si>
    <t>=NF(B1376,"Quantity Pallet")</t>
  </si>
  <si>
    <t>=NF(B1377,"Quantity Pallet")</t>
  </si>
  <si>
    <t>=NF(B1378,"Quantity Pallet")</t>
  </si>
  <si>
    <t>=NF(B1379,"Quantity Pallet")</t>
  </si>
  <si>
    <t>=NF(B1380,"Quantity Pallet")</t>
  </si>
  <si>
    <t>=NF(B1381,"Quantity Pallet")</t>
  </si>
  <si>
    <t>=NF(B1382,"Quantity Pallet")</t>
  </si>
  <si>
    <t>=NF(B1383,"Quantity Pallet")</t>
  </si>
  <si>
    <t>=NF(B1384,"Quantity Pallet")</t>
  </si>
  <si>
    <t>=NF(B1385,"Quantity Pallet")</t>
  </si>
  <si>
    <t>=NF(B1386,"Quantity Pallet")</t>
  </si>
  <si>
    <t>=NF(B1387,"Quantity Pallet")</t>
  </si>
  <si>
    <t>=NF(B1388,"Quantity Pallet")</t>
  </si>
  <si>
    <t>=NF(B1389,"Quantity Pallet")</t>
  </si>
  <si>
    <t>=NF(B1390,"Quantity Pallet")</t>
  </si>
  <si>
    <t>=NF(B1391,"Quantity Pallet")</t>
  </si>
  <si>
    <t>=NF(B1392,"Quantity Pallet")</t>
  </si>
  <si>
    <t>=NF(B1393,"Quantity Pallet")</t>
  </si>
  <si>
    <t>=NF(B1394,"Quantity Pallet")</t>
  </si>
  <si>
    <t>=NF(B1395,"Quantity Pallet")</t>
  </si>
  <si>
    <t>=NF(B1396,"Quantity Pallet")</t>
  </si>
  <si>
    <t>=NF(B1397,"Quantity Pallet")</t>
  </si>
  <si>
    <t>=NF(B1398,"Quantity Pallet")</t>
  </si>
  <si>
    <t>=NF(B1399,"Quantity Pallet")</t>
  </si>
  <si>
    <t>=NF(B1400,"Quantity Pallet")</t>
  </si>
  <si>
    <t>=NF(B1401,"Quantity Pallet")</t>
  </si>
  <si>
    <t>=NF(B1402,"Quantity Pallet")</t>
  </si>
  <si>
    <t>=NF(B1403,"Quantity Pallet")</t>
  </si>
  <si>
    <t>=NF(B1404,"Quantity Pallet")</t>
  </si>
  <si>
    <t>=NF(B1405,"Quantity Pallet")</t>
  </si>
  <si>
    <t>=NF(B1406,"Quantity Pallet")</t>
  </si>
  <si>
    <t>=NF(B1407,"Quantity Pallet")</t>
  </si>
  <si>
    <t>=NF(B1408,"Quantity Pallet")</t>
  </si>
  <si>
    <t>=NF(B1409,"Quantity Pallet")</t>
  </si>
  <si>
    <t>=NF(B1410,"Quantity Pallet")</t>
  </si>
  <si>
    <t>=NF(B1411,"Quantity Pallet")</t>
  </si>
  <si>
    <t>=NF(B1412,"Quantity Pallet")</t>
  </si>
  <si>
    <t>=NF(B1413,"Quantity Pallet")</t>
  </si>
  <si>
    <t>=NF(B1414,"Quantity Pallet")</t>
  </si>
  <si>
    <t>=NF(B1415,"Quantity Pallet")</t>
  </si>
  <si>
    <t>=NF(B1416,"Quantity Pallet")</t>
  </si>
  <si>
    <t>=NF(B1417,"Quantity Pallet")</t>
  </si>
  <si>
    <t>=NF(B1418,"Quantity Pallet")</t>
  </si>
  <si>
    <t>=NF(B1419,"Quantity Pallet")</t>
  </si>
  <si>
    <t>=NF(B1420,"Quantity Pallet")</t>
  </si>
  <si>
    <t>=NF(B1421,"Quantity Pallet")</t>
  </si>
  <si>
    <t>=NF(B1422,"Quantity Pallet")</t>
  </si>
  <si>
    <t>=NF(B1423,"Quantity Pallet")</t>
  </si>
  <si>
    <t>=NF(B1424,"Quantity Pallet")</t>
  </si>
  <si>
    <t>=NF(B1425,"Quantity Pallet")</t>
  </si>
  <si>
    <t>=NF(B1426,"Quantity Pallet")</t>
  </si>
  <si>
    <t>=NF(B1427,"Quantity Pallet")</t>
  </si>
  <si>
    <t>=NF(B1428,"Quantity Pallet")</t>
  </si>
  <si>
    <t>=NF(B1429,"Quantity Pallet")</t>
  </si>
  <si>
    <t>=NF(B1430,"Quantity Pallet")</t>
  </si>
  <si>
    <t>=NF(B1431,"Quantity Pallet")</t>
  </si>
  <si>
    <t>=NF(B1432,"Quantity Pallet")</t>
  </si>
  <si>
    <t>=NF(B1433,"Quantity Pallet")</t>
  </si>
  <si>
    <t>=NF(B1434,"Quantity Pallet")</t>
  </si>
  <si>
    <t>=NF(B1435,"Quantity Pallet")</t>
  </si>
  <si>
    <t>=NF(B1436,"Quantity Pallet")</t>
  </si>
  <si>
    <t>=NF(B1437,"Quantity Pallet")</t>
  </si>
  <si>
    <t>=NF(B1438,"Quantity Pallet")</t>
  </si>
  <si>
    <t>=NF(B1439,"Quantity Pallet")</t>
  </si>
  <si>
    <t>=NF(B1440,"Quantity Pallet")</t>
  </si>
  <si>
    <t>=NF(B1441,"Quantity Pallet")</t>
  </si>
  <si>
    <t>=NF(B1442,"Quantity Pallet")</t>
  </si>
  <si>
    <t>=NF(B1443,"Quantity Pallet")</t>
  </si>
  <si>
    <t>=NF(B1444,"Quantity Pallet")</t>
  </si>
  <si>
    <t>=NF(B1445,"Quantity Pallet")</t>
  </si>
  <si>
    <t>=NF(B1446,"Quantity Pallet")</t>
  </si>
  <si>
    <t>=NF(B1447,"Quantity Pallet")</t>
  </si>
  <si>
    <t>=NF(B1448,"Quantity Pallet")</t>
  </si>
  <si>
    <t>=NF(B1449,"Quantity Pallet")</t>
  </si>
  <si>
    <t>=NF(B1450,"Quantity Pallet")</t>
  </si>
  <si>
    <t>=NF(B1451,"Quantity Pallet")</t>
  </si>
  <si>
    <t>=NF(B1452,"Quantity Pallet")</t>
  </si>
  <si>
    <t>=NF(B1453,"Quantity Pallet")</t>
  </si>
  <si>
    <t>=NF(B1454,"Quantity Pallet")</t>
  </si>
  <si>
    <t>=NF(B1455,"Quantity Pallet")</t>
  </si>
  <si>
    <t>=NF(B1456,"Quantity Pallet")</t>
  </si>
  <si>
    <t>=NF(B1457,"Quantity Pallet")</t>
  </si>
  <si>
    <t>=NF(B1458,"Quantity Pallet")</t>
  </si>
  <si>
    <t>=NF(B1459,"Quantity Pallet")</t>
  </si>
  <si>
    <t>=NF(B1460,"Quantity Pallet")</t>
  </si>
  <si>
    <t>=NF(B1461,"Quantity Pallet")</t>
  </si>
  <si>
    <t>=NF(B1462,"Quantity Pallet")</t>
  </si>
  <si>
    <t>=NF(B1463,"Quantity Pallet")</t>
  </si>
  <si>
    <t>=NF(B1464,"Quantity Pallet")</t>
  </si>
  <si>
    <t>=NF(B1465,"Quantity Pallet")</t>
  </si>
  <si>
    <t>=NF(B1466,"Quantity Pallet")</t>
  </si>
  <si>
    <t>=NF(B1467,"Quantity Pallet")</t>
  </si>
  <si>
    <t>=NF(B1468,"Quantity Pallet")</t>
  </si>
  <si>
    <t>=NF(B1469,"Quantity Pallet")</t>
  </si>
  <si>
    <t>=NF(B1470,"Quantity Pallet")</t>
  </si>
  <si>
    <t>=NF(B1471,"Quantity Pallet")</t>
  </si>
  <si>
    <t>=NF(B1472,"Quantity Pallet")</t>
  </si>
  <si>
    <t>=NF(B1473,"Quantity Pallet")</t>
  </si>
  <si>
    <t>=NF(B1474,"Quantity Pallet")</t>
  </si>
  <si>
    <t>=NF(B1475,"Quantity Pallet")</t>
  </si>
  <si>
    <t>=NF(B1476,"Quantity Pallet")</t>
  </si>
  <si>
    <t>=NF(B1477,"Quantity Pallet")</t>
  </si>
  <si>
    <t>=NF(B1478,"Quantity Pallet")</t>
  </si>
  <si>
    <t>=NF(B1479,"Quantity Pallet")</t>
  </si>
  <si>
    <t>=NF(B1480,"Quantity Pallet")</t>
  </si>
  <si>
    <t>=NF(B1481,"Quantity Pallet")</t>
  </si>
  <si>
    <t>=NF(B1482,"Quantity Pallet")</t>
  </si>
  <si>
    <t>=NF(B1483,"Quantity Pallet")</t>
  </si>
  <si>
    <t>=NF(B1484,"Quantity Pallet")</t>
  </si>
  <si>
    <t>=NF(B1485,"Quantity Pallet")</t>
  </si>
  <si>
    <t>=NF(B1486,"Quantity Pallet")</t>
  </si>
  <si>
    <t>=NF(B1487,"Quantity Pallet")</t>
  </si>
  <si>
    <t>=NF(B1488,"Quantity Pallet")</t>
  </si>
  <si>
    <t>=NF(B1489,"Quantity Pallet")</t>
  </si>
  <si>
    <t>=NF(B1490,"Quantity Pallet")</t>
  </si>
  <si>
    <t>=NF(B1491,"Quantity Pallet")</t>
  </si>
  <si>
    <t>=NF(B1492,"Quantity Pallet")</t>
  </si>
  <si>
    <t>=NF(B1493,"Quantity Pallet")</t>
  </si>
  <si>
    <t>=NF(B1494,"Quantity Pallet")</t>
  </si>
  <si>
    <t>=NF(B1495,"Quantity Pallet")</t>
  </si>
  <si>
    <t>=NF(B1496,"Quantity Pallet")</t>
  </si>
  <si>
    <t>=NF(B1497,"Quantity Pallet")</t>
  </si>
  <si>
    <t>=NF(B1498,"Quantity Pallet")</t>
  </si>
  <si>
    <t>=NF(B1499,"Quantity Pallet")</t>
  </si>
  <si>
    <t>=NF(B1500,"Quantity Pallet")</t>
  </si>
  <si>
    <t>=NF(B1501,"Quantity Pallet")</t>
  </si>
  <si>
    <t>=NF(B1502,"Quantity Pallet")</t>
  </si>
  <si>
    <t>=NF(B1503,"Quantity Pallet")</t>
  </si>
  <si>
    <t>=NF(B1504,"Quantity Pallet")</t>
  </si>
  <si>
    <t>=NF(B1505,"Quantity Pallet")</t>
  </si>
  <si>
    <t>=NF(B1506,"Quantity Pallet")</t>
  </si>
  <si>
    <t>=NF(B1507,"Quantity Pallet")</t>
  </si>
  <si>
    <t>=NF(B1508,"Quantity Pallet")</t>
  </si>
  <si>
    <t>=NF(B1509,"Quantity Pallet")</t>
  </si>
  <si>
    <t>=NF(B1510,"Quantity Pallet")</t>
  </si>
  <si>
    <t>=NF(B1511,"Quantity Pallet")</t>
  </si>
  <si>
    <t>=NF(B1512,"Quantity Pallet")</t>
  </si>
  <si>
    <t>=NF(B1513,"Quantity Pallet")</t>
  </si>
  <si>
    <t>=NF(B1514,"Quantity Pallet")</t>
  </si>
  <si>
    <t>=NF(B1515,"Quantity Pallet")</t>
  </si>
  <si>
    <t>=NF(B1516,"Quantity Pallet")</t>
  </si>
  <si>
    <t>=NF(B1517,"Quantity Pallet")</t>
  </si>
  <si>
    <t>=NF(B1518,"Quantity Pallet")</t>
  </si>
  <si>
    <t>=NF(B1519,"Quantity Pallet")</t>
  </si>
  <si>
    <t>=NF(B1520,"Quantity Pallet")</t>
  </si>
  <si>
    <t>=NF(B1521,"Quantity Pallet")</t>
  </si>
  <si>
    <t>=NF(B1522,"Quantity Pallet")</t>
  </si>
  <si>
    <t>=NF(B1523,"Quantity Pallet")</t>
  </si>
  <si>
    <t>=NF(B1524,"Quantity Pallet")</t>
  </si>
  <si>
    <t>=NF(B1525,"Quantity Pallet")</t>
  </si>
  <si>
    <t>=NF(B1526,"Quantity Pallet")</t>
  </si>
  <si>
    <t>=NF(B1527,"Quantity Pallet")</t>
  </si>
  <si>
    <t>=NF(B1528,"Quantity Pallet")</t>
  </si>
  <si>
    <t>=NF(B1529,"Quantity Pallet")</t>
  </si>
  <si>
    <t>=NF(B1530,"Quantity Pallet")</t>
  </si>
  <si>
    <t>=NF(B1531,"Quantity Pallet")</t>
  </si>
  <si>
    <t>=NF(B1532,"Quantity Pallet")</t>
  </si>
  <si>
    <t>=NF(B1533,"Quantity Pallet")</t>
  </si>
  <si>
    <t>=NF(B1534,"Quantity Pallet")</t>
  </si>
  <si>
    <t>=NF(B1535,"Quantity Pallet")</t>
  </si>
  <si>
    <t>=NF(B1536,"Quantity Pallet")</t>
  </si>
  <si>
    <t>=NF(B1537,"Quantity Pallet")</t>
  </si>
  <si>
    <t>=NF(B1538,"Quantity Pallet")</t>
  </si>
  <si>
    <t>=NF(B1539,"Quantity Pallet")</t>
  </si>
  <si>
    <t>=NF(B1540,"Quantity Pallet")</t>
  </si>
  <si>
    <t>=NF(B1541,"Quantity Pallet")</t>
  </si>
  <si>
    <t>=NF(B1542,"Quantity Pallet")</t>
  </si>
  <si>
    <t>=NF(B1543,"Quantity Pallet")</t>
  </si>
  <si>
    <t>=NF(B1544,"Quantity Pallet")</t>
  </si>
  <si>
    <t>=NF(B1545,"Quantity Pallet")</t>
  </si>
  <si>
    <t>=NF(B1546,"Quantity Pallet")</t>
  </si>
  <si>
    <t>=NF(B1547,"Quantity Pallet")</t>
  </si>
  <si>
    <t>=NF(B1548,"Quantity Pallet")</t>
  </si>
  <si>
    <t>=NF(B1549,"Quantity Pallet")</t>
  </si>
  <si>
    <t>=NF(B1550,"Quantity Pallet")</t>
  </si>
  <si>
    <t>=NF(B1551,"Quantity Pallet")</t>
  </si>
  <si>
    <t>=NF(B1552,"Quantity Pallet")</t>
  </si>
  <si>
    <t>=NF(B1553,"Quantity Pallet")</t>
  </si>
  <si>
    <t>=NF(B1554,"Quantity Pallet")</t>
  </si>
  <si>
    <t>=NF(B1555,"Quantity Pallet")</t>
  </si>
  <si>
    <t>=NF(B1556,"Quantity Pallet")</t>
  </si>
  <si>
    <t>=NF(B1557,"Quantity Pallet")</t>
  </si>
  <si>
    <t>=NF(B1558,"Quantity Pallet")</t>
  </si>
  <si>
    <t>=NF(B1559,"Quantity Pallet")</t>
  </si>
  <si>
    <t>=NF(B1560,"Quantity Pallet")</t>
  </si>
  <si>
    <t>=NF(B1561,"Quantity Pallet")</t>
  </si>
  <si>
    <t>=NF(B1562,"Quantity Pallet")</t>
  </si>
  <si>
    <t>=NF(B1563,"Quantity Pallet")</t>
  </si>
  <si>
    <t>=NF(B1564,"Quantity Pallet")</t>
  </si>
  <si>
    <t>=NF(B1565,"Quantity Pallet")</t>
  </si>
  <si>
    <t>=NF(B1566,"Quantity Pallet")</t>
  </si>
  <si>
    <t>=NF(B1567,"Quantity Pallet")</t>
  </si>
  <si>
    <t>=NF(B1568,"Quantity Pallet")</t>
  </si>
  <si>
    <t>=NF(B1569,"Quantity Pallet")</t>
  </si>
  <si>
    <t>=NF(B1570,"Quantity Pallet")</t>
  </si>
  <si>
    <t>=NF(B1571,"Quantity Pallet")</t>
  </si>
  <si>
    <t>=NF(B1572,"Quantity Pallet")</t>
  </si>
  <si>
    <t>=NF(B1573,"Quantity Pallet")</t>
  </si>
  <si>
    <t>=NF(B1574,"Quantity Pallet")</t>
  </si>
  <si>
    <t>=NF(B1575,"Quantity Pallet")</t>
  </si>
  <si>
    <t>=NF(B1576,"Quantity Pallet")</t>
  </si>
  <si>
    <t>=NF(B1577,"Quantity Pallet")</t>
  </si>
  <si>
    <t>=NF(B1578,"Quantity Pallet")</t>
  </si>
  <si>
    <t>=NF(B1579,"Quantity Pallet")</t>
  </si>
  <si>
    <t>=NF(B1580,"Quantity Pallet")</t>
  </si>
  <si>
    <t>=NF(B1581,"Quantity Pallet")</t>
  </si>
  <si>
    <t>=NF(B1582,"Quantity Pallet")</t>
  </si>
  <si>
    <t>=NF(B1583,"Quantity Pallet")</t>
  </si>
  <si>
    <t>=NF(B1584,"Quantity Pallet")</t>
  </si>
  <si>
    <t>=NF(B1585,"Quantity Pallet")</t>
  </si>
  <si>
    <t>=NF(B1586,"Quantity Pallet")</t>
  </si>
  <si>
    <t>=NF(B1587,"Quantity Pallet")</t>
  </si>
  <si>
    <t>=NF(B1588,"Quantity Pallet")</t>
  </si>
  <si>
    <t>=NF(B1589,"Quantity Pallet")</t>
  </si>
  <si>
    <t>=NF(B1590,"Quantity Pallet")</t>
  </si>
  <si>
    <t>=NF(B1591,"Quantity Pallet")</t>
  </si>
  <si>
    <t>=NF(B1592,"Quantity Pallet")</t>
  </si>
  <si>
    <t>=NF(B1593,"Quantity Pallet")</t>
  </si>
  <si>
    <t>=NF(B1594,"Quantity Pallet")</t>
  </si>
  <si>
    <t>=NF(B1595,"Quantity Pallet")</t>
  </si>
  <si>
    <t>=NF(B1596,"Quantity Pallet")</t>
  </si>
  <si>
    <t>=NF(B1597,"Quantity Pallet")</t>
  </si>
  <si>
    <t>=NF(B1598,"Quantity Pallet")</t>
  </si>
  <si>
    <t>=NF(B1599,"Quantity Pallet")</t>
  </si>
  <si>
    <t>=NF(B1600,"Quantity Pallet")</t>
  </si>
  <si>
    <t>=NF(B1601,"Quantity Pallet")</t>
  </si>
  <si>
    <t>=NF(B1602,"Quantity Pallet")</t>
  </si>
  <si>
    <t>=NF(B1603,"Quantity Pallet")</t>
  </si>
  <si>
    <t>=NF(B1604,"Quantity Pallet")</t>
  </si>
  <si>
    <t>=NF(B1605,"Quantity Pallet")</t>
  </si>
  <si>
    <t>=NF(B1606,"Quantity Pallet")</t>
  </si>
  <si>
    <t>=NF(B1607,"Quantity Pallet")</t>
  </si>
  <si>
    <t>=NF(B1608,"Quantity Pallet")</t>
  </si>
  <si>
    <t>=NF(B1609,"Quantity Pallet")</t>
  </si>
  <si>
    <t>=NF(B1610,"Quantity Pallet")</t>
  </si>
  <si>
    <t>=NF(B1611,"Quantity Pallet")</t>
  </si>
  <si>
    <t>=NF(B1612,"Quantity Pallet")</t>
  </si>
  <si>
    <t>=NF(B1613,"Quantity Pallet")</t>
  </si>
  <si>
    <t>=NF(B1614,"Quantity Pallet")</t>
  </si>
  <si>
    <t>=NF(B1615,"Quantity Pallet")</t>
  </si>
  <si>
    <t>=NF(B1616,"Quantity Pallet")</t>
  </si>
  <si>
    <t>=NF(B1617,"Quantity Pallet")</t>
  </si>
  <si>
    <t>=NF(B1618,"Quantity Pallet")</t>
  </si>
  <si>
    <t>=NF(B1619,"Quantity Pallet")</t>
  </si>
  <si>
    <t>=NF(B1620,"Quantity Pallet")</t>
  </si>
  <si>
    <t>=NF(B1621,"Quantity Pallet")</t>
  </si>
  <si>
    <t>=NF(B1622,"Quantity Pallet")</t>
  </si>
  <si>
    <t>=NF(B1623,"Quantity Pallet")</t>
  </si>
  <si>
    <t>=NF(B1624,"Quantity Pallet")</t>
  </si>
  <si>
    <t>=NF(B1625,"Quantity Pallet")</t>
  </si>
  <si>
    <t>=NF(B1626,"Quantity Pallet")</t>
  </si>
  <si>
    <t>=NF(B1627,"Quantity Pallet")</t>
  </si>
  <si>
    <t>=NF(B1628,"Quantity Pallet")</t>
  </si>
  <si>
    <t>=NF(B1629,"Quantity Pallet")</t>
  </si>
  <si>
    <t>=NF(B1630,"Quantity Pallet")</t>
  </si>
  <si>
    <t>=NF(B1631,"Quantity Pallet")</t>
  </si>
  <si>
    <t>=NF(B1632,"Quantity Pallet")</t>
  </si>
  <si>
    <t>=NF(B1633,"Quantity Pallet")</t>
  </si>
  <si>
    <t>=NF(B1634,"Quantity Pallet")</t>
  </si>
  <si>
    <t>=NF(B1635,"Quantity Pallet")</t>
  </si>
  <si>
    <t>=NF(B1636,"Quantity Pallet")</t>
  </si>
  <si>
    <t>=NF(B1637,"Quantity Pallet")</t>
  </si>
  <si>
    <t>=NF(B1638,"Quantity Pallet")</t>
  </si>
  <si>
    <t>=NF(B1639,"Quantity Pallet")</t>
  </si>
  <si>
    <t>=NF(B1640,"Quantity Pallet")</t>
  </si>
  <si>
    <t>=NF(B1641,"Quantity Pallet")</t>
  </si>
  <si>
    <t>=NF(B1642,"Quantity Pallet")</t>
  </si>
  <si>
    <t>=NF(B1643,"Quantity Pallet")</t>
  </si>
  <si>
    <t>=NF(B1644,"Quantity Pallet")</t>
  </si>
  <si>
    <t>=NF(B1645,"Quantity Pallet")</t>
  </si>
  <si>
    <t>=NF(B1646,"Quantity Pallet")</t>
  </si>
  <si>
    <t>=NF(B1647,"Quantity Pallet")</t>
  </si>
  <si>
    <t>=NF(B1648,"Quantity Pallet")</t>
  </si>
  <si>
    <t>=NF(B1649,"Quantity Pallet")</t>
  </si>
  <si>
    <t>=NF(B1650,"Quantity Pallet")</t>
  </si>
  <si>
    <t>=NF(B1651,"Quantity Pallet")</t>
  </si>
  <si>
    <t>=NF(B1652,"Quantity Pallet")</t>
  </si>
  <si>
    <t>=NF(B1653,"Quantity Pallet")</t>
  </si>
  <si>
    <t>=NF(B1654,"Quantity Pallet")</t>
  </si>
  <si>
    <t>=NF(B1655,"Quantity Pallet")</t>
  </si>
  <si>
    <t>=NF(B1656,"Quantity Pallet")</t>
  </si>
  <si>
    <t>=NF(B1657,"Quantity Pallet")</t>
  </si>
  <si>
    <t>=NF(B1658,"Quantity Pallet")</t>
  </si>
  <si>
    <t>=NF(B1659,"Quantity Pallet")</t>
  </si>
  <si>
    <t>=NF(B1660,"Quantity Pallet")</t>
  </si>
  <si>
    <t>=NF(B1661,"Quantity Pallet")</t>
  </si>
  <si>
    <t>=NF(B1662,"Quantity Pallet")</t>
  </si>
  <si>
    <t>=NF(B1663,"Quantity Pallet")</t>
  </si>
  <si>
    <t>=NF(B1664,"Quantity Pallet")</t>
  </si>
  <si>
    <t>=NF(B1665,"Quantity Pallet")</t>
  </si>
  <si>
    <t>=NF(B1666,"Quantity Pallet")</t>
  </si>
  <si>
    <t>=NF(B1667,"Quantity Pallet")</t>
  </si>
  <si>
    <t>=NF(B1668,"Quantity Pallet")</t>
  </si>
  <si>
    <t>=NF(B1669,"Quantity Pallet")</t>
  </si>
  <si>
    <t>=NF(B1670,"Quantity Pallet")</t>
  </si>
  <si>
    <t>=NF(B1671,"Quantity Pallet")</t>
  </si>
  <si>
    <t>=NF(B1672,"Quantity Pallet")</t>
  </si>
  <si>
    <t>=NF(B1673,"Quantity Pallet")</t>
  </si>
  <si>
    <t>=NF(B1674,"Quantity Pallet")</t>
  </si>
  <si>
    <t>=NF(B1675,"Quantity Pallet")</t>
  </si>
  <si>
    <t>=NF(B1676,"Quantity Pallet")</t>
  </si>
  <si>
    <t>=NF(B1677,"Quantity Pallet")</t>
  </si>
  <si>
    <t>=NF(B1678,"Quantity Pallet")</t>
  </si>
  <si>
    <t>=NF(B1679,"Quantity Pallet")</t>
  </si>
  <si>
    <t>=NF(B1680,"Quantity Pallet")</t>
  </si>
  <si>
    <t>=NF(B1681,"Quantity Pallet")</t>
  </si>
  <si>
    <t>=NF(B1682,"Quantity Pallet")</t>
  </si>
  <si>
    <t>=NF(B1683,"Quantity Pallet")</t>
  </si>
  <si>
    <t>=NF(B1684,"Quantity Pallet")</t>
  </si>
  <si>
    <t>=NF(B1685,"Quantity Pallet")</t>
  </si>
  <si>
    <t>=NF(B1686,"Quantity Pallet")</t>
  </si>
  <si>
    <t>=NF(B1687,"Quantity Pallet")</t>
  </si>
  <si>
    <t>=NF(B1688,"Quantity Pallet")</t>
  </si>
  <si>
    <t>=NF(B1689,"Quantity Pallet")</t>
  </si>
  <si>
    <t>=NF(B1690,"Quantity Pallet")</t>
  </si>
  <si>
    <t>=NF(B1691,"Quantity Pallet")</t>
  </si>
  <si>
    <t>=NF(B1692,"Quantity Pallet")</t>
  </si>
  <si>
    <t>=NF(B1693,"Quantity Pallet")</t>
  </si>
  <si>
    <t>=NF(B1694,"Quantity Pallet")</t>
  </si>
  <si>
    <t>=NF(B1695,"Quantity Pallet")</t>
  </si>
  <si>
    <t>=NF(B1696,"Quantity Pallet")</t>
  </si>
  <si>
    <t>=NF(B1697,"Quantity Pallet")</t>
  </si>
  <si>
    <t>=NF(B1698,"Quantity Pallet")</t>
  </si>
  <si>
    <t>=NF(B1699,"Quantity Pallet")</t>
  </si>
  <si>
    <t>=NF(B1700,"Quantity Pallet")</t>
  </si>
  <si>
    <t>=NF(B1701,"Quantity Pallet")</t>
  </si>
  <si>
    <t>=NF(B1702,"Quantity Pallet")</t>
  </si>
  <si>
    <t>=NF(B1703,"Quantity Pallet")</t>
  </si>
  <si>
    <t>=NF(B1704,"Quantity Pallet")</t>
  </si>
  <si>
    <t>=NF(B1705,"Quantity Pallet")</t>
  </si>
  <si>
    <t>=NF(B1706,"Quantity Pallet")</t>
  </si>
  <si>
    <t>=NF(B1707,"Quantity Pallet")</t>
  </si>
  <si>
    <t>=NF(B1708,"Quantity Pallet")</t>
  </si>
  <si>
    <t>=NF(B1709,"Quantity Pallet")</t>
  </si>
  <si>
    <t>=NF(B1710,"Quantity Pallet")</t>
  </si>
  <si>
    <t>=NF(B1711,"Quantity Pallet")</t>
  </si>
  <si>
    <t>=NF(B1712,"Quantity Pallet")</t>
  </si>
  <si>
    <t>=NF(B1713,"Quantity Pallet")</t>
  </si>
  <si>
    <t>=NF(B1714,"Quantity Pallet")</t>
  </si>
  <si>
    <t>=NF(B1715,"Quantity Pallet")</t>
  </si>
  <si>
    <t>=NF(B1716,"Quantity Pallet")</t>
  </si>
  <si>
    <t>=NF(B1717,"Quantity Pallet")</t>
  </si>
  <si>
    <t>=NF(B1718,"Quantity Pallet")</t>
  </si>
  <si>
    <t>=NF(B1719,"Quantity Pallet")</t>
  </si>
  <si>
    <t>=NF(B1720,"Quantity Pallet")</t>
  </si>
  <si>
    <t>=NF(B1721,"Quantity Pallet")</t>
  </si>
  <si>
    <t>=NF(B1722,"Quantity Pallet")</t>
  </si>
  <si>
    <t>=NF(B1723,"Quantity Pallet")</t>
  </si>
  <si>
    <t>=NF(B1724,"Quantity Pallet")</t>
  </si>
  <si>
    <t>=NF(B1725,"Quantity Pallet")</t>
  </si>
  <si>
    <t>=NF(B1726,"Quantity Pallet")</t>
  </si>
  <si>
    <t>=NF(B1727,"Quantity Pallet")</t>
  </si>
  <si>
    <t>=NF(B1728,"Quantity Pallet")</t>
  </si>
  <si>
    <t>=NF(B1729,"Quantity Pallet")</t>
  </si>
  <si>
    <t>=NF(B1730,"Quantity Pallet")</t>
  </si>
  <si>
    <t>=NF(B1731,"Quantity Pallet")</t>
  </si>
  <si>
    <t>=NF(B1732,"Quantity Pallet")</t>
  </si>
  <si>
    <t>=NF(B1733,"Quantity Pallet")</t>
  </si>
  <si>
    <t>=NF(B1734,"Quantity Pallet")</t>
  </si>
  <si>
    <t>=NF(B1735,"Quantity Pallet")</t>
  </si>
  <si>
    <t>=NF(B1736,"Quantity Pallet")</t>
  </si>
  <si>
    <t>=NF(B1737,"Quantity Pallet")</t>
  </si>
  <si>
    <t>=NF(B1738,"Quantity Pallet")</t>
  </si>
  <si>
    <t>=NF(B1739,"Quantity Pallet")</t>
  </si>
  <si>
    <t>=NF(B1740,"Quantity Pallet")</t>
  </si>
  <si>
    <t>=NF(B1741,"Quantity Pallet")</t>
  </si>
  <si>
    <t>=NF(B1742,"Quantity Pallet")</t>
  </si>
  <si>
    <t>=NF(B1743,"Quantity Pallet")</t>
  </si>
  <si>
    <t>=NF(B1744,"Quantity Pallet")</t>
  </si>
  <si>
    <t>=NF(B1745,"Quantity Pallet")</t>
  </si>
  <si>
    <t>=NF(B1746,"Quantity Pallet")</t>
  </si>
  <si>
    <t>=NF(B1747,"Quantity Pallet")</t>
  </si>
  <si>
    <t>=NF(B1748,"Quantity Pallet")</t>
  </si>
  <si>
    <t>=NF(B1749,"Quantity Pallet")</t>
  </si>
  <si>
    <t>=NF(B1750,"Quantity Pallet")</t>
  </si>
  <si>
    <t>=NF(B1751,"Quantity Pallet")</t>
  </si>
  <si>
    <t>=NF(B1752,"Quantity Pallet")</t>
  </si>
  <si>
    <t>=NF(B1753,"Quantity Pallet")</t>
  </si>
  <si>
    <t>=NF(B1754,"Quantity Pallet")</t>
  </si>
  <si>
    <t>=NF(B1755,"Quantity Pallet")</t>
  </si>
  <si>
    <t>=NF(B1756,"Quantity Pallet")</t>
  </si>
  <si>
    <t>=NF(B1757,"Quantity Pallet")</t>
  </si>
  <si>
    <t>=NF(B1758,"Quantity Pallet")</t>
  </si>
  <si>
    <t>=NF(B1759,"Quantity Pallet")</t>
  </si>
  <si>
    <t>=NF(B1760,"Quantity Pallet")</t>
  </si>
  <si>
    <t>=NF(B1761,"Quantity Pallet")</t>
  </si>
  <si>
    <t>=NF(B1762,"Quantity Pallet")</t>
  </si>
  <si>
    <t>=NF(B1763,"Quantity Pallet")</t>
  </si>
  <si>
    <t>=NF(B1764,"Quantity Pallet")</t>
  </si>
  <si>
    <t>=NF(B1765,"Quantity Pallet")</t>
  </si>
  <si>
    <t>=NF(B1766,"Quantity Pallet")</t>
  </si>
  <si>
    <t>=NF(B1767,"Quantity Pallet")</t>
  </si>
  <si>
    <t>=NF(B1768,"Quantity Pallet")</t>
  </si>
  <si>
    <t>=NF(B1769,"Quantity Pallet")</t>
  </si>
  <si>
    <t>=NF(B1770,"Quantity Pallet")</t>
  </si>
  <si>
    <t>=NF(B1771,"Quantity Pallet")</t>
  </si>
  <si>
    <t>=NF(B1772,"Quantity Pallet")</t>
  </si>
  <si>
    <t>=NF(B1773,"Quantity Pallet")</t>
  </si>
  <si>
    <t>=NF(B1774,"Quantity Pallet")</t>
  </si>
  <si>
    <t>=NF(B1775,"Quantity Pallet")</t>
  </si>
  <si>
    <t>=NF(B1776,"Quantity Pallet")</t>
  </si>
  <si>
    <t>=NF(B1777,"Quantity Pallet")</t>
  </si>
  <si>
    <t>=NF(B1778,"Quantity Pallet")</t>
  </si>
  <si>
    <t>=NF(B1779,"Quantity Pallet")</t>
  </si>
  <si>
    <t>=NF(B1780,"Quantity Pallet")</t>
  </si>
  <si>
    <t>=NF(B1781,"Quantity Pallet")</t>
  </si>
  <si>
    <t>=NF(B1782,"Quantity Pallet")</t>
  </si>
  <si>
    <t>=NF(B1783,"Quantity Pallet")</t>
  </si>
  <si>
    <t>=NF(B1784,"Quantity Pallet")</t>
  </si>
  <si>
    <t>=NF(B1785,"Quantity Pallet")</t>
  </si>
  <si>
    <t>=NF(B1786,"Quantity Pallet")</t>
  </si>
  <si>
    <t>=NF(B1787,"Quantity Pallet")</t>
  </si>
  <si>
    <t>=NF(B1788,"Quantity Pallet")</t>
  </si>
  <si>
    <t>=NF(B1789,"Quantity Pallet")</t>
  </si>
  <si>
    <t>=NF(B1790,"Quantity Pallet")</t>
  </si>
  <si>
    <t>=NF(B1791,"Quantity Pallet")</t>
  </si>
  <si>
    <t>=NF(B1792,"Quantity Pallet")</t>
  </si>
  <si>
    <t>=NF(B1793,"Quantity Pallet")</t>
  </si>
  <si>
    <t>=NF(B1794,"Quantity Pallet")</t>
  </si>
  <si>
    <t>=NF(B1795,"Quantity Pallet")</t>
  </si>
  <si>
    <t>=NF(B1796,"Quantity Pallet")</t>
  </si>
  <si>
    <t>=NF(B1797,"Quantity Pallet")</t>
  </si>
  <si>
    <t>=NF(B1798,"Quantity Pallet")</t>
  </si>
  <si>
    <t>=NF(B1799,"Quantity Pallet")</t>
  </si>
  <si>
    <t>=NF(B1800,"Quantity Pallet")</t>
  </si>
  <si>
    <t>=NF(B1801,"Quantity Pallet")</t>
  </si>
  <si>
    <t>=NF(B1802,"Quantity Pallet")</t>
  </si>
  <si>
    <t>=NF(B1803,"Quantity Pallet")</t>
  </si>
  <si>
    <t>=NF(B1804,"Quantity Pallet")</t>
  </si>
  <si>
    <t>=NF(B1805,"Quantity Pallet")</t>
  </si>
  <si>
    <t>=NF(B1806,"Quantity Pallet")</t>
  </si>
  <si>
    <t>=NF(B1807,"Quantity Pallet")</t>
  </si>
  <si>
    <t>=NF(B1808,"Quantity Pallet")</t>
  </si>
  <si>
    <t>=NF(B1809,"Quantity Pallet")</t>
  </si>
  <si>
    <t>=NF(B1810,"Quantity Pallet")</t>
  </si>
  <si>
    <t>=NF(B1811,"Quantity Pallet")</t>
  </si>
  <si>
    <t>=NF(B1812,"Quantity Pallet")</t>
  </si>
  <si>
    <t>=NF(B1813,"Quantity Pallet")</t>
  </si>
  <si>
    <t>=NF(B1814,"Quantity Pallet")</t>
  </si>
  <si>
    <t>=NF(B1815,"Quantity Pallet")</t>
  </si>
  <si>
    <t>=NF(B1816,"Quantity Pallet")</t>
  </si>
  <si>
    <t>=NF(B1817,"Quantity Pallet")</t>
  </si>
  <si>
    <t>=NF(B1818,"Quantity Pallet")</t>
  </si>
  <si>
    <t>=NF(B1819,"Quantity Pallet")</t>
  </si>
  <si>
    <t>=NF(B1820,"Quantity Pallet")</t>
  </si>
  <si>
    <t>=NF(B1821,"Quantity Pallet")</t>
  </si>
  <si>
    <t>=NF(B1822,"Quantity Pallet")</t>
  </si>
  <si>
    <t>=NF(B1823,"Quantity Pallet")</t>
  </si>
  <si>
    <t>=NF(B1824,"Quantity Pallet")</t>
  </si>
  <si>
    <t>=NF(B1825,"Quantity Pallet")</t>
  </si>
  <si>
    <t>=NF(B1826,"Quantity Pallet")</t>
  </si>
  <si>
    <t>=NF(B1827,"Quantity Pallet")</t>
  </si>
  <si>
    <t>=NF(B1828,"Quantity Pallet")</t>
  </si>
  <si>
    <t>=NF(B1829,"Quantity Pallet")</t>
  </si>
  <si>
    <t>=NF(B1830,"Quantity Pallet")</t>
  </si>
  <si>
    <t>=NF(B1831,"Quantity Pallet")</t>
  </si>
  <si>
    <t>=NF(B1832,"Quantity Pallet")</t>
  </si>
  <si>
    <t>=NF(B1833,"Quantity Pallet")</t>
  </si>
  <si>
    <t>=NF(B1834,"Quantity Pallet")</t>
  </si>
  <si>
    <t>=NF(B1835,"Quantity Pallet")</t>
  </si>
  <si>
    <t>=NF(B1836,"Quantity Pallet")</t>
  </si>
  <si>
    <t>=NF(B1837,"Quantity Pallet")</t>
  </si>
  <si>
    <t>=NF(B1838,"Quantity Pallet")</t>
  </si>
  <si>
    <t>=NF(B1839,"Quantity Pallet")</t>
  </si>
  <si>
    <t>=NF(B1840,"Quantity Pallet")</t>
  </si>
  <si>
    <t>=NF(B1841,"Quantity Pallet")</t>
  </si>
  <si>
    <t>=NF(B1842,"Quantity Pallet")</t>
  </si>
  <si>
    <t>=NF(B1843,"Quantity Pallet")</t>
  </si>
  <si>
    <t>=NF(B1844,"Quantity Pallet")</t>
  </si>
  <si>
    <t>=NF(B1845,"Quantity Pallet")</t>
  </si>
  <si>
    <t>=NF(B1846,"Quantity Pallet")</t>
  </si>
  <si>
    <t>=NF(B1847,"Quantity Pallet")</t>
  </si>
  <si>
    <t>=NF(B1848,"Quantity Pallet")</t>
  </si>
  <si>
    <t>=NF(B1849,"Quantity Pallet")</t>
  </si>
  <si>
    <t>=NF(B1850,"Quantity Pallet")</t>
  </si>
  <si>
    <t>=NF(B1851,"Quantity Pallet")</t>
  </si>
  <si>
    <t>=NF(B1852,"Quantity Pallet")</t>
  </si>
  <si>
    <t>=NF(B1853,"Quantity Pallet")</t>
  </si>
  <si>
    <t>=NF(B1854,"Quantity Pallet")</t>
  </si>
  <si>
    <t>=NF(B1855,"Quantity Pallet")</t>
  </si>
  <si>
    <t>=NF(B1856,"Quantity Pallet")</t>
  </si>
  <si>
    <t>=NF(B1857,"Quantity Pallet")</t>
  </si>
  <si>
    <t>=NF(B1858,"Quantity Pallet")</t>
  </si>
  <si>
    <t>=NF(B1859,"Quantity Pallet")</t>
  </si>
  <si>
    <t>=NF(B1860,"Quantity Pallet")</t>
  </si>
  <si>
    <t>=NF(B1861,"Quantity Pallet")</t>
  </si>
  <si>
    <t>=NF(B1862,"Quantity Pallet")</t>
  </si>
  <si>
    <t>=NF(B1863,"Quantity Pallet")</t>
  </si>
  <si>
    <t>=NF(B1864,"Quantity Pallet")</t>
  </si>
  <si>
    <t>=NF(B1865,"Quantity Pallet")</t>
  </si>
  <si>
    <t>=NF(B1866,"Quantity Pallet")</t>
  </si>
  <si>
    <t>=NF(B1867,"Quantity Pallet")</t>
  </si>
  <si>
    <t>=NF(B1868,"Quantity Pallet")</t>
  </si>
  <si>
    <t>=NF(B1869,"Quantity Pallet")</t>
  </si>
  <si>
    <t>=NF(B1870,"Quantity Pallet")</t>
  </si>
  <si>
    <t>=NF(B1871,"Quantity Pallet")</t>
  </si>
  <si>
    <t>=NF(B1872,"Quantity Pallet")</t>
  </si>
  <si>
    <t>=NF(B1873,"Quantity Pallet")</t>
  </si>
  <si>
    <t>=NF(B1874,"Quantity Pallet")</t>
  </si>
  <si>
    <t>=NF(B1875,"Quantity Pallet")</t>
  </si>
  <si>
    <t>=NF(B1876,"Quantity Pallet")</t>
  </si>
  <si>
    <t>=NF(B1877,"Quantity Pallet")</t>
  </si>
  <si>
    <t>=NF(B1878,"Quantity Pallet")</t>
  </si>
  <si>
    <t>=NF(B1879,"Quantity Pallet")</t>
  </si>
  <si>
    <t>=NF(B1880,"Quantity Pallet")</t>
  </si>
  <si>
    <t>=NF(B1881,"Quantity Pallet")</t>
  </si>
  <si>
    <t>=NF(B1882,"Quantity Pallet")</t>
  </si>
  <si>
    <t>=NF(B1883,"Quantity Pallet")</t>
  </si>
  <si>
    <t>=NF(B1884,"Quantity Pallet")</t>
  </si>
  <si>
    <t>=NF(B1885,"Quantity Pallet")</t>
  </si>
  <si>
    <t>=NF(B1886,"Quantity Pallet")</t>
  </si>
  <si>
    <t>=NF(B1887,"Quantity Pallet")</t>
  </si>
  <si>
    <t>=NF(B1888,"Quantity Pallet")</t>
  </si>
  <si>
    <t>=NF(B1889,"Quantity Pallet")</t>
  </si>
  <si>
    <t>=NF(B1890,"Quantity Pallet")</t>
  </si>
  <si>
    <t>=NF(B1891,"Quantity Pallet")</t>
  </si>
  <si>
    <t>=NF(B1892,"Quantity Pallet")</t>
  </si>
  <si>
    <t>=NF(B1893,"Quantity Pallet")</t>
  </si>
  <si>
    <t>=NF(B1894,"Quantity Pallet")</t>
  </si>
  <si>
    <t>=NF(B1895,"Quantity Pallet")</t>
  </si>
  <si>
    <t>=NF(B1896,"Quantity Pallet")</t>
  </si>
  <si>
    <t>=NF(B1897,"Quantity Pallet")</t>
  </si>
  <si>
    <t>=NF(B1898,"Quantity Pallet")</t>
  </si>
  <si>
    <t>=NF(B1899,"Quantity Pallet")</t>
  </si>
  <si>
    <t>=NF(B1900,"Quantity Pallet")</t>
  </si>
  <si>
    <t>=NF(B1901,"Quantity Pallet")</t>
  </si>
  <si>
    <t>=NF(B1902,"Quantity Pallet")</t>
  </si>
  <si>
    <t>=NF(B1903,"Quantity Pallet")</t>
  </si>
  <si>
    <t>=NF(B1904,"Quantity Pallet")</t>
  </si>
  <si>
    <t>=NF(B1905,"Quantity Pallet")</t>
  </si>
  <si>
    <t>=NF(B1906,"Quantity Pallet")</t>
  </si>
  <si>
    <t>=NF(B1907,"Quantity Pallet")</t>
  </si>
  <si>
    <t>=NF(B1908,"Quantity Pallet")</t>
  </si>
  <si>
    <t>=NF(B1909,"Quantity Pallet")</t>
  </si>
  <si>
    <t>=NF(B1910,"Quantity Pallet")</t>
  </si>
  <si>
    <t>=NF(B1911,"Quantity Pallet")</t>
  </si>
  <si>
    <t>=NF(B1912,"Quantity Pallet")</t>
  </si>
  <si>
    <t>=NF(B1913,"Quantity Pallet")</t>
  </si>
  <si>
    <t>=NF(B1914,"Quantity Pallet")</t>
  </si>
  <si>
    <t>=NF(B1915,"Quantity Pallet")</t>
  </si>
  <si>
    <t>=NF(B1916,"Quantity Pallet")</t>
  </si>
  <si>
    <t>=NF(B1917,"Quantity Pallet")</t>
  </si>
  <si>
    <t>=NF(B1918,"Quantity Pallet")</t>
  </si>
  <si>
    <t>=NF(B1919,"Quantity Pallet")</t>
  </si>
  <si>
    <t>=NF(B1920,"Quantity Pallet")</t>
  </si>
  <si>
    <t>=NF(B1921,"Quantity Pallet")</t>
  </si>
  <si>
    <t>=NF(B1922,"Quantity Pallet")</t>
  </si>
  <si>
    <t>=NF(B1923,"Quantity Pallet")</t>
  </si>
  <si>
    <t>=NF(B1924,"Quantity Pallet")</t>
  </si>
  <si>
    <t>=NF(B1925,"Quantity Pallet")</t>
  </si>
  <si>
    <t>=NF(B1926,"Quantity Pallet")</t>
  </si>
  <si>
    <t>=NF(B1927,"Quantity Pallet")</t>
  </si>
  <si>
    <t>=NF(B1928,"Quantity Pallet")</t>
  </si>
  <si>
    <t>=NF(B1929,"Quantity Pallet")</t>
  </si>
  <si>
    <t>=NF(B1930,"Quantity Pallet")</t>
  </si>
  <si>
    <t>=NF(B1931,"Quantity Pallet")</t>
  </si>
  <si>
    <t>=NF(B1932,"Quantity Pallet")</t>
  </si>
  <si>
    <t>=NF(B1933,"Quantity Pallet")</t>
  </si>
  <si>
    <t>=NF(B1934,"Quantity Pallet")</t>
  </si>
  <si>
    <t>=NF(B1935,"Quantity Pallet")</t>
  </si>
  <si>
    <t>=NF(B1936,"Quantity Pallet")</t>
  </si>
  <si>
    <t>=NF(B1937,"Quantity Pallet")</t>
  </si>
  <si>
    <t>=NF(B1938,"Quantity Pallet")</t>
  </si>
  <si>
    <t>=NF(B1939,"Quantity Pallet")</t>
  </si>
  <si>
    <t>=NF(B1940,"Quantity Pallet")</t>
  </si>
  <si>
    <t>=NF(B1941,"Quantity Pallet")</t>
  </si>
  <si>
    <t>=NF(B1942,"Quantity Pallet")</t>
  </si>
  <si>
    <t>=NF(B1943,"Quantity Pallet")</t>
  </si>
  <si>
    <t>=NF(B1944,"Quantity Pallet")</t>
  </si>
  <si>
    <t>=NF(B1945,"Quantity Pallet")</t>
  </si>
  <si>
    <t>=NF(B1946,"Quantity Pallet")</t>
  </si>
  <si>
    <t>=NF(B1947,"Quantity Pallet")</t>
  </si>
  <si>
    <t>=NF(B1948,"Quantity Pallet")</t>
  </si>
  <si>
    <t>=NF(B1949,"Quantity Pallet")</t>
  </si>
  <si>
    <t>=NF(B1950,"Quantity Pallet")</t>
  </si>
  <si>
    <t>=NF(B1951,"Quantity Pallet")</t>
  </si>
  <si>
    <t>=NF(B1952,"Quantity Pallet")</t>
  </si>
  <si>
    <t>=NF(B1953,"Quantity Pallet")</t>
  </si>
  <si>
    <t>=NF(B1954,"Quantity Pallet")</t>
  </si>
  <si>
    <t>=NF(B1955,"Quantity Pallet")</t>
  </si>
  <si>
    <t>=NF(B1956,"Quantity Pallet")</t>
  </si>
  <si>
    <t>=NF(B1957,"Quantity Pallet")</t>
  </si>
  <si>
    <t>=NF(B1958,"Quantity Pallet")</t>
  </si>
  <si>
    <t>=NF(B1959,"Quantity Pallet")</t>
  </si>
  <si>
    <t>=NF(B1960,"Quantity Pallet")</t>
  </si>
  <si>
    <t>=NF(B1961,"Quantity Pallet")</t>
  </si>
  <si>
    <t>=NF(B1962,"Quantity Pallet")</t>
  </si>
  <si>
    <t>=NF(B1963,"Quantity Pallet")</t>
  </si>
  <si>
    <t>=NF(B1964,"Quantity Pallet")</t>
  </si>
  <si>
    <t>=NF(B1965,"Quantity Pallet")</t>
  </si>
  <si>
    <t>=NF(B1966,"Quantity Pallet")</t>
  </si>
  <si>
    <t>=NF(B1967,"Quantity Pallet")</t>
  </si>
  <si>
    <t>=NF(B1968,"Quantity Pallet")</t>
  </si>
  <si>
    <t>=NF(B1969,"Quantity Pallet")</t>
  </si>
  <si>
    <t>=NF(B1970,"Quantity Pallet")</t>
  </si>
  <si>
    <t>=NF(B1971,"Quantity Pallet")</t>
  </si>
  <si>
    <t>=NF(B1972,"Quantity Pallet")</t>
  </si>
  <si>
    <t>=NF(B1973,"Quantity Pallet")</t>
  </si>
  <si>
    <t>=NF(B1974,"Quantity Pallet")</t>
  </si>
  <si>
    <t>=NF(B1975,"Quantity Pallet")</t>
  </si>
  <si>
    <t>=NF(B1976,"Quantity Pallet")</t>
  </si>
  <si>
    <t>=NF(B1977,"Quantity Pallet")</t>
  </si>
  <si>
    <t>=NF(B1978,"Quantity Pallet")</t>
  </si>
  <si>
    <t>=NF(B1979,"Quantity Pallet")</t>
  </si>
  <si>
    <t>=NF(B1980,"Quantity Pallet")</t>
  </si>
  <si>
    <t>=NF(B1981,"Quantity Pallet")</t>
  </si>
  <si>
    <t>=NF(B1982,"Quantity Pallet")</t>
  </si>
  <si>
    <t>=NF(B1983,"Quantity Pallet")</t>
  </si>
  <si>
    <t>=NF(B1984,"Quantity Pallet")</t>
  </si>
  <si>
    <t>=NF(B1985,"Quantity Pallet")</t>
  </si>
  <si>
    <t>=NF(B1986,"Quantity Pallet")</t>
  </si>
  <si>
    <t>=NF(B1987,"Quantity Pallet")</t>
  </si>
  <si>
    <t>=NF(B1988,"Quantity Pallet")</t>
  </si>
  <si>
    <t>=NF(B1989,"Quantity Pallet")</t>
  </si>
  <si>
    <t>=NF(B1990,"Quantity Pallet")</t>
  </si>
  <si>
    <t>=NF(B1991,"Quantity Pallet")</t>
  </si>
  <si>
    <t>=NF(B1992,"Quantity Pallet")</t>
  </si>
  <si>
    <t>=NF(B1993,"Quantity Pallet")</t>
  </si>
  <si>
    <t>=NF(B1994,"Quantity Pallet")</t>
  </si>
  <si>
    <t>=NF(B1995,"Quantity Pallet")</t>
  </si>
  <si>
    <t>=NF(B1996,"Quantity Pallet")</t>
  </si>
  <si>
    <t>=NF(B1997,"Quantity Pallet")</t>
  </si>
  <si>
    <t>=NF(B1998,"Quantity Pallet")</t>
  </si>
  <si>
    <t>=NF(B1999,"Quantity Pallet")</t>
  </si>
  <si>
    <t>=NF(B2000,"Quantity Pallet")</t>
  </si>
  <si>
    <t>=NF(B2001,"Quantity Pallet")</t>
  </si>
  <si>
    <t>=NF(B2002,"Quantity Pallet")</t>
  </si>
  <si>
    <t>=NF(B2003,"Quantity Pallet")</t>
  </si>
  <si>
    <t>=NF(B2004,"Quantity Pallet")</t>
  </si>
  <si>
    <t>=NF(B2005,"Quantity Pallet")</t>
  </si>
  <si>
    <t>=NF(B2006,"Quantity Pallet")</t>
  </si>
  <si>
    <t>=NF(B2007,"Quantity Pallet")</t>
  </si>
  <si>
    <t>=NF(B2008,"Quantity Pallet")</t>
  </si>
  <si>
    <t>=NF(B2009,"Quantity Pallet")</t>
  </si>
  <si>
    <t>=NF(B2010,"Quantity Pallet")</t>
  </si>
  <si>
    <t>=NF(B2011,"Quantity Pallet")</t>
  </si>
  <si>
    <t>=NF(B2012,"Quantity Pallet")</t>
  </si>
  <si>
    <t>=NF(B2013,"Quantity Pallet")</t>
  </si>
  <si>
    <t>=NF(B2014,"Quantity Pallet")</t>
  </si>
  <si>
    <t>=NF(B2015,"Quantity Pallet")</t>
  </si>
  <si>
    <t>=NF(B2016,"Quantity Pallet")</t>
  </si>
  <si>
    <t>=NF(B2017,"Quantity Pallet")</t>
  </si>
  <si>
    <t>=NF(B2018,"Quantity Pallet")</t>
  </si>
  <si>
    <t>=NF(B2019,"Quantity Pallet")</t>
  </si>
  <si>
    <t>=NF(B2020,"Quantity Pallet")</t>
  </si>
  <si>
    <t>=NF(B2021,"Quantity Pallet")</t>
  </si>
  <si>
    <t>=NF(B2022,"Quantity Pallet")</t>
  </si>
  <si>
    <t>=NF(B2023,"Quantity Pallet")</t>
  </si>
  <si>
    <t>=NF(B2024,"Quantity Pallet")</t>
  </si>
  <si>
    <t>=NF(B2025,"Quantity Pallet")</t>
  </si>
  <si>
    <t>=NF(B2026,"Quantity Pallet")</t>
  </si>
  <si>
    <t>=NF(B2027,"Quantity Pallet")</t>
  </si>
  <si>
    <t>=NF(B2028,"Quantity Pallet")</t>
  </si>
  <si>
    <t>=NF(B2029,"Quantity Pallet")</t>
  </si>
  <si>
    <t>=NF(B2030,"Quantity Pallet")</t>
  </si>
  <si>
    <t>=NF(B2031,"Quantity Pallet")</t>
  </si>
  <si>
    <t>=NF(B2032,"Quantity Pallet")</t>
  </si>
  <si>
    <t>=NF(B2033,"Quantity Pallet")</t>
  </si>
  <si>
    <t>=NF(B2034,"Quantity Pallet")</t>
  </si>
  <si>
    <t>=NF(B2035,"Quantity Pallet")</t>
  </si>
  <si>
    <t>=NF(B2036,"Quantity Pallet")</t>
  </si>
  <si>
    <t>=NF(B2037,"Quantity Pallet")</t>
  </si>
  <si>
    <t>=NF(B2038,"Quantity Pallet")</t>
  </si>
  <si>
    <t>=NF(B2039,"Quantity Pallet")</t>
  </si>
  <si>
    <t>=NF(B2040,"Quantity Pallet")</t>
  </si>
  <si>
    <t>=NF(B2041,"Quantity Pallet")</t>
  </si>
  <si>
    <t>=NF(B2042,"Quantity Pallet")</t>
  </si>
  <si>
    <t>=NF(B2043,"Quantity Pallet")</t>
  </si>
  <si>
    <t>=NF(B2044,"Quantity Pallet")</t>
  </si>
  <si>
    <t>=NF(B2045,"Quantity Pallet")</t>
  </si>
  <si>
    <t>=NF(B2046,"Quantity Pallet")</t>
  </si>
  <si>
    <t>=NF(B2047,"Quantity Pallet")</t>
  </si>
  <si>
    <t>=NF(B2048,"Quantity Pallet")</t>
  </si>
  <si>
    <t>=NF(B2049,"Quantity Pallet")</t>
  </si>
  <si>
    <t>=NF(B2050,"Quantity Pallet")</t>
  </si>
  <si>
    <t>=NF(B2051,"Quantity Pallet")</t>
  </si>
  <si>
    <t>=NF(B2052,"Quantity Pallet")</t>
  </si>
  <si>
    <t>=NF(B2053,"Quantity Pallet")</t>
  </si>
  <si>
    <t>=NF(B2054,"Quantity Pallet")</t>
  </si>
  <si>
    <t>=NF(B2055,"Quantity Pallet")</t>
  </si>
  <si>
    <t>=NF(B2056,"Quantity Pallet")</t>
  </si>
  <si>
    <t>=NF(B2057,"Quantity Pallet")</t>
  </si>
  <si>
    <t>=NF(B2058,"Quantity Pallet")</t>
  </si>
  <si>
    <t>=NF(B2059,"Quantity Pallet")</t>
  </si>
  <si>
    <t>=NF(B2060,"Quantity Pallet")</t>
  </si>
  <si>
    <t>=NF(B2061,"Quantity Pallet")</t>
  </si>
  <si>
    <t>=NF(B2062,"Quantity Pallet")</t>
  </si>
  <si>
    <t>=NF(B2063,"Quantity Pallet")</t>
  </si>
  <si>
    <t>=NF(B2064,"Quantity Pallet")</t>
  </si>
  <si>
    <t>=NF(B2065,"Quantity Pallet")</t>
  </si>
  <si>
    <t>=NF(B2066,"Quantity Pallet")</t>
  </si>
  <si>
    <t>=NF(B2067,"Quantity Pallet")</t>
  </si>
  <si>
    <t>=NF(B2068,"Quantity Pallet")</t>
  </si>
  <si>
    <t>=NF(B2069,"Quantity Pallet")</t>
  </si>
  <si>
    <t>=NF(B2070,"Quantity Pallet")</t>
  </si>
  <si>
    <t>=NF(B2071,"Quantity Pallet")</t>
  </si>
  <si>
    <t>=NF(B2072,"Quantity Pallet")</t>
  </si>
  <si>
    <t>=NF(B2073,"Quantity Pallet")</t>
  </si>
  <si>
    <t>=NF(B2074,"Quantity Pallet")</t>
  </si>
  <si>
    <t>=NF(B2075,"Quantity Pallet")</t>
  </si>
  <si>
    <t>=NF(B2076,"Quantity Pallet")</t>
  </si>
  <si>
    <t>=NF(B2077,"Quantity Pallet")</t>
  </si>
  <si>
    <t>=NF(B2078,"Quantity Pallet")</t>
  </si>
  <si>
    <t>=NF(B2079,"Quantity Pallet")</t>
  </si>
  <si>
    <t>=NF(B2080,"Quantity Pallet")</t>
  </si>
  <si>
    <t>=NF(B2081,"Quantity Pallet")</t>
  </si>
  <si>
    <t>=NF(B2082,"Quantity Pallet")</t>
  </si>
  <si>
    <t>=NF(B2083,"Quantity Pallet")</t>
  </si>
  <si>
    <t>=NF(B2084,"Quantity Pallet")</t>
  </si>
  <si>
    <t>=NF(B2085,"Quantity Pallet")</t>
  </si>
  <si>
    <t>=NF(B2086,"Quantity Pallet")</t>
  </si>
  <si>
    <t>=NF(B2087,"Quantity Pallet")</t>
  </si>
  <si>
    <t>=NF(B2088,"Quantity Pallet")</t>
  </si>
  <si>
    <t>=NF(B2089,"Quantity Pallet")</t>
  </si>
  <si>
    <t>=NF(B2090,"Quantity Pallet")</t>
  </si>
  <si>
    <t>=NF(B2091,"Quantity Pallet")</t>
  </si>
  <si>
    <t>=NF(B2092,"Quantity Pallet")</t>
  </si>
  <si>
    <t>=NF(B2093,"Quantity Pallet")</t>
  </si>
  <si>
    <t>=NF(B2094,"Quantity Pallet")</t>
  </si>
  <si>
    <t>=NF(B2095,"Quantity Pallet")</t>
  </si>
  <si>
    <t>=NF(B2096,"Quantity Pallet")</t>
  </si>
  <si>
    <t>=NF(B2097,"Quantity Pallet")</t>
  </si>
  <si>
    <t>=NF(B2098,"Quantity Pallet")</t>
  </si>
  <si>
    <t>=NF(B2099,"Quantity Pallet")</t>
  </si>
  <si>
    <t>=NF(B2100,"Quantity Pallet")</t>
  </si>
  <si>
    <t>=NF(B2101,"Quantity Pallet")</t>
  </si>
  <si>
    <t>=NF(B2102,"Quantity Pallet")</t>
  </si>
  <si>
    <t>=NF(B2103,"Quantity Pallet")</t>
  </si>
  <si>
    <t>=NF(B2104,"Quantity Pallet")</t>
  </si>
  <si>
    <t>=NF(B2105,"Quantity Pallet")</t>
  </si>
  <si>
    <t>=NF(B2106,"Quantity Pallet")</t>
  </si>
  <si>
    <t>=NF(B2107,"Quantity Pallet")</t>
  </si>
  <si>
    <t>=NF(B2108,"Quantity Pallet")</t>
  </si>
  <si>
    <t>=NF(B2109,"Quantity Pallet")</t>
  </si>
  <si>
    <t>=NF(B2110,"Quantity Pallet")</t>
  </si>
  <si>
    <t>=NF(B2111,"Quantity Pallet")</t>
  </si>
  <si>
    <t>=NF(B2112,"Quantity Pallet")</t>
  </si>
  <si>
    <t>=NF(B2113,"Quantity Pallet")</t>
  </si>
  <si>
    <t>=NF(B2114,"Quantity Pallet")</t>
  </si>
  <si>
    <t>=NF(B2115,"Quantity Pallet")</t>
  </si>
  <si>
    <t>=NF(B2116,"Quantity Pallet")</t>
  </si>
  <si>
    <t>=NF(B2117,"Quantity Pallet")</t>
  </si>
  <si>
    <t>=NF(B2118,"Quantity Pallet")</t>
  </si>
  <si>
    <t>=NF(B2119,"Quantity Pallet")</t>
  </si>
  <si>
    <t>=NF(B2120,"Quantity Pallet")</t>
  </si>
  <si>
    <t>=NF(B2121,"Quantity Pallet")</t>
  </si>
  <si>
    <t>=NF(B2122,"Quantity Pallet")</t>
  </si>
  <si>
    <t>=NF(B2123,"Quantity Pallet")</t>
  </si>
  <si>
    <t>=NF(B2124,"Quantity Pallet")</t>
  </si>
  <si>
    <t>=NF(B2125,"Quantity Pallet")</t>
  </si>
  <si>
    <t>=NF(B2126,"Quantity Pallet")</t>
  </si>
  <si>
    <t>=NF(B2127,"Quantity Pallet")</t>
  </si>
  <si>
    <t>=NF(B2128,"Quantity Pallet")</t>
  </si>
  <si>
    <t>=NF(B2129,"Quantity Pallet")</t>
  </si>
  <si>
    <t>=NF(B2130,"Quantity Pallet")</t>
  </si>
  <si>
    <t>=NF(B2131,"Quantity Pallet")</t>
  </si>
  <si>
    <t>=NF(B2132,"Quantity Pallet")</t>
  </si>
  <si>
    <t>=NF(B2133,"Quantity Pallet")</t>
  </si>
  <si>
    <t>=NF(B2134,"Quantity Pallet")</t>
  </si>
  <si>
    <t>=NF(B2135,"Quantity Pallet")</t>
  </si>
  <si>
    <t>=NF(B2136,"Quantity Pallet")</t>
  </si>
  <si>
    <t>=NF(B2137,"Quantity Pallet")</t>
  </si>
  <si>
    <t>=NF(B2138,"Quantity Pallet")</t>
  </si>
  <si>
    <t>=NF(B2139,"Quantity Pallet")</t>
  </si>
  <si>
    <t>=NF(B2140,"Quantity Pallet")</t>
  </si>
  <si>
    <t>=NF(B2141,"Quantity Pallet")</t>
  </si>
  <si>
    <t>=NF(B2142,"Quantity Pallet")</t>
  </si>
  <si>
    <t>=NF(B2143,"Quantity Pallet")</t>
  </si>
  <si>
    <t>=NF(B2144,"Quantity Pallet")</t>
  </si>
  <si>
    <t>=NF(B2145,"Quantity Pallet")</t>
  </si>
  <si>
    <t>=NF(B2146,"Quantity Pallet")</t>
  </si>
  <si>
    <t>=NF(B2147,"Quantity Pallet")</t>
  </si>
  <si>
    <t>=NF(B2148,"Quantity Pallet")</t>
  </si>
  <si>
    <t>=NF(B2149,"Quantity Pallet")</t>
  </si>
  <si>
    <t>=NF(B2150,"Quantity Pallet")</t>
  </si>
  <si>
    <t>=NF(B2151,"Quantity Pallet")</t>
  </si>
  <si>
    <t>=NF(B2152,"Quantity Pallet")</t>
  </si>
  <si>
    <t>=NF(B2153,"Quantity Pallet")</t>
  </si>
  <si>
    <t>=NF(B2154,"Quantity Pallet")</t>
  </si>
  <si>
    <t>=NF(B2155,"Quantity Pallet")</t>
  </si>
  <si>
    <t>=NF(B2156,"Quantity Pallet")</t>
  </si>
  <si>
    <t>=NF(B2157,"Quantity Pallet")</t>
  </si>
  <si>
    <t>=NF(B2158,"Quantity Pallet")</t>
  </si>
  <si>
    <t>=NF(B2159,"Quantity Pallet")</t>
  </si>
  <si>
    <t>=NF(B2160,"Quantity Pallet")</t>
  </si>
  <si>
    <t>=NF(B2161,"Quantity Pallet")</t>
  </si>
  <si>
    <t>=NF(B2162,"Quantity Pallet")</t>
  </si>
  <si>
    <t>=NF(B2163,"Quantity Pallet")</t>
  </si>
  <si>
    <t>=NF(B2164,"Quantity Pallet")</t>
  </si>
  <si>
    <t>=NF(B2165,"Quantity Pallet")</t>
  </si>
  <si>
    <t>=NF(B2166,"Quantity Pallet")</t>
  </si>
  <si>
    <t>=NF(B2167,"Quantity Pallet")</t>
  </si>
  <si>
    <t>=NF(B2168,"Quantity Pallet")</t>
  </si>
  <si>
    <t>=NF(B2169,"Quantity Pallet")</t>
  </si>
  <si>
    <t>=NF(B2170,"Quantity Pallet")</t>
  </si>
  <si>
    <t>=NF(B2171,"Quantity Pallet")</t>
  </si>
  <si>
    <t>=NF(B2172,"Quantity Pallet")</t>
  </si>
  <si>
    <t>=NF(B2173,"Quantity Pallet")</t>
  </si>
  <si>
    <t>=NF(B2174,"Quantity Pallet")</t>
  </si>
  <si>
    <t>=NF(B2175,"Quantity Pallet")</t>
  </si>
  <si>
    <t>=NF(B2176,"Quantity Pallet")</t>
  </si>
  <si>
    <t>=NF(B2177,"Quantity Pallet")</t>
  </si>
  <si>
    <t>=NF(B2178,"Quantity Pallet")</t>
  </si>
  <si>
    <t>=NF(B2179,"Quantity Pallet")</t>
  </si>
  <si>
    <t>=NF(B2180,"Quantity Pallet")</t>
  </si>
  <si>
    <t>=NF(B2181,"Quantity Pallet")</t>
  </si>
  <si>
    <t>=NF(B2182,"Quantity Pallet")</t>
  </si>
  <si>
    <t>=NF(B2183,"Quantity Pallet")</t>
  </si>
  <si>
    <t>=NF(B2184,"Quantity Pallet")</t>
  </si>
  <si>
    <t>=NF(B2185,"Quantity Pallet")</t>
  </si>
  <si>
    <t>=NF(B2186,"Quantity Pallet")</t>
  </si>
  <si>
    <t>=NF(B2187,"Quantity Pallet")</t>
  </si>
  <si>
    <t>=NF(B2188,"Quantity Pallet")</t>
  </si>
  <si>
    <t>=NF(B2189,"Quantity Pallet")</t>
  </si>
  <si>
    <t>=NF(B2190,"Quantity Pallet")</t>
  </si>
  <si>
    <t>=NF(B2191,"Quantity Pallet")</t>
  </si>
  <si>
    <t>=NF(B2192,"Quantity Pallet")</t>
  </si>
  <si>
    <t>=NF(B2193,"Quantity Pallet")</t>
  </si>
  <si>
    <t>=NF(B2194,"Quantity Pallet")</t>
  </si>
  <si>
    <t>=NF(B2195,"Quantity Pallet")</t>
  </si>
  <si>
    <t>=NF(B2196,"Quantity Pallet")</t>
  </si>
  <si>
    <t>=NF(B2197,"Quantity Pallet")</t>
  </si>
  <si>
    <t>=NF(B2198,"Quantity Pallet")</t>
  </si>
  <si>
    <t>=NF(B2199,"Quantity Pallet")</t>
  </si>
  <si>
    <t>=NF(B2200,"Quantity Pallet")</t>
  </si>
  <si>
    <t>=NF(B2201,"Quantity Pallet")</t>
  </si>
  <si>
    <t>=NF(B2202,"Quantity Pallet")</t>
  </si>
  <si>
    <t>=NF(B2203,"Quantity Pallet")</t>
  </si>
  <si>
    <t>=NF(B2204,"Quantity Pallet")</t>
  </si>
  <si>
    <t>=NF(B2205,"Quantity Pallet")</t>
  </si>
  <si>
    <t>=NF(B2206,"Quantity Pallet")</t>
  </si>
  <si>
    <t>=NF(B2207,"Quantity Pallet")</t>
  </si>
  <si>
    <t>=NF(B2208,"Quantity Pallet")</t>
  </si>
  <si>
    <t>=NF(B2209,"Quantity Pallet")</t>
  </si>
  <si>
    <t>=NF(B2210,"Quantity Pallet")</t>
  </si>
  <si>
    <t>=NF(B2211,"Quantity Pallet")</t>
  </si>
  <si>
    <t>=NF(B2212,"Quantity Pallet")</t>
  </si>
  <si>
    <t>=NF(B2213,"Quantity Pallet")</t>
  </si>
  <si>
    <t>=NF(B2214,"Quantity Pallet")</t>
  </si>
  <si>
    <t>=NF(B2215,"Quantity Pallet")</t>
  </si>
  <si>
    <t>=NF(B2216,"Quantity Pallet")</t>
  </si>
  <si>
    <t>=NF(B2217,"Quantity Pallet")</t>
  </si>
  <si>
    <t>=NF(B2218,"Quantity Pallet")</t>
  </si>
  <si>
    <t>=NF(B2219,"Quantity Pallet")</t>
  </si>
  <si>
    <t>=NF(B2220,"Quantity Pallet")</t>
  </si>
  <si>
    <t>=NF(B2221,"Quantity Pallet")</t>
  </si>
  <si>
    <t>=NF(B2222,"Quantity Pallet")</t>
  </si>
  <si>
    <t>=NF(B2223,"Quantity Pallet")</t>
  </si>
  <si>
    <t>=NF(B2224,"Quantity Pallet")</t>
  </si>
  <si>
    <t>=NF(B2225,"Quantity Pallet")</t>
  </si>
  <si>
    <t>=NF(B2226,"Quantity Pallet")</t>
  </si>
  <si>
    <t>=NF(B2227,"Quantity Pallet")</t>
  </si>
  <si>
    <t>=NF(B2228,"Quantity Pallet")</t>
  </si>
  <si>
    <t>=NF(B2229,"Quantity Pallet")</t>
  </si>
  <si>
    <t>=NF(B2230,"Quantity Pallet")</t>
  </si>
  <si>
    <t>=NF(B2231,"Quantity Pallet")</t>
  </si>
  <si>
    <t>=NF(B2232,"Quantity Pallet")</t>
  </si>
  <si>
    <t>=NF(B2233,"Quantity Pallet")</t>
  </si>
  <si>
    <t>=NF(B2234,"Quantity Pallet")</t>
  </si>
  <si>
    <t>=NF(B2235,"Quantity Pallet")</t>
  </si>
  <si>
    <t>=NF(B2236,"Quantity Pallet")</t>
  </si>
  <si>
    <t>=NF(B2237,"Quantity Pallet")</t>
  </si>
  <si>
    <t>=NF(B2238,"Quantity Pallet")</t>
  </si>
  <si>
    <t>=NF(B2239,"Quantity Pallet")</t>
  </si>
  <si>
    <t>=NF(B2240,"Quantity Pallet")</t>
  </si>
  <si>
    <t>=NF(B2241,"Quantity Pallet")</t>
  </si>
  <si>
    <t>=NF(B2242,"Quantity Pallet")</t>
  </si>
  <si>
    <t>=NF(B2243,"Quantity Pallet")</t>
  </si>
  <si>
    <t>=NF(B2244,"Quantity Pallet")</t>
  </si>
  <si>
    <t>=NF(B2245,"Quantity Pallet")</t>
  </si>
  <si>
    <t>=NF(B2246,"Quantity Pallet")</t>
  </si>
  <si>
    <t>=NF(B2247,"Quantity Pallet")</t>
  </si>
  <si>
    <t>=NF(B2248,"Quantity Pallet")</t>
  </si>
  <si>
    <t>=NF(B2249,"Quantity Pallet")</t>
  </si>
  <si>
    <t>=NF(B2250,"Quantity Pallet")</t>
  </si>
  <si>
    <t>=NF(B2251,"Quantity Pallet")</t>
  </si>
  <si>
    <t>=NF(B2252,"Quantity Pallet")</t>
  </si>
  <si>
    <t>=NF(B2253,"Quantity Pallet")</t>
  </si>
  <si>
    <t>=NF(B2254,"Quantity Pallet")</t>
  </si>
  <si>
    <t>=NF(B2255,"Quantity Pallet")</t>
  </si>
  <si>
    <t>=NF(B2256,"Quantity Pallet")</t>
  </si>
  <si>
    <t>=NF(B2257,"Quantity Pallet")</t>
  </si>
  <si>
    <t>=NF(B2258,"Quantity Pallet")</t>
  </si>
  <si>
    <t>=NF(B2259,"Quantity Pallet")</t>
  </si>
  <si>
    <t>=NF(B2260,"Quantity Pallet")</t>
  </si>
  <si>
    <t>=NF(B2261,"Quantity Pallet")</t>
  </si>
  <si>
    <t>=NF(B2262,"Quantity Pallet")</t>
  </si>
  <si>
    <t>=NF(B2263,"Quantity Pallet")</t>
  </si>
  <si>
    <t>=NF(B2264,"Quantity Pallet")</t>
  </si>
  <si>
    <t>=NF(B2265,"Quantity Pallet")</t>
  </si>
  <si>
    <t>=NF(B2266,"Quantity Pallet")</t>
  </si>
  <si>
    <t>=NF(B2267,"Quantity Pallet")</t>
  </si>
  <si>
    <t>=NF(B2268,"Quantity Pallet")</t>
  </si>
  <si>
    <t>=NF(B2269,"Quantity Pallet")</t>
  </si>
  <si>
    <t>=NF(B2270,"Quantity Pallet")</t>
  </si>
  <si>
    <t>=NF(B2271,"Quantity Pallet")</t>
  </si>
  <si>
    <t>=NF(B2272,"Quantity Pallet")</t>
  </si>
  <si>
    <t>=NF(B2273,"Quantity Pallet")</t>
  </si>
  <si>
    <t>=NF(B2274,"Quantity Pallet")</t>
  </si>
  <si>
    <t>=NF(B2275,"Quantity Pallet")</t>
  </si>
  <si>
    <t>=NF(B2276,"Quantity Pallet")</t>
  </si>
  <si>
    <t>=NF(B2277,"Quantity Pallet")</t>
  </si>
  <si>
    <t>=NF(B2278,"Quantity Pallet")</t>
  </si>
  <si>
    <t>=NF(B2279,"Quantity Pallet")</t>
  </si>
  <si>
    <t>=NF(B2280,"Quantity Pallet")</t>
  </si>
  <si>
    <t>=NF(B2281,"Quantity Pallet")</t>
  </si>
  <si>
    <t>=NF(B2282,"Quantity Pallet")</t>
  </si>
  <si>
    <t>=NF(B2283,"Quantity Pallet")</t>
  </si>
  <si>
    <t>=NF(B2284,"Quantity Pallet")</t>
  </si>
  <si>
    <t>=NF(B2285,"Quantity Pallet")</t>
  </si>
  <si>
    <t>=NF(B2286,"Quantity Pallet")</t>
  </si>
  <si>
    <t>=NF(B2287,"Quantity Pallet")</t>
  </si>
  <si>
    <t>=NF(B2288,"Quantity Pallet")</t>
  </si>
  <si>
    <t>=NF(B2289,"Quantity Pallet")</t>
  </si>
  <si>
    <t>=NF(B2290,"Quantity Pallet")</t>
  </si>
  <si>
    <t>=NF(B2291,"Quantity Pallet")</t>
  </si>
  <si>
    <t>=NF(B2292,"Quantity Pallet")</t>
  </si>
  <si>
    <t>=NF(B2293,"Quantity Pallet")</t>
  </si>
  <si>
    <t>=NF(B2294,"Quantity Pallet")</t>
  </si>
  <si>
    <t>=NF(B2295,"Quantity Pallet")</t>
  </si>
  <si>
    <t>=NF(B2296,"Quantity Pallet")</t>
  </si>
  <si>
    <t>=NF(B2297,"Quantity Pallet")</t>
  </si>
  <si>
    <t>=NF(B2298,"Quantity Pallet")</t>
  </si>
  <si>
    <t>=NF(B2299,"Quantity Pallet")</t>
  </si>
  <si>
    <t>=NF(B2300,"Quantity Pallet")</t>
  </si>
  <si>
    <t>=NF(B2301,"Quantity Pallet")</t>
  </si>
  <si>
    <t>=NF(B2302,"Quantity Pallet")</t>
  </si>
  <si>
    <t>=NF(B2303,"Quantity Pallet")</t>
  </si>
  <si>
    <t>=NF(B2304,"Quantity Pallet")</t>
  </si>
  <si>
    <t>=NF(B2305,"Quantity Pallet")</t>
  </si>
  <si>
    <t>=NF(B2306,"Quantity Pallet")</t>
  </si>
  <si>
    <t>=NF(B2307,"Quantity Pallet")</t>
  </si>
  <si>
    <t>=NF(B2308,"Quantity Pallet")</t>
  </si>
  <si>
    <t>=NF(B2309,"Quantity Pallet")</t>
  </si>
  <si>
    <t>=NF(B2310,"Quantity Pallet")</t>
  </si>
  <si>
    <t>=NF(B2311,"Quantity Pallet")</t>
  </si>
  <si>
    <t>=NF(B2312,"Quantity Pallet")</t>
  </si>
  <si>
    <t>=NF(B2313,"Quantity Pallet")</t>
  </si>
  <si>
    <t>=NF(B2314,"Quantity Pallet")</t>
  </si>
  <si>
    <t>=NF(B2315,"Quantity Pallet")</t>
  </si>
  <si>
    <t>=NF(B2316,"Quantity Pallet")</t>
  </si>
  <si>
    <t>=NF(B2317,"Quantity Pallet")</t>
  </si>
  <si>
    <t>=NF(B2318,"Quantity Pallet")</t>
  </si>
  <si>
    <t>=NF(B2319,"Quantity Pallet")</t>
  </si>
  <si>
    <t>=NF(B2320,"Quantity Pallet")</t>
  </si>
  <si>
    <t>=NF(B2321,"Quantity Pallet")</t>
  </si>
  <si>
    <t>=NF(B2322,"Quantity Pallet")</t>
  </si>
  <si>
    <t>=NF(B2323,"Quantity Pallet")</t>
  </si>
  <si>
    <t>=NF(B2324,"Quantity Pallet")</t>
  </si>
  <si>
    <t>=NF(B2325,"Quantity Pallet")</t>
  </si>
  <si>
    <t>=NF(B2326,"Quantity Pallet")</t>
  </si>
  <si>
    <t>=NF(B2327,"Quantity Pallet")</t>
  </si>
  <si>
    <t>=NF(B2328,"Quantity Pallet")</t>
  </si>
  <si>
    <t>=NF(B2329,"Quantity Pallet")</t>
  </si>
  <si>
    <t>=NF(B2330,"Quantity Pallet")</t>
  </si>
  <si>
    <t>=NF(B2331,"Quantity Pallet")</t>
  </si>
  <si>
    <t>=NF(B2332,"Quantity Pallet")</t>
  </si>
  <si>
    <t>=NF(B2333,"Quantity Pallet")</t>
  </si>
  <si>
    <t>=NF(B2334,"Quantity Pallet")</t>
  </si>
  <si>
    <t>=NF(B2335,"Quantity Pallet")</t>
  </si>
  <si>
    <t>=NF(B2336,"Quantity Pallet")</t>
  </si>
  <si>
    <t>=NF(B2337,"Quantity Pallet")</t>
  </si>
  <si>
    <t>=NF(B2338,"Quantity Pallet")</t>
  </si>
  <si>
    <t>=NF(B2339,"Quantity Pallet")</t>
  </si>
  <si>
    <t>=NF(B2340,"Quantity Pallet")</t>
  </si>
  <si>
    <t>=NF(B2341,"Quantity Pallet")</t>
  </si>
  <si>
    <t>=NF(B2342,"Quantity Pallet")</t>
  </si>
  <si>
    <t>=NF(B2343,"Quantity Pallet")</t>
  </si>
  <si>
    <t>=NF(B2344,"Quantity Pallet")</t>
  </si>
  <si>
    <t>=NF(B2345,"Quantity Pallet")</t>
  </si>
  <si>
    <t>=NF(B2346,"Quantity Pallet")</t>
  </si>
  <si>
    <t>=NF(B2347,"Quantity Pallet")</t>
  </si>
  <si>
    <t>=NF(B2348,"Quantity Pallet")</t>
  </si>
  <si>
    <t>=NF(B2349,"Quantity Pallet")</t>
  </si>
  <si>
    <t>=NF(B2350,"Quantity Pallet")</t>
  </si>
  <si>
    <t>=NF(B2351,"Quantity Pallet")</t>
  </si>
  <si>
    <t>=NF(B2352,"Quantity Pallet")</t>
  </si>
  <si>
    <t>=NF(B2353,"Quantity Pallet")</t>
  </si>
  <si>
    <t>=NF(B2354,"Quantity Pallet")</t>
  </si>
  <si>
    <t>=NF(B2355,"Quantity Pallet")</t>
  </si>
  <si>
    <t>=NF(B2356,"Quantity Pallet")</t>
  </si>
  <si>
    <t>=NF(B2357,"Quantity Pallet")</t>
  </si>
  <si>
    <t>=NF(B2358,"Quantity Pallet")</t>
  </si>
  <si>
    <t>=NF(B2359,"Quantity Pallet")</t>
  </si>
  <si>
    <t>=NF(B2360,"Quantity Pallet")</t>
  </si>
  <si>
    <t>=NF(B2361,"Quantity Pallet")</t>
  </si>
  <si>
    <t>=NF(B2362,"Quantity Pallet")</t>
  </si>
  <si>
    <t>=NF(B2363,"Quantity Pallet")</t>
  </si>
  <si>
    <t>=NF(B2364,"Quantity Pallet")</t>
  </si>
  <si>
    <t>=NF(B2365,"Quantity Pallet")</t>
  </si>
  <si>
    <t>=NF(B2366,"Quantity Pallet")</t>
  </si>
  <si>
    <t>=NF(B2367,"Quantity Pallet")</t>
  </si>
  <si>
    <t>=NF(B2368,"Quantity Pallet")</t>
  </si>
  <si>
    <t>=NF(B2369,"Quantity Pallet")</t>
  </si>
  <si>
    <t>=NF(B2370,"Quantity Pallet")</t>
  </si>
  <si>
    <t>=NF(B2371,"Quantity Pallet")</t>
  </si>
  <si>
    <t>=NF(B2372,"Quantity Pallet")</t>
  </si>
  <si>
    <t>=NF(B2373,"Quantity Pallet")</t>
  </si>
  <si>
    <t>=NF(B2374,"Quantity Pallet")</t>
  </si>
  <si>
    <t>=NF(B2375,"Quantity Pallet")</t>
  </si>
  <si>
    <t>=NF(B2376,"Quantity Pallet")</t>
  </si>
  <si>
    <t>=NF(B2377,"Quantity Pallet")</t>
  </si>
  <si>
    <t>=NF(B2378,"Quantity Pallet")</t>
  </si>
  <si>
    <t>=NF(B2379,"Quantity Pallet")</t>
  </si>
  <si>
    <t>=NF(B2380,"Quantity Pallet")</t>
  </si>
  <si>
    <t>=NF(B2381,"Quantity Pallet")</t>
  </si>
  <si>
    <t>=NF(B2382,"Quantity Pallet")</t>
  </si>
  <si>
    <t>=NF(B2383,"Quantity Pallet")</t>
  </si>
  <si>
    <t>=NF(B2384,"Quantity Pallet")</t>
  </si>
  <si>
    <t>=NF(B2385,"Quantity Pallet")</t>
  </si>
  <si>
    <t>=NF(B2386,"Quantity Pallet")</t>
  </si>
  <si>
    <t>=NF(B2387,"Quantity Pallet")</t>
  </si>
  <si>
    <t>=NF(B2388,"Quantity Pallet")</t>
  </si>
  <si>
    <t>=NF(B2389,"Quantity Pallet")</t>
  </si>
  <si>
    <t>=NF(B2390,"Quantity Pallet")</t>
  </si>
  <si>
    <t>=NF(B2391,"Quantity Pallet")</t>
  </si>
  <si>
    <t>=NF(B2392,"Quantity Pallet")</t>
  </si>
  <si>
    <t>=NF(B2393,"Quantity Pallet")</t>
  </si>
  <si>
    <t>=NF(B2394,"Quantity Pallet")</t>
  </si>
  <si>
    <t>=NF(B2395,"Quantity Pallet")</t>
  </si>
  <si>
    <t>=NF(B2396,"Quantity Pallet")</t>
  </si>
  <si>
    <t>=NF(B2397,"Quantity Pallet")</t>
  </si>
  <si>
    <t>=NF(B2398,"Quantity Pallet")</t>
  </si>
  <si>
    <t>=NF(B2399,"Quantity Pallet")</t>
  </si>
  <si>
    <t>=NF(B2400,"Quantity Pallet")</t>
  </si>
  <si>
    <t>=NF(B2401,"Quantity Pallet")</t>
  </si>
  <si>
    <t>=NF(B2402,"Quantity Pallet")</t>
  </si>
  <si>
    <t>=NF(B2403,"Quantity Pallet")</t>
  </si>
  <si>
    <t>=NF(B2404,"Quantity Pallet")</t>
  </si>
  <si>
    <t>=NF(B2405,"Quantity Pallet")</t>
  </si>
  <si>
    <t>=NF(B2406,"Quantity Pallet")</t>
  </si>
  <si>
    <t>=NF(B2407,"Quantity Pallet")</t>
  </si>
  <si>
    <t>=NF(B2408,"Quantity Pallet")</t>
  </si>
  <si>
    <t>=NF(B2409,"Quantity Pallet")</t>
  </si>
  <si>
    <t>=NF(B2410,"Quantity Pallet")</t>
  </si>
  <si>
    <t>=NF(B2411,"Quantity Pallet")</t>
  </si>
  <si>
    <t>=NF(B2412,"Quantity Pallet")</t>
  </si>
  <si>
    <t>=NF(B2413,"Quantity Pallet")</t>
  </si>
  <si>
    <t>=NF(B2414,"Quantity Pallet")</t>
  </si>
  <si>
    <t>=NF(B2415,"Quantity Pallet")</t>
  </si>
  <si>
    <t>=NF(B2416,"Quantity Pallet")</t>
  </si>
  <si>
    <t>=NF(B2417,"Quantity Pallet")</t>
  </si>
  <si>
    <t>=NF(B2418,"Quantity Pallet")</t>
  </si>
  <si>
    <t>=NF(B2419,"Quantity Pallet")</t>
  </si>
  <si>
    <t>=NF(B2420,"Quantity Pallet")</t>
  </si>
  <si>
    <t>=NF(B2421,"Quantity Pallet")</t>
  </si>
  <si>
    <t>=NF(B2422,"Quantity Pallet")</t>
  </si>
  <si>
    <t>=NF(B2423,"Quantity Pallet")</t>
  </si>
  <si>
    <t>=NF(B2424,"Quantity Pallet")</t>
  </si>
  <si>
    <t>=NF(B2425,"Quantity Pallet")</t>
  </si>
  <si>
    <t>=NF(B2426,"Quantity Pallet")</t>
  </si>
  <si>
    <t>=NF(B2427,"Quantity Pallet")</t>
  </si>
  <si>
    <t>=NF(B2428,"Quantity Pallet")</t>
  </si>
  <si>
    <t>=NF(B2429,"Quantity Pallet")</t>
  </si>
  <si>
    <t>=NF(B2430,"Quantity Pallet")</t>
  </si>
  <si>
    <t>=NF(B2431,"Quantity Pallet")</t>
  </si>
  <si>
    <t>=NF(B2432,"Quantity Pallet")</t>
  </si>
  <si>
    <t>=NF(B2433,"Quantity Pallet")</t>
  </si>
  <si>
    <t>=NF(B2434,"Quantity Pallet")</t>
  </si>
  <si>
    <t>=NF(B2435,"Quantity Pallet")</t>
  </si>
  <si>
    <t>=NF(B2436,"Quantity Pallet")</t>
  </si>
  <si>
    <t>=NF(B2437,"Quantity Pallet")</t>
  </si>
  <si>
    <t>=NF(B2438,"Quantity Pallet")</t>
  </si>
  <si>
    <t>=NF(B2439,"Quantity Pallet")</t>
  </si>
  <si>
    <t>=NF(B2440,"Quantity Pallet")</t>
  </si>
  <si>
    <t>=NF(B2441,"Quantity Pallet")</t>
  </si>
  <si>
    <t>=NF(B2442,"Quantity Pallet")</t>
  </si>
  <si>
    <t>=NF(B2443,"Quantity Pallet")</t>
  </si>
  <si>
    <t>=NF(B2444,"Quantity Pallet")</t>
  </si>
  <si>
    <t>=NF(B2445,"Quantity Pallet")</t>
  </si>
  <si>
    <t>=NF(B2446,"Quantity Pallet")</t>
  </si>
  <si>
    <t>=NF(B2447,"Quantity Pallet")</t>
  </si>
  <si>
    <t>=NF(B2448,"Quantity Pallet")</t>
  </si>
  <si>
    <t>=NF(B2449,"Quantity Pallet")</t>
  </si>
  <si>
    <t>=NF(B2450,"Quantity Pallet")</t>
  </si>
  <si>
    <t>=NF(B2451,"Quantity Pallet")</t>
  </si>
  <si>
    <t>=NF(B2452,"Quantity Pallet")</t>
  </si>
  <si>
    <t>=NF(B2453,"Quantity Pallet")</t>
  </si>
  <si>
    <t>=NF(B2454,"Quantity Pallet")</t>
  </si>
  <si>
    <t>=NF(B2455,"Quantity Pallet")</t>
  </si>
  <si>
    <t>=NF(B2456,"Quantity Pallet")</t>
  </si>
  <si>
    <t>=NF(B2457,"Quantity Pallet")</t>
  </si>
  <si>
    <t>=NF(B2458,"Quantity Pallet")</t>
  </si>
  <si>
    <t>=NF(B2459,"Quantity Pallet")</t>
  </si>
  <si>
    <t>=NF(B2460,"Quantity Pallet")</t>
  </si>
  <si>
    <t>=NF(B2461,"Quantity Pallet")</t>
  </si>
  <si>
    <t>=NF(B2462,"Quantity Pallet")</t>
  </si>
  <si>
    <t>=NF(B2463,"Quantity Pallet")</t>
  </si>
  <si>
    <t>=NF(B2464,"Quantity Pallet")</t>
  </si>
  <si>
    <t>=NF(B2465,"Quantity Pallet")</t>
  </si>
  <si>
    <t>=NF(B2466,"Quantity Pallet")</t>
  </si>
  <si>
    <t>=NF(B2467,"Quantity Pallet")</t>
  </si>
  <si>
    <t>=NF(B2468,"Quantity Pallet")</t>
  </si>
  <si>
    <t>=NF(B2469,"Quantity Pallet")</t>
  </si>
  <si>
    <t>=NF(B2470,"Quantity Pallet")</t>
  </si>
  <si>
    <t>=NF(B2471,"Quantity Pallet")</t>
  </si>
  <si>
    <t>=NF(B2472,"Quantity Pallet")</t>
  </si>
  <si>
    <t>=NF(B2473,"Quantity Pallet")</t>
  </si>
  <si>
    <t>=NF(B2474,"Quantity Pallet")</t>
  </si>
  <si>
    <t>=NF(B2475,"Quantity Pallet")</t>
  </si>
  <si>
    <t>=NF(B2476,"Quantity Pallet")</t>
  </si>
  <si>
    <t>=NF(B2477,"Quantity Pallet")</t>
  </si>
  <si>
    <t>=NF(B2478,"Quantity Pallet")</t>
  </si>
  <si>
    <t>=NF(B2479,"Quantity Pallet")</t>
  </si>
  <si>
    <t>=NF(B2480,"Quantity Pallet")</t>
  </si>
  <si>
    <t>=NF(B2481,"Quantity Pallet")</t>
  </si>
  <si>
    <t>=NF(B2482,"Quantity Pallet")</t>
  </si>
  <si>
    <t>=NF(B2483,"Quantity Pallet")</t>
  </si>
  <si>
    <t>=NF(B2484,"Quantity Pallet")</t>
  </si>
  <si>
    <t>=NF(B2485,"Quantity Pallet")</t>
  </si>
  <si>
    <t>=NF(B2486,"Quantity Pallet")</t>
  </si>
  <si>
    <t>=NF(B2487,"Quantity Pallet")</t>
  </si>
  <si>
    <t>=NF(B2488,"Quantity Pallet")</t>
  </si>
  <si>
    <t>=NF(B2489,"Quantity Pallet")</t>
  </si>
  <si>
    <t>=NF(B2490,"Quantity Pallet")</t>
  </si>
  <si>
    <t>=NF(B2491,"Quantity Pallet")</t>
  </si>
  <si>
    <t>=NF(B2492,"Quantity Pallet")</t>
  </si>
  <si>
    <t>=NF(B2493,"Quantity Pallet")</t>
  </si>
  <si>
    <t>=NF(B2494,"Quantity Pallet")</t>
  </si>
  <si>
    <t>=NF(B2495,"Quantity Pallet")</t>
  </si>
  <si>
    <t>=NF(B2496,"Quantity Pallet")</t>
  </si>
  <si>
    <t>=NF(B2497,"Quantity Pallet")</t>
  </si>
  <si>
    <t>=NF(B2498,"Quantity Pallet")</t>
  </si>
  <si>
    <t>=NF(B2499,"Quantity Pallet")</t>
  </si>
  <si>
    <t>=NF(B2500,"Quantity Pallet")</t>
  </si>
  <si>
    <t>=NF(B2501,"Quantity Pallet")</t>
  </si>
  <si>
    <t>=NF(B2502,"Quantity Pallet")</t>
  </si>
  <si>
    <t>=NF(B2503,"Quantity Pallet")</t>
  </si>
  <si>
    <t>=NF(B2504,"Quantity Pallet")</t>
  </si>
  <si>
    <t>=NF(B2505,"Quantity Pallet")</t>
  </si>
  <si>
    <t>=NF(B2506,"Quantity Pallet")</t>
  </si>
  <si>
    <t>=NF(B2507,"Quantity Pallet")</t>
  </si>
  <si>
    <t>=NF(B2508,"Quantity Pallet")</t>
  </si>
  <si>
    <t>=NF(B2509,"Quantity Pallet")</t>
  </si>
  <si>
    <t>=NF(B2510,"Quantity Pallet")</t>
  </si>
  <si>
    <t>=NF(B2511,"Quantity Pallet")</t>
  </si>
  <si>
    <t>=NF(B2512,"Quantity Pallet")</t>
  </si>
  <si>
    <t>=NF(B2513,"Quantity Pallet")</t>
  </si>
  <si>
    <t>=NF(B2514,"Quantity Pallet")</t>
  </si>
  <si>
    <t>=NF(B2515,"Quantity Pallet")</t>
  </si>
  <si>
    <t>=NF(B2516,"Quantity Pallet")</t>
  </si>
  <si>
    <t>=NF(B2517,"Quantity Pallet")</t>
  </si>
  <si>
    <t>=NF(B2518,"Quantity Pallet")</t>
  </si>
  <si>
    <t>=NF(B2519,"Quantity Pallet")</t>
  </si>
  <si>
    <t>=NF(B2520,"Quantity Pallet")</t>
  </si>
  <si>
    <t>=NF(B2521,"Quantity Pallet")</t>
  </si>
  <si>
    <t>=NF(B2522,"Quantity Pallet")</t>
  </si>
  <si>
    <t>=NF(B2523,"Quantity Pallet")</t>
  </si>
  <si>
    <t>=NF(B2524,"Quantity Pallet")</t>
  </si>
  <si>
    <t>=NF(B2525,"Quantity Pallet")</t>
  </si>
  <si>
    <t>=NF(B2526,"Quantity Pallet")</t>
  </si>
  <si>
    <t>=NF(B2527,"Quantity Pallet")</t>
  </si>
  <si>
    <t>=NF(B2528,"Quantity Pallet")</t>
  </si>
  <si>
    <t>=NF(B2529,"Quantity Pallet")</t>
  </si>
  <si>
    <t>=NF(B2530,"Quantity Pallet")</t>
  </si>
  <si>
    <t>=NF(B2531,"Quantity Pallet")</t>
  </si>
  <si>
    <t>=NF(B2532,"Quantity Pallet")</t>
  </si>
  <si>
    <t>=NF(B2533,"Quantity Pallet")</t>
  </si>
  <si>
    <t>=NF(B2534,"Quantity Pallet")</t>
  </si>
  <si>
    <t>=NF(B2535,"Quantity Pallet")</t>
  </si>
  <si>
    <t>=NF(B2536,"Quantity Pallet")</t>
  </si>
  <si>
    <t>=NF(B2537,"Quantity Pallet")</t>
  </si>
  <si>
    <t>=NF(B2538,"Quantity Pallet")</t>
  </si>
  <si>
    <t>=NF(B2539,"Quantity Pallet")</t>
  </si>
  <si>
    <t>=NF(B2540,"Quantity Pallet")</t>
  </si>
  <si>
    <t>=NF(B2541,"Quantity Pallet")</t>
  </si>
  <si>
    <t>=NF(B2542,"Quantity Pallet")</t>
  </si>
  <si>
    <t>=NF(B2543,"Quantity Pallet")</t>
  </si>
  <si>
    <t>=NF(B2544,"Quantity Pallet")</t>
  </si>
  <si>
    <t>=NF(B2545,"Quantity Pallet")</t>
  </si>
  <si>
    <t>=NF(B2546,"Quantity Pallet")</t>
  </si>
  <si>
    <t>=NF(B2547,"Quantity Pallet")</t>
  </si>
  <si>
    <t>=NF(B2548,"Quantity Pallet")</t>
  </si>
  <si>
    <t>=NF(B2549,"Quantity Pallet")</t>
  </si>
  <si>
    <t>=NF(B2550,"Quantity Pallet")</t>
  </si>
  <si>
    <t>=NF(B2551,"Quantity Pallet")</t>
  </si>
  <si>
    <t>=NF(B2552,"Quantity Pallet")</t>
  </si>
  <si>
    <t>=NF(B2553,"Quantity Pallet")</t>
  </si>
  <si>
    <t>=NF(B2554,"Quantity Pallet")</t>
  </si>
  <si>
    <t>=NF(B2555,"Quantity Pallet")</t>
  </si>
  <si>
    <t>=NF(B2556,"Quantity Pallet")</t>
  </si>
  <si>
    <t>=NF(B2557,"Quantity Pallet")</t>
  </si>
  <si>
    <t>=NF(B2558,"Quantity Pallet")</t>
  </si>
  <si>
    <t>=NF(B2559,"Quantity Pallet")</t>
  </si>
  <si>
    <t>=NF(B2560,"Quantity Pallet")</t>
  </si>
  <si>
    <t>=NF(B2561,"Quantity Pallet")</t>
  </si>
  <si>
    <t>=NF(B2562,"Quantity Pallet")</t>
  </si>
  <si>
    <t>=NF(B2563,"Quantity Pallet")</t>
  </si>
  <si>
    <t>=NF(B2564,"Quantity Pallet")</t>
  </si>
  <si>
    <t>=NF(B2565,"Quantity Pallet")</t>
  </si>
  <si>
    <t>=NF(B2566,"Quantity Pallet")</t>
  </si>
  <si>
    <t>=NF(B2567,"Quantity Pallet")</t>
  </si>
  <si>
    <t>=NF(B2568,"Quantity Pallet")</t>
  </si>
  <si>
    <t>=NF(B2569,"Quantity Pallet")</t>
  </si>
  <si>
    <t>=NF(B2570,"Quantity Pallet")</t>
  </si>
  <si>
    <t>=NF(B2571,"Quantity Pallet")</t>
  </si>
  <si>
    <t>=NF(B2572,"Quantity Pallet")</t>
  </si>
  <si>
    <t>=NF(B2573,"Quantity Pallet")</t>
  </si>
  <si>
    <t>=NF(B2574,"Quantity Pallet")</t>
  </si>
  <si>
    <t>=NF(B2575,"Quantity Pallet")</t>
  </si>
  <si>
    <t>=NF(B2576,"Quantity Pallet")</t>
  </si>
  <si>
    <t>=NF(B2577,"Quantity Pallet")</t>
  </si>
  <si>
    <t>=NF(B2578,"Quantity Pallet")</t>
  </si>
  <si>
    <t>=NF(B2579,"Quantity Pallet")</t>
  </si>
  <si>
    <t>=NF(B2580,"Quantity Pallet")</t>
  </si>
  <si>
    <t>=NF(B2581,"Quantity Pallet")</t>
  </si>
  <si>
    <t>=NF(B2582,"Quantity Pallet")</t>
  </si>
  <si>
    <t>=NF(B2583,"Quantity Pallet")</t>
  </si>
  <si>
    <t>=NF(B2584,"Quantity Pallet")</t>
  </si>
  <si>
    <t>=NF(B2585,"Quantity Pallet")</t>
  </si>
  <si>
    <t>=NF(B2586,"Quantity Pallet")</t>
  </si>
  <si>
    <t>=NF(B2587,"Quantity Pallet")</t>
  </si>
  <si>
    <t>=NF(B2588,"Quantity Pallet")</t>
  </si>
  <si>
    <t>=NF(B2589,"Quantity Pallet")</t>
  </si>
  <si>
    <t>=NF(B2590,"Quantity Pallet")</t>
  </si>
  <si>
    <t>=NF(B2591,"Quantity Pallet")</t>
  </si>
  <si>
    <t>=NF(B2592,"Quantity Pallet")</t>
  </si>
  <si>
    <t>=NF(B2593,"Quantity Pallet")</t>
  </si>
  <si>
    <t>=NF(B2594,"Quantity Pallet")</t>
  </si>
  <si>
    <t>=NF(B2595,"Quantity Pallet")</t>
  </si>
  <si>
    <t>=NF(B2596,"Quantity Pallet")</t>
  </si>
  <si>
    <t>=NF(B2597,"Quantity Pallet")</t>
  </si>
  <si>
    <t>=NF(B2598,"Quantity Pallet")</t>
  </si>
  <si>
    <t>=NF(B2599,"Quantity Pallet")</t>
  </si>
  <si>
    <t>=NF(B2600,"Quantity Pallet")</t>
  </si>
  <si>
    <t>=NF(B2601,"Quantity Pallet")</t>
  </si>
  <si>
    <t>=NF(B2602,"Quantity Pallet")</t>
  </si>
  <si>
    <t>=NF(B2603,"Quantity Pallet")</t>
  </si>
  <si>
    <t>=NF(B2604,"Quantity Pallet")</t>
  </si>
  <si>
    <t>=NF(B2605,"Quantity Pallet")</t>
  </si>
  <si>
    <t>=NF(B2606,"Quantity Pallet")</t>
  </si>
  <si>
    <t>=NF(B2607,"Quantity Pallet")</t>
  </si>
  <si>
    <t>=NF(B2608,"Quantity Pallet")</t>
  </si>
  <si>
    <t>=NF(B2609,"Quantity Pallet")</t>
  </si>
  <si>
    <t>=NF(B2610,"Quantity Pallet")</t>
  </si>
  <si>
    <t>=NF(B2611,"Quantity Pallet")</t>
  </si>
  <si>
    <t>=NF(B2612,"Quantity Pallet")</t>
  </si>
  <si>
    <t>=NF(B2613,"Quantity Pallet")</t>
  </si>
  <si>
    <t>=NF(B2614,"Quantity Pallet")</t>
  </si>
  <si>
    <t>=NF(B2615,"Quantity Pallet")</t>
  </si>
  <si>
    <t>=NF(B2616,"Quantity Pallet")</t>
  </si>
  <si>
    <t>=NF(B2617,"Quantity Pallet")</t>
  </si>
  <si>
    <t>=NF(B2618,"Quantity Pallet")</t>
  </si>
  <si>
    <t>=NF(B2619,"Quantity Pallet")</t>
  </si>
  <si>
    <t>=NF(B2620,"Quantity Pallet")</t>
  </si>
  <si>
    <t>=NF(B2621,"Quantity Pallet")</t>
  </si>
  <si>
    <t>=NF(B2622,"Quantity Pallet")</t>
  </si>
  <si>
    <t>=NF(B2623,"Quantity Pallet")</t>
  </si>
  <si>
    <t>=NF(B2624,"Quantity Pallet")</t>
  </si>
  <si>
    <t>=NF(B2625,"Quantity Pallet")</t>
  </si>
  <si>
    <t>=NF(B2626,"Quantity Pallet")</t>
  </si>
  <si>
    <t>=NF(B2627,"Quantity Pallet")</t>
  </si>
  <si>
    <t>=NF(B2628,"Quantity Pallet")</t>
  </si>
  <si>
    <t>=NF(B2629,"Quantity Pallet")</t>
  </si>
  <si>
    <t>=NF(B2630,"Quantity Pallet")</t>
  </si>
  <si>
    <t>=NF(B2631,"Quantity Pallet")</t>
  </si>
  <si>
    <t>=NF(B2632,"Quantity Pallet")</t>
  </si>
  <si>
    <t>=NF(B2633,"Quantity Pallet")</t>
  </si>
  <si>
    <t>=NF(B2634,"Quantity Pallet")</t>
  </si>
  <si>
    <t>=NF(B2635,"Quantity Pallet")</t>
  </si>
  <si>
    <t>=NF(B2636,"Quantity Pallet")</t>
  </si>
  <si>
    <t>=NF(B2637,"Quantity Pallet")</t>
  </si>
  <si>
    <t>=NF(B2638,"Quantity Pallet")</t>
  </si>
  <si>
    <t>=NF(B2639,"Quantity Pallet")</t>
  </si>
  <si>
    <t>=NF(B2640,"Quantity Pallet")</t>
  </si>
  <si>
    <t>=NF(B2641,"Quantity Pallet")</t>
  </si>
  <si>
    <t>=NF(B2642,"Quantity Pallet")</t>
  </si>
  <si>
    <t>=NF(B2643,"Quantity Pallet")</t>
  </si>
  <si>
    <t>=NF(B2644,"Quantity Pallet")</t>
  </si>
  <si>
    <t>=NF(B2645,"Quantity Pallet")</t>
  </si>
  <si>
    <t>=NF(B2646,"Quantity Pallet")</t>
  </si>
  <si>
    <t>=NF(B2647,"Quantity Pallet")</t>
  </si>
  <si>
    <t>=NF(B2648,"Quantity Pallet")</t>
  </si>
  <si>
    <t>=NF(B2649,"Quantity Pallet")</t>
  </si>
  <si>
    <t>=NF(B2650,"Quantity Pallet")</t>
  </si>
  <si>
    <t>=NF(B2651,"Quantity Pallet")</t>
  </si>
  <si>
    <t>=NF(B2652,"Quantity Pallet")</t>
  </si>
  <si>
    <t>=NF(B2653,"Quantity Pallet")</t>
  </si>
  <si>
    <t>=NF(B2654,"Quantity Pallet")</t>
  </si>
  <si>
    <t>=NF(B2655,"Quantity Pallet")</t>
  </si>
  <si>
    <t>=NF(B2656,"Quantity Pallet")</t>
  </si>
  <si>
    <t>=NF(B2657,"Quantity Pallet")</t>
  </si>
  <si>
    <t>=NF(B2658,"Quantity Pallet")</t>
  </si>
  <si>
    <t>=NF(B2659,"Quantity Pallet")</t>
  </si>
  <si>
    <t>=NF(B2660,"Quantity Pallet")</t>
  </si>
  <si>
    <t>=NF(B2661,"Quantity Pallet")</t>
  </si>
  <si>
    <t>=NF(B2662,"Quantity Pallet")</t>
  </si>
  <si>
    <t>=NF(B2663,"Quantity Pallet")</t>
  </si>
  <si>
    <t>=NF(B2664,"Quantity Pallet")</t>
  </si>
  <si>
    <t>=NF(B2665,"Quantity Pallet")</t>
  </si>
  <si>
    <t>=NF(B2666,"Quantity Pallet")</t>
  </si>
  <si>
    <t>=NF(B2667,"Quantity Pallet")</t>
  </si>
  <si>
    <t>=NF(B2668,"Quantity Pallet")</t>
  </si>
  <si>
    <t>=NF(B2669,"Quantity Pallet")</t>
  </si>
  <si>
    <t>=NF(B2670,"Quantity Pallet")</t>
  </si>
  <si>
    <t>=NF(B2671,"Quantity Pallet")</t>
  </si>
  <si>
    <t>=NF(B2672,"Quantity Pallet")</t>
  </si>
  <si>
    <t>=NF(B2673,"Quantity Pallet")</t>
  </si>
  <si>
    <t>=NF(B2674,"Quantity Pallet")</t>
  </si>
  <si>
    <t>=NF(B2675,"Quantity Pallet")</t>
  </si>
  <si>
    <t>=NF(B2676,"Quantity Pallet")</t>
  </si>
  <si>
    <t>=NF(B2677,"Quantity Pallet")</t>
  </si>
  <si>
    <t>=NF(B2678,"Quantity Pallet")</t>
  </si>
  <si>
    <t>=NF(B2679,"Quantity Pallet")</t>
  </si>
  <si>
    <t>=NF(B2680,"Quantity Pallet")</t>
  </si>
  <si>
    <t>=NF(B2681,"Quantity Pallet")</t>
  </si>
  <si>
    <t>=NF(B2682,"Quantity Pallet")</t>
  </si>
  <si>
    <t>=NF(B2683,"Quantity Pallet")</t>
  </si>
  <si>
    <t>=NF(B2684,"Quantity Pallet")</t>
  </si>
  <si>
    <t>=NF(B2685,"Quantity Pallet")</t>
  </si>
  <si>
    <t>=NF(B2686,"Quantity Pallet")</t>
  </si>
  <si>
    <t>=NF(B2687,"Quantity Pallet")</t>
  </si>
  <si>
    <t>=NF(B2688,"Quantity Pallet")</t>
  </si>
  <si>
    <t>=NF(B2689,"Quantity Pallet")</t>
  </si>
  <si>
    <t>=NF(B2690,"Quantity Pallet")</t>
  </si>
  <si>
    <t>=NF(B2691,"Quantity Pallet")</t>
  </si>
  <si>
    <t>=NF(B2692,"Quantity Pallet")</t>
  </si>
  <si>
    <t>=NF(B2693,"Quantity Pallet")</t>
  </si>
  <si>
    <t>=NF(B2694,"Quantity Pallet")</t>
  </si>
  <si>
    <t>=NF(B2695,"Quantity Pallet")</t>
  </si>
  <si>
    <t>=NF(B2696,"Quantity Pallet")</t>
  </si>
  <si>
    <t>=NF(B2697,"Quantity Pallet")</t>
  </si>
  <si>
    <t>=NF(B2698,"Quantity Pallet")</t>
  </si>
  <si>
    <t>=NF(B2699,"Quantity Pallet")</t>
  </si>
  <si>
    <t>=NF(B2700,"Quantity Pallet")</t>
  </si>
  <si>
    <t>=NF(B2701,"Quantity Pallet")</t>
  </si>
  <si>
    <t>=NF(B2702,"Quantity Pallet")</t>
  </si>
  <si>
    <t>=NF(B2703,"Quantity Pallet")</t>
  </si>
  <si>
    <t>=NF(B2704,"Quantity Pallet")</t>
  </si>
  <si>
    <t>=NF(B2705,"Quantity Pallet")</t>
  </si>
  <si>
    <t>=NF(B2706,"Quantity Pallet")</t>
  </si>
  <si>
    <t>=NF(B2707,"Quantity Pallet")</t>
  </si>
  <si>
    <t>=NF(B2708,"Quantity Pallet")</t>
  </si>
  <si>
    <t>=NF(B2709,"Quantity Pallet")</t>
  </si>
  <si>
    <t>=NF(B2710,"Quantity Pallet")</t>
  </si>
  <si>
    <t>=NF(B2711,"Quantity Pallet")</t>
  </si>
  <si>
    <t>=NF(B2712,"Quantity Pallet")</t>
  </si>
  <si>
    <t>=NF(B2713,"Quantity Pallet")</t>
  </si>
  <si>
    <t>=NF(B2714,"Quantity Pallet")</t>
  </si>
  <si>
    <t>=NF(B2715,"Quantity Pallet")</t>
  </si>
  <si>
    <t>=NF(B2716,"Quantity Pallet")</t>
  </si>
  <si>
    <t>=NF(B2717,"Quantity Pallet")</t>
  </si>
  <si>
    <t>=NF(B2718,"Quantity Pallet")</t>
  </si>
  <si>
    <t>=NF(B2719,"Quantity Pallet")</t>
  </si>
  <si>
    <t>=NF(B2720,"Quantity Pallet")</t>
  </si>
  <si>
    <t>=NF(B2721,"Quantity Pallet")</t>
  </si>
  <si>
    <t>=NF(B2722,"Quantity Pallet")</t>
  </si>
  <si>
    <t>=NF(B2723,"Quantity Pallet")</t>
  </si>
  <si>
    <t>=NF(B2724,"Quantity Pallet")</t>
  </si>
  <si>
    <t>=NF(B2725,"Quantity Pallet")</t>
  </si>
  <si>
    <t>=NF(B2726,"Quantity Pallet")</t>
  </si>
  <si>
    <t>=NF(B2727,"Quantity Pallet")</t>
  </si>
  <si>
    <t>=NF(B2728,"Quantity Pallet")</t>
  </si>
  <si>
    <t>=NF(B2729,"Quantity Pallet")</t>
  </si>
  <si>
    <t>=NF(B2730,"Quantity Pallet")</t>
  </si>
  <si>
    <t>=NF(B2731,"Quantity Pallet")</t>
  </si>
  <si>
    <t>=NF(B2732,"Quantity Pallet")</t>
  </si>
  <si>
    <t>=NF(B2733,"Quantity Pallet")</t>
  </si>
  <si>
    <t>=NF(B2734,"Quantity Pallet")</t>
  </si>
  <si>
    <t>=NF(B2735,"Quantity Pallet")</t>
  </si>
  <si>
    <t>=NF(B2736,"Quantity Pallet")</t>
  </si>
  <si>
    <t>=NF(B2737,"Quantity Pallet")</t>
  </si>
  <si>
    <t>=NF(B2738,"Quantity Pallet")</t>
  </si>
  <si>
    <t>=NF(B2739,"Quantity Pallet")</t>
  </si>
  <si>
    <t>=NF(B2740,"Quantity Pallet")</t>
  </si>
  <si>
    <t>=NF(B2741,"Quantity Pallet")</t>
  </si>
  <si>
    <t>=NF(B2742,"Quantity Pallet")</t>
  </si>
  <si>
    <t>=NF(B2743,"Quantity Pallet")</t>
  </si>
  <si>
    <t>=NF(B2744,"Quantity Pallet")</t>
  </si>
  <si>
    <t>=NF(B2745,"Quantity Pallet")</t>
  </si>
  <si>
    <t>=NF(B2746,"Quantity Pallet")</t>
  </si>
  <si>
    <t>=NF(B2747,"Quantity Pallet")</t>
  </si>
  <si>
    <t>=NF(B2748,"Quantity Pallet")</t>
  </si>
  <si>
    <t>=NF(B2749,"Quantity Pallet")</t>
  </si>
  <si>
    <t>=NF(B2750,"Quantity Pallet")</t>
  </si>
  <si>
    <t>=NF(B2751,"Quantity Pallet")</t>
  </si>
  <si>
    <t>=NF(B2752,"Quantity Pallet")</t>
  </si>
  <si>
    <t>=NF(B2753,"Quantity Pallet")</t>
  </si>
  <si>
    <t>=NF(B2754,"Quantity Pallet")</t>
  </si>
  <si>
    <t>=NF(B2755,"Quantity Pallet")</t>
  </si>
  <si>
    <t>=NF(B2756,"Quantity Pallet")</t>
  </si>
  <si>
    <t>=NF(B2757,"Quantity Pallet")</t>
  </si>
  <si>
    <t>=NF(B2758,"Quantity Pallet")</t>
  </si>
  <si>
    <t>=NF(B2759,"Quantity Pallet")</t>
  </si>
  <si>
    <t>=NF(B2760,"Quantity Pallet")</t>
  </si>
  <si>
    <t>=NF(B2761,"Quantity Pallet")</t>
  </si>
  <si>
    <t>=NF(B2762,"Quantity Pallet")</t>
  </si>
  <si>
    <t>=NF(B2763,"Quantity Pallet")</t>
  </si>
  <si>
    <t>=NF(B2764,"Quantity Pallet")</t>
  </si>
  <si>
    <t>=NF(B2765,"Quantity Pallet")</t>
  </si>
  <si>
    <t>=NF(B2766,"Quantity Pallet")</t>
  </si>
  <si>
    <t>=NF(B2767,"Quantity Pallet")</t>
  </si>
  <si>
    <t>=NF(B2768,"Quantity Pallet")</t>
  </si>
  <si>
    <t>=NF(B2769,"Quantity Pallet")</t>
  </si>
  <si>
    <t>=NF(B2770,"Quantity Pallet")</t>
  </si>
  <si>
    <t>=NF(B2771,"Quantity Pallet")</t>
  </si>
  <si>
    <t>=NF(B2772,"Quantity Pallet")</t>
  </si>
  <si>
    <t>=NF(B2773,"Quantity Pallet")</t>
  </si>
  <si>
    <t>=NF(B2774,"Quantity Pallet")</t>
  </si>
  <si>
    <t>=NF(B2775,"Quantity Pallet")</t>
  </si>
  <si>
    <t>=NF(B2776,"Quantity Pallet")</t>
  </si>
  <si>
    <t>=NF(B2777,"Quantity Pallet")</t>
  </si>
  <si>
    <t>=NF(B2778,"Quantity Pallet")</t>
  </si>
  <si>
    <t>=NF(B2779,"Quantity Pallet")</t>
  </si>
  <si>
    <t>=NF(B2780,"Quantity Pallet")</t>
  </si>
  <si>
    <t>=NF(B2781,"Quantity Pallet")</t>
  </si>
  <si>
    <t>=NF(B2782,"Quantity Pallet")</t>
  </si>
  <si>
    <t>=NF(B2783,"Quantity Pallet")</t>
  </si>
  <si>
    <t>=NF(B2784,"Quantity Pallet")</t>
  </si>
  <si>
    <t>=NF(B2785,"Quantity Pallet")</t>
  </si>
  <si>
    <t>=NF(B2786,"Quantity Pallet")</t>
  </si>
  <si>
    <t>=NF(B2787,"Quantity Pallet")</t>
  </si>
  <si>
    <t>=NF(B2788,"Quantity Pallet")</t>
  </si>
  <si>
    <t>=NF(B2789,"Quantity Pallet")</t>
  </si>
  <si>
    <t>=NF(B2790,"Quantity Pallet")</t>
  </si>
  <si>
    <t>=NF(B2791,"Quantity Pallet")</t>
  </si>
  <si>
    <t>=NF(B2792,"Quantity Pallet")</t>
  </si>
  <si>
    <t>=NF(B2793,"Quantity Pallet")</t>
  </si>
  <si>
    <t>=NF(B2794,"Quantity Pallet")</t>
  </si>
  <si>
    <t>=NF(B2795,"Quantity Pallet")</t>
  </si>
  <si>
    <t>=NF(B2796,"Quantity Pallet")</t>
  </si>
  <si>
    <t>=NF(B2797,"Quantity Pallet")</t>
  </si>
  <si>
    <t>=NF(B2798,"Quantity Pallet")</t>
  </si>
  <si>
    <t>=NF(B2799,"Quantity Pallet")</t>
  </si>
  <si>
    <t>=NF(B2800,"Quantity Pallet")</t>
  </si>
  <si>
    <t>=NF(B2801,"Quantity Pallet")</t>
  </si>
  <si>
    <t>=NF(B2802,"Quantity Pallet")</t>
  </si>
  <si>
    <t>=NF(B2803,"Quantity Pallet")</t>
  </si>
  <si>
    <t>=NF(B2804,"Quantity Pallet")</t>
  </si>
  <si>
    <t>=NF(B2805,"Quantity Pallet")</t>
  </si>
  <si>
    <t>=NF(B2806,"Quantity Pallet")</t>
  </si>
  <si>
    <t>=NF(B2807,"Quantity Pallet")</t>
  </si>
  <si>
    <t>=NF(B2808,"Quantity Pallet")</t>
  </si>
  <si>
    <t>=NF(B2809,"Quantity Pallet")</t>
  </si>
  <si>
    <t>=NF(B2810,"Quantity Pallet")</t>
  </si>
  <si>
    <t>=NF(B2811,"Quantity Pallet")</t>
  </si>
  <si>
    <t>=NF(B2812,"Quantity Pallet")</t>
  </si>
  <si>
    <t>=NF(B2813,"Quantity Pallet")</t>
  </si>
  <si>
    <t>=NF(B2814,"Quantity Pallet")</t>
  </si>
  <si>
    <t>=NF(B2815,"Quantity Pallet")</t>
  </si>
  <si>
    <t>=NF(B2816,"Quantity Pallet")</t>
  </si>
  <si>
    <t>=NF(B2817,"Quantity Pallet")</t>
  </si>
  <si>
    <t>=NF(B2818,"Quantity Pallet")</t>
  </si>
  <si>
    <t>=NF(B2819,"Quantity Pallet")</t>
  </si>
  <si>
    <t>=NF(B2820,"Quantity Pallet")</t>
  </si>
  <si>
    <t>=NF(B4,"Quantity (Base)")</t>
  </si>
  <si>
    <t>=NF(B5,"Quantity (Base)")</t>
  </si>
  <si>
    <t>=NF(B6,"Quantity (Base)")</t>
  </si>
  <si>
    <t>=NF(B7,"Quantity (Base)")</t>
  </si>
  <si>
    <t>=NF(B8,"Quantity (Base)")</t>
  </si>
  <si>
    <t>=NF(B9,"Quantity (Base)")</t>
  </si>
  <si>
    <t>=NF(B10,"Quantity (Base)")</t>
  </si>
  <si>
    <t>=NF(B11,"Quantity (Base)")</t>
  </si>
  <si>
    <t>=NF(B12,"Quantity (Base)")</t>
  </si>
  <si>
    <t>=NF(B13,"Quantity (Base)")</t>
  </si>
  <si>
    <t>=NF(B14,"Quantity (Base)")</t>
  </si>
  <si>
    <t>=NF(B15,"Quantity (Base)")</t>
  </si>
  <si>
    <t>=NF(B16,"Quantity (Base)")</t>
  </si>
  <si>
    <t>=NF(B17,"Quantity (Base)")</t>
  </si>
  <si>
    <t>=NF(B18,"Quantity (Base)")</t>
  </si>
  <si>
    <t>=NF(B19,"Quantity (Base)")</t>
  </si>
  <si>
    <t>=NF(B20,"Quantity (Base)")</t>
  </si>
  <si>
    <t>=NF(B21,"Quantity (Base)")</t>
  </si>
  <si>
    <t>=NF(B22,"Quantity (Base)")</t>
  </si>
  <si>
    <t>=NF(B23,"Quantity (Base)")</t>
  </si>
  <si>
    <t>=NF(B24,"Quantity (Base)")</t>
  </si>
  <si>
    <t>=NF(B25,"Quantity (Base)")</t>
  </si>
  <si>
    <t>=NF(B26,"Quantity (Base)")</t>
  </si>
  <si>
    <t>=NF(B27,"Quantity (Base)")</t>
  </si>
  <si>
    <t>=NF(B28,"Quantity (Base)")</t>
  </si>
  <si>
    <t>=NF(B29,"Quantity (Base)")</t>
  </si>
  <si>
    <t>=NF(B30,"Quantity (Base)")</t>
  </si>
  <si>
    <t>=NF(B31,"Quantity (Base)")</t>
  </si>
  <si>
    <t>=NF(B32,"Quantity (Base)")</t>
  </si>
  <si>
    <t>=NF(B33,"Quantity (Base)")</t>
  </si>
  <si>
    <t>=NF(B34,"Quantity (Base)")</t>
  </si>
  <si>
    <t>=NF(B35,"Quantity (Base)")</t>
  </si>
  <si>
    <t>=NF(B36,"Quantity (Base)")</t>
  </si>
  <si>
    <t>=NF(B37,"Quantity (Base)")</t>
  </si>
  <si>
    <t>=NF(B38,"Quantity (Base)")</t>
  </si>
  <si>
    <t>=NF(B39,"Quantity (Base)")</t>
  </si>
  <si>
    <t>=NF(B40,"Quantity (Base)")</t>
  </si>
  <si>
    <t>=NF(B41,"Quantity (Base)")</t>
  </si>
  <si>
    <t>=NF(B42,"Quantity (Base)")</t>
  </si>
  <si>
    <t>=NF(B43,"Quantity (Base)")</t>
  </si>
  <si>
    <t>=NF(B44,"Quantity (Base)")</t>
  </si>
  <si>
    <t>=NF(B45,"Quantity (Base)")</t>
  </si>
  <si>
    <t>=NF(B46,"Quantity (Base)")</t>
  </si>
  <si>
    <t>=NF(B47,"Quantity (Base)")</t>
  </si>
  <si>
    <t>=NF(B48,"Quantity (Base)")</t>
  </si>
  <si>
    <t>=NF(B49,"Quantity (Base)")</t>
  </si>
  <si>
    <t>=NF(B50,"Quantity (Base)")</t>
  </si>
  <si>
    <t>=NF(B51,"Quantity (Base)")</t>
  </si>
  <si>
    <t>=NF(B52,"Quantity (Base)")</t>
  </si>
  <si>
    <t>=NF(B53,"Quantity (Base)")</t>
  </si>
  <si>
    <t>=NF(B54,"Quantity (Base)")</t>
  </si>
  <si>
    <t>=NF(B55,"Quantity (Base)")</t>
  </si>
  <si>
    <t>=NF(B56,"Quantity (Base)")</t>
  </si>
  <si>
    <t>=NF(B57,"Quantity (Base)")</t>
  </si>
  <si>
    <t>=NF(B58,"Quantity (Base)")</t>
  </si>
  <si>
    <t>=NF(B59,"Quantity (Base)")</t>
  </si>
  <si>
    <t>=NF(B60,"Quantity (Base)")</t>
  </si>
  <si>
    <t>=NF(B61,"Quantity (Base)")</t>
  </si>
  <si>
    <t>=NF(B62,"Quantity (Base)")</t>
  </si>
  <si>
    <t>=NF(B63,"Quantity (Base)")</t>
  </si>
  <si>
    <t>=NF(B64,"Quantity (Base)")</t>
  </si>
  <si>
    <t>=NF(B65,"Quantity (Base)")</t>
  </si>
  <si>
    <t>=NF(B66,"Quantity (Base)")</t>
  </si>
  <si>
    <t>=NF(B67,"Quantity (Base)")</t>
  </si>
  <si>
    <t>=NF(B68,"Quantity (Base)")</t>
  </si>
  <si>
    <t>=NF(B69,"Quantity (Base)")</t>
  </si>
  <si>
    <t>=NF(B70,"Quantity (Base)")</t>
  </si>
  <si>
    <t>=NF(B71,"Quantity (Base)")</t>
  </si>
  <si>
    <t>=NF(B72,"Quantity (Base)")</t>
  </si>
  <si>
    <t>=NF(B73,"Quantity (Base)")</t>
  </si>
  <si>
    <t>=NF(B74,"Quantity (Base)")</t>
  </si>
  <si>
    <t>=NF(B75,"Quantity (Base)")</t>
  </si>
  <si>
    <t>=NF(B76,"Quantity (Base)")</t>
  </si>
  <si>
    <t>=NF(B77,"Quantity (Base)")</t>
  </si>
  <si>
    <t>=NF(B78,"Quantity (Base)")</t>
  </si>
  <si>
    <t>=NF(B79,"Quantity (Base)")</t>
  </si>
  <si>
    <t>=NF(B80,"Quantity (Base)")</t>
  </si>
  <si>
    <t>=NF(B81,"Quantity (Base)")</t>
  </si>
  <si>
    <t>=NF(B82,"Quantity (Base)")</t>
  </si>
  <si>
    <t>=NF(B83,"Quantity (Base)")</t>
  </si>
  <si>
    <t>=NF(B84,"Quantity (Base)")</t>
  </si>
  <si>
    <t>=NF(B85,"Quantity (Base)")</t>
  </si>
  <si>
    <t>=NF(B86,"Quantity (Base)")</t>
  </si>
  <si>
    <t>=NF(B87,"Quantity (Base)")</t>
  </si>
  <si>
    <t>=NF(B88,"Quantity (Base)")</t>
  </si>
  <si>
    <t>=NF(B89,"Quantity (Base)")</t>
  </si>
  <si>
    <t>=NF(B90,"Quantity (Base)")</t>
  </si>
  <si>
    <t>=NF(B91,"Quantity (Base)")</t>
  </si>
  <si>
    <t>=NF(B92,"Quantity (Base)")</t>
  </si>
  <si>
    <t>=NF(B93,"Quantity (Base)")</t>
  </si>
  <si>
    <t>=NF(B94,"Quantity (Base)")</t>
  </si>
  <si>
    <t>=NF(B95,"Quantity (Base)")</t>
  </si>
  <si>
    <t>=NF(B96,"Quantity (Base)")</t>
  </si>
  <si>
    <t>=NF(B97,"Quantity (Base)")</t>
  </si>
  <si>
    <t>=NF(B98,"Quantity (Base)")</t>
  </si>
  <si>
    <t>=NF(B99,"Quantity (Base)")</t>
  </si>
  <si>
    <t>=NF(B100,"Quantity (Base)")</t>
  </si>
  <si>
    <t>=NF(B101,"Quantity (Base)")</t>
  </si>
  <si>
    <t>=NF(B102,"Quantity (Base)")</t>
  </si>
  <si>
    <t>=NF(B103,"Quantity (Base)")</t>
  </si>
  <si>
    <t>=NF(B104,"Quantity (Base)")</t>
  </si>
  <si>
    <t>=NF(B105,"Quantity (Base)")</t>
  </si>
  <si>
    <t>=NF(B106,"Quantity (Base)")</t>
  </si>
  <si>
    <t>=NF(B107,"Quantity (Base)")</t>
  </si>
  <si>
    <t>=NF(B108,"Quantity (Base)")</t>
  </si>
  <si>
    <t>=NF(B109,"Quantity (Base)")</t>
  </si>
  <si>
    <t>=NF(B110,"Quantity (Base)")</t>
  </si>
  <si>
    <t>=NF(B111,"Quantity (Base)")</t>
  </si>
  <si>
    <t>=NF(B112,"Quantity (Base)")</t>
  </si>
  <si>
    <t>=NF(B113,"Quantity (Base)")</t>
  </si>
  <si>
    <t>=NF(B114,"Quantity (Base)")</t>
  </si>
  <si>
    <t>=NF(B115,"Quantity (Base)")</t>
  </si>
  <si>
    <t>=NF(B116,"Quantity (Base)")</t>
  </si>
  <si>
    <t>=NF(B117,"Quantity (Base)")</t>
  </si>
  <si>
    <t>=NF(B118,"Quantity (Base)")</t>
  </si>
  <si>
    <t>=NF(B119,"Quantity (Base)")</t>
  </si>
  <si>
    <t>=NF(B120,"Quantity (Base)")</t>
  </si>
  <si>
    <t>=NF(B121,"Quantity (Base)")</t>
  </si>
  <si>
    <t>=NF(B122,"Quantity (Base)")</t>
  </si>
  <si>
    <t>=NF(B123,"Quantity (Base)")</t>
  </si>
  <si>
    <t>=NF(B124,"Quantity (Base)")</t>
  </si>
  <si>
    <t>=NF(B125,"Quantity (Base)")</t>
  </si>
  <si>
    <t>=NF(B126,"Quantity (Base)")</t>
  </si>
  <si>
    <t>=NF(B127,"Quantity (Base)")</t>
  </si>
  <si>
    <t>=NF(B128,"Quantity (Base)")</t>
  </si>
  <si>
    <t>=NF(B129,"Quantity (Base)")</t>
  </si>
  <si>
    <t>=NF(B130,"Quantity (Base)")</t>
  </si>
  <si>
    <t>=NF(B131,"Quantity (Base)")</t>
  </si>
  <si>
    <t>=NF(B132,"Quantity (Base)")</t>
  </si>
  <si>
    <t>=NF(B133,"Quantity (Base)")</t>
  </si>
  <si>
    <t>=NF(B134,"Quantity (Base)")</t>
  </si>
  <si>
    <t>=NF(B135,"Quantity (Base)")</t>
  </si>
  <si>
    <t>=NF(B136,"Quantity (Base)")</t>
  </si>
  <si>
    <t>=NF(B137,"Quantity (Base)")</t>
  </si>
  <si>
    <t>=NF(B138,"Quantity (Base)")</t>
  </si>
  <si>
    <t>=NF(B139,"Quantity (Base)")</t>
  </si>
  <si>
    <t>=NF(B140,"Quantity (Base)")</t>
  </si>
  <si>
    <t>=NF(B141,"Quantity (Base)")</t>
  </si>
  <si>
    <t>=NF(B142,"Quantity (Base)")</t>
  </si>
  <si>
    <t>=NF(B143,"Quantity (Base)")</t>
  </si>
  <si>
    <t>=NF(B144,"Quantity (Base)")</t>
  </si>
  <si>
    <t>=NF(B145,"Quantity (Base)")</t>
  </si>
  <si>
    <t>=NF(B146,"Quantity (Base)")</t>
  </si>
  <si>
    <t>=NF(B147,"Quantity (Base)")</t>
  </si>
  <si>
    <t>=NF(B148,"Quantity (Base)")</t>
  </si>
  <si>
    <t>=NF(B149,"Quantity (Base)")</t>
  </si>
  <si>
    <t>=NF(B150,"Quantity (Base)")</t>
  </si>
  <si>
    <t>=NF(B151,"Quantity (Base)")</t>
  </si>
  <si>
    <t>=NF(B152,"Quantity (Base)")</t>
  </si>
  <si>
    <t>=NF(B153,"Quantity (Base)")</t>
  </si>
  <si>
    <t>=NF(B154,"Quantity (Base)")</t>
  </si>
  <si>
    <t>=NF(B155,"Quantity (Base)")</t>
  </si>
  <si>
    <t>=NF(B156,"Quantity (Base)")</t>
  </si>
  <si>
    <t>=NF(B157,"Quantity (Base)")</t>
  </si>
  <si>
    <t>=NF(B158,"Quantity (Base)")</t>
  </si>
  <si>
    <t>=NF(B159,"Quantity (Base)")</t>
  </si>
  <si>
    <t>=NF(B160,"Quantity (Base)")</t>
  </si>
  <si>
    <t>=NF(B161,"Quantity (Base)")</t>
  </si>
  <si>
    <t>=NF(B162,"Quantity (Base)")</t>
  </si>
  <si>
    <t>=NF(B163,"Quantity (Base)")</t>
  </si>
  <si>
    <t>=NF(B164,"Quantity (Base)")</t>
  </si>
  <si>
    <t>=NF(B165,"Quantity (Base)")</t>
  </si>
  <si>
    <t>=NF(B166,"Quantity (Base)")</t>
  </si>
  <si>
    <t>=NF(B167,"Quantity (Base)")</t>
  </si>
  <si>
    <t>=NF(B168,"Quantity (Base)")</t>
  </si>
  <si>
    <t>=NF(B169,"Quantity (Base)")</t>
  </si>
  <si>
    <t>=NF(B170,"Quantity (Base)")</t>
  </si>
  <si>
    <t>=NF(B171,"Quantity (Base)")</t>
  </si>
  <si>
    <t>=NF(B172,"Quantity (Base)")</t>
  </si>
  <si>
    <t>=NF(B173,"Quantity (Base)")</t>
  </si>
  <si>
    <t>=NF(B174,"Quantity (Base)")</t>
  </si>
  <si>
    <t>=NF(B175,"Quantity (Base)")</t>
  </si>
  <si>
    <t>=NF(B176,"Quantity (Base)")</t>
  </si>
  <si>
    <t>=NF(B177,"Quantity (Base)")</t>
  </si>
  <si>
    <t>=NF(B178,"Quantity (Base)")</t>
  </si>
  <si>
    <t>=NF(B179,"Quantity (Base)")</t>
  </si>
  <si>
    <t>=NF(B180,"Quantity (Base)")</t>
  </si>
  <si>
    <t>=NF(B181,"Quantity (Base)")</t>
  </si>
  <si>
    <t>=NF(B182,"Quantity (Base)")</t>
  </si>
  <si>
    <t>=NF(B183,"Quantity (Base)")</t>
  </si>
  <si>
    <t>=NF(B184,"Quantity (Base)")</t>
  </si>
  <si>
    <t>=NF(B185,"Quantity (Base)")</t>
  </si>
  <si>
    <t>=NF(B186,"Quantity (Base)")</t>
  </si>
  <si>
    <t>=NF(B187,"Quantity (Base)")</t>
  </si>
  <si>
    <t>=NF(B188,"Quantity (Base)")</t>
  </si>
  <si>
    <t>=NF(B189,"Quantity (Base)")</t>
  </si>
  <si>
    <t>=NF(B190,"Quantity (Base)")</t>
  </si>
  <si>
    <t>=NF(B191,"Quantity (Base)")</t>
  </si>
  <si>
    <t>=NF(B192,"Quantity (Base)")</t>
  </si>
  <si>
    <t>=NF(B193,"Quantity (Base)")</t>
  </si>
  <si>
    <t>=NF(B194,"Quantity (Base)")</t>
  </si>
  <si>
    <t>=NF(B195,"Quantity (Base)")</t>
  </si>
  <si>
    <t>=NF(B196,"Quantity (Base)")</t>
  </si>
  <si>
    <t>=NF(B197,"Quantity (Base)")</t>
  </si>
  <si>
    <t>=NF(B198,"Quantity (Base)")</t>
  </si>
  <si>
    <t>=NF(B199,"Quantity (Base)")</t>
  </si>
  <si>
    <t>=NF(B200,"Quantity (Base)")</t>
  </si>
  <si>
    <t>=NF(B201,"Quantity (Base)")</t>
  </si>
  <si>
    <t>=NF(B202,"Quantity (Base)")</t>
  </si>
  <si>
    <t>=NF(B203,"Quantity (Base)")</t>
  </si>
  <si>
    <t>=NF(B204,"Quantity (Base)")</t>
  </si>
  <si>
    <t>=NF(B205,"Quantity (Base)")</t>
  </si>
  <si>
    <t>=NF(B206,"Quantity (Base)")</t>
  </si>
  <si>
    <t>=NF(B207,"Quantity (Base)")</t>
  </si>
  <si>
    <t>=NF(B208,"Quantity (Base)")</t>
  </si>
  <si>
    <t>=NF(B209,"Quantity (Base)")</t>
  </si>
  <si>
    <t>=NF(B210,"Quantity (Base)")</t>
  </si>
  <si>
    <t>=NF(B211,"Quantity (Base)")</t>
  </si>
  <si>
    <t>=NF(B212,"Quantity (Base)")</t>
  </si>
  <si>
    <t>=NF(B213,"Quantity (Base)")</t>
  </si>
  <si>
    <t>=NF(B214,"Quantity (Base)")</t>
  </si>
  <si>
    <t>=NF(B215,"Quantity (Base)")</t>
  </si>
  <si>
    <t>=NF(B216,"Quantity (Base)")</t>
  </si>
  <si>
    <t>=NF(B217,"Quantity (Base)")</t>
  </si>
  <si>
    <t>=NF(B218,"Quantity (Base)")</t>
  </si>
  <si>
    <t>=NF(B219,"Quantity (Base)")</t>
  </si>
  <si>
    <t>=NF(B220,"Quantity (Base)")</t>
  </si>
  <si>
    <t>=NF(B221,"Quantity (Base)")</t>
  </si>
  <si>
    <t>=NF(B222,"Quantity (Base)")</t>
  </si>
  <si>
    <t>=NF(B223,"Quantity (Base)")</t>
  </si>
  <si>
    <t>=NF(B224,"Quantity (Base)")</t>
  </si>
  <si>
    <t>=NF(B225,"Quantity (Base)")</t>
  </si>
  <si>
    <t>=NF(B226,"Quantity (Base)")</t>
  </si>
  <si>
    <t>=NF(B227,"Quantity (Base)")</t>
  </si>
  <si>
    <t>=NF(B228,"Quantity (Base)")</t>
  </si>
  <si>
    <t>=NF(B229,"Quantity (Base)")</t>
  </si>
  <si>
    <t>=NF(B230,"Quantity (Base)")</t>
  </si>
  <si>
    <t>=NF(B231,"Quantity (Base)")</t>
  </si>
  <si>
    <t>=NF(B232,"Quantity (Base)")</t>
  </si>
  <si>
    <t>=NF(B233,"Quantity (Base)")</t>
  </si>
  <si>
    <t>=NF(B234,"Quantity (Base)")</t>
  </si>
  <si>
    <t>=NF(B235,"Quantity (Base)")</t>
  </si>
  <si>
    <t>=NF(B236,"Quantity (Base)")</t>
  </si>
  <si>
    <t>=NF(B237,"Quantity (Base)")</t>
  </si>
  <si>
    <t>=NF(B238,"Quantity (Base)")</t>
  </si>
  <si>
    <t>=NF(B239,"Quantity (Base)")</t>
  </si>
  <si>
    <t>=NF(B240,"Quantity (Base)")</t>
  </si>
  <si>
    <t>=NF(B241,"Quantity (Base)")</t>
  </si>
  <si>
    <t>=NF(B242,"Quantity (Base)")</t>
  </si>
  <si>
    <t>=NF(B243,"Quantity (Base)")</t>
  </si>
  <si>
    <t>=NF(B244,"Quantity (Base)")</t>
  </si>
  <si>
    <t>=NF(B245,"Quantity (Base)")</t>
  </si>
  <si>
    <t>=NF(B246,"Quantity (Base)")</t>
  </si>
  <si>
    <t>=NF(B247,"Quantity (Base)")</t>
  </si>
  <si>
    <t>=NF(B248,"Quantity (Base)")</t>
  </si>
  <si>
    <t>=NF(B249,"Quantity (Base)")</t>
  </si>
  <si>
    <t>=NF(B250,"Quantity (Base)")</t>
  </si>
  <si>
    <t>=NF(B251,"Quantity (Base)")</t>
  </si>
  <si>
    <t>=NF(B252,"Quantity (Base)")</t>
  </si>
  <si>
    <t>=NF(B253,"Quantity (Base)")</t>
  </si>
  <si>
    <t>=NF(B254,"Quantity (Base)")</t>
  </si>
  <si>
    <t>=NF(B255,"Quantity (Base)")</t>
  </si>
  <si>
    <t>=NF(B256,"Quantity (Base)")</t>
  </si>
  <si>
    <t>=NF(B257,"Quantity (Base)")</t>
  </si>
  <si>
    <t>=NF(B258,"Quantity (Base)")</t>
  </si>
  <si>
    <t>=NF(B259,"Quantity (Base)")</t>
  </si>
  <si>
    <t>=NF(B260,"Quantity (Base)")</t>
  </si>
  <si>
    <t>=NF(B261,"Quantity (Base)")</t>
  </si>
  <si>
    <t>=NF(B262,"Quantity (Base)")</t>
  </si>
  <si>
    <t>=NF(B263,"Quantity (Base)")</t>
  </si>
  <si>
    <t>=NF(B264,"Quantity (Base)")</t>
  </si>
  <si>
    <t>=NF(B265,"Quantity (Base)")</t>
  </si>
  <si>
    <t>=NF(B266,"Quantity (Base)")</t>
  </si>
  <si>
    <t>=NF(B267,"Quantity (Base)")</t>
  </si>
  <si>
    <t>=NF(B268,"Quantity (Base)")</t>
  </si>
  <si>
    <t>=NF(B269,"Quantity (Base)")</t>
  </si>
  <si>
    <t>=NF(B270,"Quantity (Base)")</t>
  </si>
  <si>
    <t>=NF(B271,"Quantity (Base)")</t>
  </si>
  <si>
    <t>=NF(B272,"Quantity (Base)")</t>
  </si>
  <si>
    <t>=NF(B273,"Quantity (Base)")</t>
  </si>
  <si>
    <t>=NF(B274,"Quantity (Base)")</t>
  </si>
  <si>
    <t>=NF(B275,"Quantity (Base)")</t>
  </si>
  <si>
    <t>=NF(B276,"Quantity (Base)")</t>
  </si>
  <si>
    <t>=NF(B277,"Quantity (Base)")</t>
  </si>
  <si>
    <t>=NF(B278,"Quantity (Base)")</t>
  </si>
  <si>
    <t>=NF(B279,"Quantity (Base)")</t>
  </si>
  <si>
    <t>=NF(B280,"Quantity (Base)")</t>
  </si>
  <si>
    <t>=NF(B281,"Quantity (Base)")</t>
  </si>
  <si>
    <t>=NF(B282,"Quantity (Base)")</t>
  </si>
  <si>
    <t>=NF(B283,"Quantity (Base)")</t>
  </si>
  <si>
    <t>=NF(B284,"Quantity (Base)")</t>
  </si>
  <si>
    <t>=NF(B285,"Quantity (Base)")</t>
  </si>
  <si>
    <t>=NF(B286,"Quantity (Base)")</t>
  </si>
  <si>
    <t>=NF(B287,"Quantity (Base)")</t>
  </si>
  <si>
    <t>=NF(B288,"Quantity (Base)")</t>
  </si>
  <si>
    <t>=NF(B289,"Quantity (Base)")</t>
  </si>
  <si>
    <t>=NF(B290,"Quantity (Base)")</t>
  </si>
  <si>
    <t>=NF(B291,"Quantity (Base)")</t>
  </si>
  <si>
    <t>=NF(B292,"Quantity (Base)")</t>
  </si>
  <si>
    <t>=NF(B293,"Quantity (Base)")</t>
  </si>
  <si>
    <t>=NF(B294,"Quantity (Base)")</t>
  </si>
  <si>
    <t>=NF(B295,"Quantity (Base)")</t>
  </si>
  <si>
    <t>=NF(B296,"Quantity (Base)")</t>
  </si>
  <si>
    <t>=NF(B297,"Quantity (Base)")</t>
  </si>
  <si>
    <t>=NF(B298,"Quantity (Base)")</t>
  </si>
  <si>
    <t>=NF(B299,"Quantity (Base)")</t>
  </si>
  <si>
    <t>=NF(B300,"Quantity (Base)")</t>
  </si>
  <si>
    <t>=NF(B301,"Quantity (Base)")</t>
  </si>
  <si>
    <t>=NF(B302,"Quantity (Base)")</t>
  </si>
  <si>
    <t>=NF(B303,"Quantity (Base)")</t>
  </si>
  <si>
    <t>=NF(B304,"Quantity (Base)")</t>
  </si>
  <si>
    <t>=NF(B305,"Quantity (Base)")</t>
  </si>
  <si>
    <t>=NF(B306,"Quantity (Base)")</t>
  </si>
  <si>
    <t>=NF(B307,"Quantity (Base)")</t>
  </si>
  <si>
    <t>=NF(B308,"Quantity (Base)")</t>
  </si>
  <si>
    <t>=NF(B309,"Quantity (Base)")</t>
  </si>
  <si>
    <t>=NF(B310,"Quantity (Base)")</t>
  </si>
  <si>
    <t>=NF(B311,"Quantity (Base)")</t>
  </si>
  <si>
    <t>=NF(B312,"Quantity (Base)")</t>
  </si>
  <si>
    <t>=NF(B313,"Quantity (Base)")</t>
  </si>
  <si>
    <t>=NF(B314,"Quantity (Base)")</t>
  </si>
  <si>
    <t>=NF(B315,"Quantity (Base)")</t>
  </si>
  <si>
    <t>=NF(B316,"Quantity (Base)")</t>
  </si>
  <si>
    <t>=NF(B317,"Quantity (Base)")</t>
  </si>
  <si>
    <t>=NF(B318,"Quantity (Base)")</t>
  </si>
  <si>
    <t>=NF(B319,"Quantity (Base)")</t>
  </si>
  <si>
    <t>=NF(B320,"Quantity (Base)")</t>
  </si>
  <si>
    <t>=NF(B321,"Quantity (Base)")</t>
  </si>
  <si>
    <t>=NF(B322,"Quantity (Base)")</t>
  </si>
  <si>
    <t>=NF(B323,"Quantity (Base)")</t>
  </si>
  <si>
    <t>=NF(B324,"Quantity (Base)")</t>
  </si>
  <si>
    <t>=NF(B325,"Quantity (Base)")</t>
  </si>
  <si>
    <t>=NF(B326,"Quantity (Base)")</t>
  </si>
  <si>
    <t>=NF(B327,"Quantity (Base)")</t>
  </si>
  <si>
    <t>=NF(B328,"Quantity (Base)")</t>
  </si>
  <si>
    <t>=NF(B329,"Quantity (Base)")</t>
  </si>
  <si>
    <t>=NF(B330,"Quantity (Base)")</t>
  </si>
  <si>
    <t>=NF(B331,"Quantity (Base)")</t>
  </si>
  <si>
    <t>=NF(B332,"Quantity (Base)")</t>
  </si>
  <si>
    <t>=NF(B333,"Quantity (Base)")</t>
  </si>
  <si>
    <t>=NF(B334,"Quantity (Base)")</t>
  </si>
  <si>
    <t>=NF(B335,"Quantity (Base)")</t>
  </si>
  <si>
    <t>=NF(B336,"Quantity (Base)")</t>
  </si>
  <si>
    <t>=NF(B337,"Quantity (Base)")</t>
  </si>
  <si>
    <t>=NF(B338,"Quantity (Base)")</t>
  </si>
  <si>
    <t>=NF(B339,"Quantity (Base)")</t>
  </si>
  <si>
    <t>=NF(B340,"Quantity (Base)")</t>
  </si>
  <si>
    <t>=NF(B341,"Quantity (Base)")</t>
  </si>
  <si>
    <t>=NF(B342,"Quantity (Base)")</t>
  </si>
  <si>
    <t>=NF(B343,"Quantity (Base)")</t>
  </si>
  <si>
    <t>=NF(B344,"Quantity (Base)")</t>
  </si>
  <si>
    <t>=NF(B345,"Quantity (Base)")</t>
  </si>
  <si>
    <t>=NF(B346,"Quantity (Base)")</t>
  </si>
  <si>
    <t>=NF(B347,"Quantity (Base)")</t>
  </si>
  <si>
    <t>=NF(B348,"Quantity (Base)")</t>
  </si>
  <si>
    <t>=NF(B349,"Quantity (Base)")</t>
  </si>
  <si>
    <t>=NF(B350,"Quantity (Base)")</t>
  </si>
  <si>
    <t>=NF(B351,"Quantity (Base)")</t>
  </si>
  <si>
    <t>=NF(B352,"Quantity (Base)")</t>
  </si>
  <si>
    <t>=NF(B353,"Quantity (Base)")</t>
  </si>
  <si>
    <t>=NF(B354,"Quantity (Base)")</t>
  </si>
  <si>
    <t>=NF(B355,"Quantity (Base)")</t>
  </si>
  <si>
    <t>=NF(B356,"Quantity (Base)")</t>
  </si>
  <si>
    <t>=NF(B357,"Quantity (Base)")</t>
  </si>
  <si>
    <t>=NF(B358,"Quantity (Base)")</t>
  </si>
  <si>
    <t>=NF(B359,"Quantity (Base)")</t>
  </si>
  <si>
    <t>=NF(B360,"Quantity (Base)")</t>
  </si>
  <si>
    <t>=NF(B361,"Quantity (Base)")</t>
  </si>
  <si>
    <t>=NF(B362,"Quantity (Base)")</t>
  </si>
  <si>
    <t>=NF(B363,"Quantity (Base)")</t>
  </si>
  <si>
    <t>=NF(B364,"Quantity (Base)")</t>
  </si>
  <si>
    <t>=NF(B365,"Quantity (Base)")</t>
  </si>
  <si>
    <t>=NF(B366,"Quantity (Base)")</t>
  </si>
  <si>
    <t>=NF(B367,"Quantity (Base)")</t>
  </si>
  <si>
    <t>=NF(B368,"Quantity (Base)")</t>
  </si>
  <si>
    <t>=NF(B369,"Quantity (Base)")</t>
  </si>
  <si>
    <t>=NF(B370,"Quantity (Base)")</t>
  </si>
  <si>
    <t>=NF(B371,"Quantity (Base)")</t>
  </si>
  <si>
    <t>=NF(B372,"Quantity (Base)")</t>
  </si>
  <si>
    <t>=NF(B373,"Quantity (Base)")</t>
  </si>
  <si>
    <t>=NF(B374,"Quantity (Base)")</t>
  </si>
  <si>
    <t>=NF(B375,"Quantity (Base)")</t>
  </si>
  <si>
    <t>=NF(B376,"Quantity (Base)")</t>
  </si>
  <si>
    <t>=NF(B377,"Quantity (Base)")</t>
  </si>
  <si>
    <t>=NF(B378,"Quantity (Base)")</t>
  </si>
  <si>
    <t>=NF(B379,"Quantity (Base)")</t>
  </si>
  <si>
    <t>=NF(B380,"Quantity (Base)")</t>
  </si>
  <si>
    <t>=NF(B381,"Quantity (Base)")</t>
  </si>
  <si>
    <t>=NF(B382,"Quantity (Base)")</t>
  </si>
  <si>
    <t>=NF(B383,"Quantity (Base)")</t>
  </si>
  <si>
    <t>=NF(B384,"Quantity (Base)")</t>
  </si>
  <si>
    <t>=NF(B385,"Quantity (Base)")</t>
  </si>
  <si>
    <t>=NF(B386,"Quantity (Base)")</t>
  </si>
  <si>
    <t>=NF(B387,"Quantity (Base)")</t>
  </si>
  <si>
    <t>=NF(B388,"Quantity (Base)")</t>
  </si>
  <si>
    <t>=NF(B389,"Quantity (Base)")</t>
  </si>
  <si>
    <t>=NF(B390,"Quantity (Base)")</t>
  </si>
  <si>
    <t>=NF(B391,"Quantity (Base)")</t>
  </si>
  <si>
    <t>=NF(B392,"Quantity (Base)")</t>
  </si>
  <si>
    <t>=NF(B393,"Quantity (Base)")</t>
  </si>
  <si>
    <t>=NF(B394,"Quantity (Base)")</t>
  </si>
  <si>
    <t>=NF(B395,"Quantity (Base)")</t>
  </si>
  <si>
    <t>=NF(B396,"Quantity (Base)")</t>
  </si>
  <si>
    <t>=NF(B397,"Quantity (Base)")</t>
  </si>
  <si>
    <t>=NF(B398,"Quantity (Base)")</t>
  </si>
  <si>
    <t>=NF(B399,"Quantity (Base)")</t>
  </si>
  <si>
    <t>=NF(B400,"Quantity (Base)")</t>
  </si>
  <si>
    <t>=NF(B401,"Quantity (Base)")</t>
  </si>
  <si>
    <t>=NF(B402,"Quantity (Base)")</t>
  </si>
  <si>
    <t>=NF(B403,"Quantity (Base)")</t>
  </si>
  <si>
    <t>=NF(B404,"Quantity (Base)")</t>
  </si>
  <si>
    <t>=NF(B405,"Quantity (Base)")</t>
  </si>
  <si>
    <t>=NF(B406,"Quantity (Base)")</t>
  </si>
  <si>
    <t>=NF(B407,"Quantity (Base)")</t>
  </si>
  <si>
    <t>=NF(B408,"Quantity (Base)")</t>
  </si>
  <si>
    <t>=NF(B409,"Quantity (Base)")</t>
  </si>
  <si>
    <t>=NF(B410,"Quantity (Base)")</t>
  </si>
  <si>
    <t>=NF(B411,"Quantity (Base)")</t>
  </si>
  <si>
    <t>=NF(B412,"Quantity (Base)")</t>
  </si>
  <si>
    <t>=NF(B413,"Quantity (Base)")</t>
  </si>
  <si>
    <t>=NF(B414,"Quantity (Base)")</t>
  </si>
  <si>
    <t>=NF(B415,"Quantity (Base)")</t>
  </si>
  <si>
    <t>=NF(B416,"Quantity (Base)")</t>
  </si>
  <si>
    <t>=NF(B417,"Quantity (Base)")</t>
  </si>
  <si>
    <t>=NF(B418,"Quantity (Base)")</t>
  </si>
  <si>
    <t>=NF(B419,"Quantity (Base)")</t>
  </si>
  <si>
    <t>=NF(B420,"Quantity (Base)")</t>
  </si>
  <si>
    <t>=NF(B421,"Quantity (Base)")</t>
  </si>
  <si>
    <t>=NF(B422,"Quantity (Base)")</t>
  </si>
  <si>
    <t>=NF(B423,"Quantity (Base)")</t>
  </si>
  <si>
    <t>=NF(B424,"Quantity (Base)")</t>
  </si>
  <si>
    <t>=NF(B425,"Quantity (Base)")</t>
  </si>
  <si>
    <t>=NF(B426,"Quantity (Base)")</t>
  </si>
  <si>
    <t>=NF(B427,"Quantity (Base)")</t>
  </si>
  <si>
    <t>=NF(B428,"Quantity (Base)")</t>
  </si>
  <si>
    <t>=NF(B429,"Quantity (Base)")</t>
  </si>
  <si>
    <t>=NF(B430,"Quantity (Base)")</t>
  </si>
  <si>
    <t>=NF(B431,"Quantity (Base)")</t>
  </si>
  <si>
    <t>=NF(B432,"Quantity (Base)")</t>
  </si>
  <si>
    <t>=NF(B433,"Quantity (Base)")</t>
  </si>
  <si>
    <t>=NF(B434,"Quantity (Base)")</t>
  </si>
  <si>
    <t>=NF(B435,"Quantity (Base)")</t>
  </si>
  <si>
    <t>=NF(B436,"Quantity (Base)")</t>
  </si>
  <si>
    <t>=NF(B437,"Quantity (Base)")</t>
  </si>
  <si>
    <t>=NF(B438,"Quantity (Base)")</t>
  </si>
  <si>
    <t>=NF(B439,"Quantity (Base)")</t>
  </si>
  <si>
    <t>=NF(B440,"Quantity (Base)")</t>
  </si>
  <si>
    <t>=NF(B441,"Quantity (Base)")</t>
  </si>
  <si>
    <t>=NF(B442,"Quantity (Base)")</t>
  </si>
  <si>
    <t>=NF(B443,"Quantity (Base)")</t>
  </si>
  <si>
    <t>=NF(B444,"Quantity (Base)")</t>
  </si>
  <si>
    <t>=NF(B445,"Quantity (Base)")</t>
  </si>
  <si>
    <t>=NF(B446,"Quantity (Base)")</t>
  </si>
  <si>
    <t>=NF(B447,"Quantity (Base)")</t>
  </si>
  <si>
    <t>=NF(B448,"Quantity (Base)")</t>
  </si>
  <si>
    <t>=NF(B449,"Quantity (Base)")</t>
  </si>
  <si>
    <t>=NF(B450,"Quantity (Base)")</t>
  </si>
  <si>
    <t>=NF(B451,"Quantity (Base)")</t>
  </si>
  <si>
    <t>=NF(B452,"Quantity (Base)")</t>
  </si>
  <si>
    <t>=NF(B453,"Quantity (Base)")</t>
  </si>
  <si>
    <t>=NF(B454,"Quantity (Base)")</t>
  </si>
  <si>
    <t>=NF(B455,"Quantity (Base)")</t>
  </si>
  <si>
    <t>=NF(B456,"Quantity (Base)")</t>
  </si>
  <si>
    <t>=NF(B457,"Quantity (Base)")</t>
  </si>
  <si>
    <t>=NF(B458,"Quantity (Base)")</t>
  </si>
  <si>
    <t>=NF(B459,"Quantity (Base)")</t>
  </si>
  <si>
    <t>=NF(B460,"Quantity (Base)")</t>
  </si>
  <si>
    <t>=NF(B461,"Quantity (Base)")</t>
  </si>
  <si>
    <t>=NF(B462,"Quantity (Base)")</t>
  </si>
  <si>
    <t>=NF(B463,"Quantity (Base)")</t>
  </si>
  <si>
    <t>=NF(B464,"Quantity (Base)")</t>
  </si>
  <si>
    <t>=NF(B465,"Quantity (Base)")</t>
  </si>
  <si>
    <t>=NF(B466,"Quantity (Base)")</t>
  </si>
  <si>
    <t>=NF(B467,"Quantity (Base)")</t>
  </si>
  <si>
    <t>=NF(B468,"Quantity (Base)")</t>
  </si>
  <si>
    <t>=NF(B469,"Quantity (Base)")</t>
  </si>
  <si>
    <t>=NF(B470,"Quantity (Base)")</t>
  </si>
  <si>
    <t>=NF(B471,"Quantity (Base)")</t>
  </si>
  <si>
    <t>=NF(B472,"Quantity (Base)")</t>
  </si>
  <si>
    <t>=NF(B473,"Quantity (Base)")</t>
  </si>
  <si>
    <t>=NF(B474,"Quantity (Base)")</t>
  </si>
  <si>
    <t>=NF(B475,"Quantity (Base)")</t>
  </si>
  <si>
    <t>=NF(B476,"Quantity (Base)")</t>
  </si>
  <si>
    <t>=NF(B477,"Quantity (Base)")</t>
  </si>
  <si>
    <t>=NF(B478,"Quantity (Base)")</t>
  </si>
  <si>
    <t>=NF(B479,"Quantity (Base)")</t>
  </si>
  <si>
    <t>=NF(B480,"Quantity (Base)")</t>
  </si>
  <si>
    <t>=NF(B481,"Quantity (Base)")</t>
  </si>
  <si>
    <t>=NF(B482,"Quantity (Base)")</t>
  </si>
  <si>
    <t>=NF(B483,"Quantity (Base)")</t>
  </si>
  <si>
    <t>=NF(B484,"Quantity (Base)")</t>
  </si>
  <si>
    <t>=NF(B485,"Quantity (Base)")</t>
  </si>
  <si>
    <t>=NF(B486,"Quantity (Base)")</t>
  </si>
  <si>
    <t>=NF(B487,"Quantity (Base)")</t>
  </si>
  <si>
    <t>=NF(B488,"Quantity (Base)")</t>
  </si>
  <si>
    <t>=NF(B489,"Quantity (Base)")</t>
  </si>
  <si>
    <t>=NF(B490,"Quantity (Base)")</t>
  </si>
  <si>
    <t>=NF(B491,"Quantity (Base)")</t>
  </si>
  <si>
    <t>=NF(B492,"Quantity (Base)")</t>
  </si>
  <si>
    <t>=NF(B493,"Quantity (Base)")</t>
  </si>
  <si>
    <t>=NF(B494,"Quantity (Base)")</t>
  </si>
  <si>
    <t>=NF(B495,"Quantity (Base)")</t>
  </si>
  <si>
    <t>=NF(B496,"Quantity (Base)")</t>
  </si>
  <si>
    <t>=NF(B497,"Quantity (Base)")</t>
  </si>
  <si>
    <t>=NF(B498,"Quantity (Base)")</t>
  </si>
  <si>
    <t>=NF(B499,"Quantity (Base)")</t>
  </si>
  <si>
    <t>=NF(B500,"Quantity (Base)")</t>
  </si>
  <si>
    <t>=NF(B501,"Quantity (Base)")</t>
  </si>
  <si>
    <t>=NF(B502,"Quantity (Base)")</t>
  </si>
  <si>
    <t>=NF(B503,"Quantity (Base)")</t>
  </si>
  <si>
    <t>=NF(B504,"Quantity (Base)")</t>
  </si>
  <si>
    <t>=NF(B505,"Quantity (Base)")</t>
  </si>
  <si>
    <t>=NF(B506,"Quantity (Base)")</t>
  </si>
  <si>
    <t>=NF(B507,"Quantity (Base)")</t>
  </si>
  <si>
    <t>=NF(B508,"Quantity (Base)")</t>
  </si>
  <si>
    <t>=NF(B509,"Quantity (Base)")</t>
  </si>
  <si>
    <t>=NF(B510,"Quantity (Base)")</t>
  </si>
  <si>
    <t>=NF(B511,"Quantity (Base)")</t>
  </si>
  <si>
    <t>=NF(B512,"Quantity (Base)")</t>
  </si>
  <si>
    <t>=NF(B513,"Quantity (Base)")</t>
  </si>
  <si>
    <t>=NF(B514,"Quantity (Base)")</t>
  </si>
  <si>
    <t>=NF(B515,"Quantity (Base)")</t>
  </si>
  <si>
    <t>=NF(B516,"Quantity (Base)")</t>
  </si>
  <si>
    <t>=NF(B517,"Quantity (Base)")</t>
  </si>
  <si>
    <t>=NF(B518,"Quantity (Base)")</t>
  </si>
  <si>
    <t>=NF(B519,"Quantity (Base)")</t>
  </si>
  <si>
    <t>=NF(B520,"Quantity (Base)")</t>
  </si>
  <si>
    <t>=NF(B521,"Quantity (Base)")</t>
  </si>
  <si>
    <t>=NF(B522,"Quantity (Base)")</t>
  </si>
  <si>
    <t>=NF(B523,"Quantity (Base)")</t>
  </si>
  <si>
    <t>=NF(B524,"Quantity (Base)")</t>
  </si>
  <si>
    <t>=NF(B525,"Quantity (Base)")</t>
  </si>
  <si>
    <t>=NF(B526,"Quantity (Base)")</t>
  </si>
  <si>
    <t>=NF(B527,"Quantity (Base)")</t>
  </si>
  <si>
    <t>=NF(B528,"Quantity (Base)")</t>
  </si>
  <si>
    <t>=NF(B529,"Quantity (Base)")</t>
  </si>
  <si>
    <t>=NF(B530,"Quantity (Base)")</t>
  </si>
  <si>
    <t>=NF(B531,"Quantity (Base)")</t>
  </si>
  <si>
    <t>=NF(B532,"Quantity (Base)")</t>
  </si>
  <si>
    <t>=NF(B533,"Quantity (Base)")</t>
  </si>
  <si>
    <t>=NF(B534,"Quantity (Base)")</t>
  </si>
  <si>
    <t>=NF(B535,"Quantity (Base)")</t>
  </si>
  <si>
    <t>=NF(B536,"Quantity (Base)")</t>
  </si>
  <si>
    <t>=NF(B537,"Quantity (Base)")</t>
  </si>
  <si>
    <t>=NF(B538,"Quantity (Base)")</t>
  </si>
  <si>
    <t>=NF(B539,"Quantity (Base)")</t>
  </si>
  <si>
    <t>=NF(B540,"Quantity (Base)")</t>
  </si>
  <si>
    <t>=NF(B541,"Quantity (Base)")</t>
  </si>
  <si>
    <t>=NF(B542,"Quantity (Base)")</t>
  </si>
  <si>
    <t>=NF(B543,"Quantity (Base)")</t>
  </si>
  <si>
    <t>=NF(B544,"Quantity (Base)")</t>
  </si>
  <si>
    <t>=NF(B545,"Quantity (Base)")</t>
  </si>
  <si>
    <t>=NF(B546,"Quantity (Base)")</t>
  </si>
  <si>
    <t>=NF(B547,"Quantity (Base)")</t>
  </si>
  <si>
    <t>=NF(B548,"Quantity (Base)")</t>
  </si>
  <si>
    <t>=NF(B549,"Quantity (Base)")</t>
  </si>
  <si>
    <t>=NF(B550,"Quantity (Base)")</t>
  </si>
  <si>
    <t>=NF(B551,"Quantity (Base)")</t>
  </si>
  <si>
    <t>=NF(B552,"Quantity (Base)")</t>
  </si>
  <si>
    <t>=NF(B553,"Quantity (Base)")</t>
  </si>
  <si>
    <t>=NF(B554,"Quantity (Base)")</t>
  </si>
  <si>
    <t>=NF(B555,"Quantity (Base)")</t>
  </si>
  <si>
    <t>=NF(B556,"Quantity (Base)")</t>
  </si>
  <si>
    <t>=NF(B557,"Quantity (Base)")</t>
  </si>
  <si>
    <t>=NF(B558,"Quantity (Base)")</t>
  </si>
  <si>
    <t>=NF(B559,"Quantity (Base)")</t>
  </si>
  <si>
    <t>=NF(B560,"Quantity (Base)")</t>
  </si>
  <si>
    <t>=NF(B561,"Quantity (Base)")</t>
  </si>
  <si>
    <t>=NF(B562,"Quantity (Base)")</t>
  </si>
  <si>
    <t>=NF(B563,"Quantity (Base)")</t>
  </si>
  <si>
    <t>=NF(B564,"Quantity (Base)")</t>
  </si>
  <si>
    <t>=NF(B565,"Quantity (Base)")</t>
  </si>
  <si>
    <t>=NF(B566,"Quantity (Base)")</t>
  </si>
  <si>
    <t>=NF(B567,"Quantity (Base)")</t>
  </si>
  <si>
    <t>=NF(B568,"Quantity (Base)")</t>
  </si>
  <si>
    <t>=NF(B569,"Quantity (Base)")</t>
  </si>
  <si>
    <t>=NF(B570,"Quantity (Base)")</t>
  </si>
  <si>
    <t>=NF(B571,"Quantity (Base)")</t>
  </si>
  <si>
    <t>=NF(B572,"Quantity (Base)")</t>
  </si>
  <si>
    <t>=NF(B573,"Quantity (Base)")</t>
  </si>
  <si>
    <t>=NF(B574,"Quantity (Base)")</t>
  </si>
  <si>
    <t>=NF(B575,"Quantity (Base)")</t>
  </si>
  <si>
    <t>=NF(B576,"Quantity (Base)")</t>
  </si>
  <si>
    <t>=NF(B577,"Quantity (Base)")</t>
  </si>
  <si>
    <t>=NF(B578,"Quantity (Base)")</t>
  </si>
  <si>
    <t>=NF(B579,"Quantity (Base)")</t>
  </si>
  <si>
    <t>=NF(B580,"Quantity (Base)")</t>
  </si>
  <si>
    <t>=NF(B581,"Quantity (Base)")</t>
  </si>
  <si>
    <t>=NF(B582,"Quantity (Base)")</t>
  </si>
  <si>
    <t>=NF(B583,"Quantity (Base)")</t>
  </si>
  <si>
    <t>=NF(B584,"Quantity (Base)")</t>
  </si>
  <si>
    <t>=NF(B585,"Quantity (Base)")</t>
  </si>
  <si>
    <t>=NF(B586,"Quantity (Base)")</t>
  </si>
  <si>
    <t>=NF(B587,"Quantity (Base)")</t>
  </si>
  <si>
    <t>=NF(B588,"Quantity (Base)")</t>
  </si>
  <si>
    <t>=NF(B589,"Quantity (Base)")</t>
  </si>
  <si>
    <t>=NF(B590,"Quantity (Base)")</t>
  </si>
  <si>
    <t>=NF(B591,"Quantity (Base)")</t>
  </si>
  <si>
    <t>=NF(B592,"Quantity (Base)")</t>
  </si>
  <si>
    <t>=NF(B593,"Quantity (Base)")</t>
  </si>
  <si>
    <t>=NF(B594,"Quantity (Base)")</t>
  </si>
  <si>
    <t>=NF(B595,"Quantity (Base)")</t>
  </si>
  <si>
    <t>=NF(B596,"Quantity (Base)")</t>
  </si>
  <si>
    <t>=NF(B597,"Quantity (Base)")</t>
  </si>
  <si>
    <t>=NF(B598,"Quantity (Base)")</t>
  </si>
  <si>
    <t>=NF(B599,"Quantity (Base)")</t>
  </si>
  <si>
    <t>=NF(B600,"Quantity (Base)")</t>
  </si>
  <si>
    <t>=NF(B601,"Quantity (Base)")</t>
  </si>
  <si>
    <t>=NF(B602,"Quantity (Base)")</t>
  </si>
  <si>
    <t>=NF(B603,"Quantity (Base)")</t>
  </si>
  <si>
    <t>=NF(B604,"Quantity (Base)")</t>
  </si>
  <si>
    <t>=NF(B605,"Quantity (Base)")</t>
  </si>
  <si>
    <t>=NF(B606,"Quantity (Base)")</t>
  </si>
  <si>
    <t>=NF(B607,"Quantity (Base)")</t>
  </si>
  <si>
    <t>=NF(B608,"Quantity (Base)")</t>
  </si>
  <si>
    <t>=NF(B609,"Quantity (Base)")</t>
  </si>
  <si>
    <t>=NF(B610,"Quantity (Base)")</t>
  </si>
  <si>
    <t>=NF(B611,"Quantity (Base)")</t>
  </si>
  <si>
    <t>=NF(B612,"Quantity (Base)")</t>
  </si>
  <si>
    <t>=NF(B613,"Quantity (Base)")</t>
  </si>
  <si>
    <t>=NF(B614,"Quantity (Base)")</t>
  </si>
  <si>
    <t>=NF(B615,"Quantity (Base)")</t>
  </si>
  <si>
    <t>=NF(B616,"Quantity (Base)")</t>
  </si>
  <si>
    <t>=NF(B617,"Quantity (Base)")</t>
  </si>
  <si>
    <t>=NF(B618,"Quantity (Base)")</t>
  </si>
  <si>
    <t>=NF(B619,"Quantity (Base)")</t>
  </si>
  <si>
    <t>=NF(B620,"Quantity (Base)")</t>
  </si>
  <si>
    <t>=NF(B621,"Quantity (Base)")</t>
  </si>
  <si>
    <t>=NF(B622,"Quantity (Base)")</t>
  </si>
  <si>
    <t>=NF(B623,"Quantity (Base)")</t>
  </si>
  <si>
    <t>=NF(B624,"Quantity (Base)")</t>
  </si>
  <si>
    <t>=NF(B625,"Quantity (Base)")</t>
  </si>
  <si>
    <t>=NF(B626,"Quantity (Base)")</t>
  </si>
  <si>
    <t>=NF(B627,"Quantity (Base)")</t>
  </si>
  <si>
    <t>=NF(B628,"Quantity (Base)")</t>
  </si>
  <si>
    <t>=NF(B629,"Quantity (Base)")</t>
  </si>
  <si>
    <t>=NF(B630,"Quantity (Base)")</t>
  </si>
  <si>
    <t>=NF(B631,"Quantity (Base)")</t>
  </si>
  <si>
    <t>=NF(B632,"Quantity (Base)")</t>
  </si>
  <si>
    <t>=NF(B633,"Quantity (Base)")</t>
  </si>
  <si>
    <t>=NF(B634,"Quantity (Base)")</t>
  </si>
  <si>
    <t>=NF(B635,"Quantity (Base)")</t>
  </si>
  <si>
    <t>=NF(B636,"Quantity (Base)")</t>
  </si>
  <si>
    <t>=NF(B637,"Quantity (Base)")</t>
  </si>
  <si>
    <t>=NF(B638,"Quantity (Base)")</t>
  </si>
  <si>
    <t>=NF(B639,"Quantity (Base)")</t>
  </si>
  <si>
    <t>=NF(B640,"Quantity (Base)")</t>
  </si>
  <si>
    <t>=NF(B641,"Quantity (Base)")</t>
  </si>
  <si>
    <t>=NF(B642,"Quantity (Base)")</t>
  </si>
  <si>
    <t>=NF(B643,"Quantity (Base)")</t>
  </si>
  <si>
    <t>=NF(B644,"Quantity (Base)")</t>
  </si>
  <si>
    <t>=NF(B645,"Quantity (Base)")</t>
  </si>
  <si>
    <t>=NF(B646,"Quantity (Base)")</t>
  </si>
  <si>
    <t>=NF(B647,"Quantity (Base)")</t>
  </si>
  <si>
    <t>=NF(B648,"Quantity (Base)")</t>
  </si>
  <si>
    <t>=NF(B649,"Quantity (Base)")</t>
  </si>
  <si>
    <t>=NF(B650,"Quantity (Base)")</t>
  </si>
  <si>
    <t>=NF(B651,"Quantity (Base)")</t>
  </si>
  <si>
    <t>=NF(B652,"Quantity (Base)")</t>
  </si>
  <si>
    <t>=NF(B653,"Quantity (Base)")</t>
  </si>
  <si>
    <t>=NF(B654,"Quantity (Base)")</t>
  </si>
  <si>
    <t>=NF(B655,"Quantity (Base)")</t>
  </si>
  <si>
    <t>=NF(B656,"Quantity (Base)")</t>
  </si>
  <si>
    <t>=NF(B657,"Quantity (Base)")</t>
  </si>
  <si>
    <t>=NF(B658,"Quantity (Base)")</t>
  </si>
  <si>
    <t>=NF(B659,"Quantity (Base)")</t>
  </si>
  <si>
    <t>=NF(B660,"Quantity (Base)")</t>
  </si>
  <si>
    <t>=NF(B661,"Quantity (Base)")</t>
  </si>
  <si>
    <t>=NF(B662,"Quantity (Base)")</t>
  </si>
  <si>
    <t>=NF(B663,"Quantity (Base)")</t>
  </si>
  <si>
    <t>=NF(B664,"Quantity (Base)")</t>
  </si>
  <si>
    <t>=NF(B665,"Quantity (Base)")</t>
  </si>
  <si>
    <t>=NF(B666,"Quantity (Base)")</t>
  </si>
  <si>
    <t>=NF(B667,"Quantity (Base)")</t>
  </si>
  <si>
    <t>=NF(B668,"Quantity (Base)")</t>
  </si>
  <si>
    <t>=NF(B669,"Quantity (Base)")</t>
  </si>
  <si>
    <t>=NF(B670,"Quantity (Base)")</t>
  </si>
  <si>
    <t>=NF(B671,"Quantity (Base)")</t>
  </si>
  <si>
    <t>=NF(B672,"Quantity (Base)")</t>
  </si>
  <si>
    <t>=NF(B673,"Quantity (Base)")</t>
  </si>
  <si>
    <t>=NF(B674,"Quantity (Base)")</t>
  </si>
  <si>
    <t>=NF(B675,"Quantity (Base)")</t>
  </si>
  <si>
    <t>=NF(B676,"Quantity (Base)")</t>
  </si>
  <si>
    <t>=NF(B677,"Quantity (Base)")</t>
  </si>
  <si>
    <t>=NF(B678,"Quantity (Base)")</t>
  </si>
  <si>
    <t>=NF(B679,"Quantity (Base)")</t>
  </si>
  <si>
    <t>=NF(B680,"Quantity (Base)")</t>
  </si>
  <si>
    <t>=NF(B681,"Quantity (Base)")</t>
  </si>
  <si>
    <t>=NF(B682,"Quantity (Base)")</t>
  </si>
  <si>
    <t>=NF(B683,"Quantity (Base)")</t>
  </si>
  <si>
    <t>=NF(B684,"Quantity (Base)")</t>
  </si>
  <si>
    <t>=NF(B685,"Quantity (Base)")</t>
  </si>
  <si>
    <t>=NF(B686,"Quantity (Base)")</t>
  </si>
  <si>
    <t>=NF(B687,"Quantity (Base)")</t>
  </si>
  <si>
    <t>=NF(B688,"Quantity (Base)")</t>
  </si>
  <si>
    <t>=NF(B689,"Quantity (Base)")</t>
  </si>
  <si>
    <t>=NF(B690,"Quantity (Base)")</t>
  </si>
  <si>
    <t>=NF(B691,"Quantity (Base)")</t>
  </si>
  <si>
    <t>=NF(B692,"Quantity (Base)")</t>
  </si>
  <si>
    <t>=NF(B693,"Quantity (Base)")</t>
  </si>
  <si>
    <t>=NF(B694,"Quantity (Base)")</t>
  </si>
  <si>
    <t>=NF(B695,"Quantity (Base)")</t>
  </si>
  <si>
    <t>=NF(B696,"Quantity (Base)")</t>
  </si>
  <si>
    <t>=NF(B697,"Quantity (Base)")</t>
  </si>
  <si>
    <t>=NF(B698,"Quantity (Base)")</t>
  </si>
  <si>
    <t>=NF(B699,"Quantity (Base)")</t>
  </si>
  <si>
    <t>=NF(B700,"Quantity (Base)")</t>
  </si>
  <si>
    <t>=NF(B701,"Quantity (Base)")</t>
  </si>
  <si>
    <t>=NF(B702,"Quantity (Base)")</t>
  </si>
  <si>
    <t>=NF(B703,"Quantity (Base)")</t>
  </si>
  <si>
    <t>=NF(B704,"Quantity (Base)")</t>
  </si>
  <si>
    <t>=NF(B705,"Quantity (Base)")</t>
  </si>
  <si>
    <t>=NF(B706,"Quantity (Base)")</t>
  </si>
  <si>
    <t>=NF(B707,"Quantity (Base)")</t>
  </si>
  <si>
    <t>=NF(B708,"Quantity (Base)")</t>
  </si>
  <si>
    <t>=NF(B709,"Quantity (Base)")</t>
  </si>
  <si>
    <t>=NF(B710,"Quantity (Base)")</t>
  </si>
  <si>
    <t>=NF(B711,"Quantity (Base)")</t>
  </si>
  <si>
    <t>=NF(B712,"Quantity (Base)")</t>
  </si>
  <si>
    <t>=NF(B713,"Quantity (Base)")</t>
  </si>
  <si>
    <t>=NF(B714,"Quantity (Base)")</t>
  </si>
  <si>
    <t>=NF(B715,"Quantity (Base)")</t>
  </si>
  <si>
    <t>=NF(B716,"Quantity (Base)")</t>
  </si>
  <si>
    <t>=NF(B717,"Quantity (Base)")</t>
  </si>
  <si>
    <t>=NF(B718,"Quantity (Base)")</t>
  </si>
  <si>
    <t>=NF(B719,"Quantity (Base)")</t>
  </si>
  <si>
    <t>=NF(B720,"Quantity (Base)")</t>
  </si>
  <si>
    <t>=NF(B721,"Quantity (Base)")</t>
  </si>
  <si>
    <t>=NF(B722,"Quantity (Base)")</t>
  </si>
  <si>
    <t>=NF(B723,"Quantity (Base)")</t>
  </si>
  <si>
    <t>=NF(B724,"Quantity (Base)")</t>
  </si>
  <si>
    <t>=NF(B725,"Quantity (Base)")</t>
  </si>
  <si>
    <t>=NF(B726,"Quantity (Base)")</t>
  </si>
  <si>
    <t>=NF(B727,"Quantity (Base)")</t>
  </si>
  <si>
    <t>=NF(B728,"Quantity (Base)")</t>
  </si>
  <si>
    <t>=NF(B729,"Quantity (Base)")</t>
  </si>
  <si>
    <t>=NF(B730,"Quantity (Base)")</t>
  </si>
  <si>
    <t>=NF(B731,"Quantity (Base)")</t>
  </si>
  <si>
    <t>=NF(B732,"Quantity (Base)")</t>
  </si>
  <si>
    <t>=NF(B733,"Quantity (Base)")</t>
  </si>
  <si>
    <t>=NF(B734,"Quantity (Base)")</t>
  </si>
  <si>
    <t>=NF(B735,"Quantity (Base)")</t>
  </si>
  <si>
    <t>=NF(B736,"Quantity (Base)")</t>
  </si>
  <si>
    <t>=NF(B737,"Quantity (Base)")</t>
  </si>
  <si>
    <t>=NF(B738,"Quantity (Base)")</t>
  </si>
  <si>
    <t>=NF(B739,"Quantity (Base)")</t>
  </si>
  <si>
    <t>=NF(B740,"Quantity (Base)")</t>
  </si>
  <si>
    <t>=NF(B741,"Quantity (Base)")</t>
  </si>
  <si>
    <t>=NF(B742,"Quantity (Base)")</t>
  </si>
  <si>
    <t>=NF(B743,"Quantity (Base)")</t>
  </si>
  <si>
    <t>=NF(B744,"Quantity (Base)")</t>
  </si>
  <si>
    <t>=NF(B745,"Quantity (Base)")</t>
  </si>
  <si>
    <t>=NF(B746,"Quantity (Base)")</t>
  </si>
  <si>
    <t>=NF(B747,"Quantity (Base)")</t>
  </si>
  <si>
    <t>=NF(B748,"Quantity (Base)")</t>
  </si>
  <si>
    <t>=NF(B749,"Quantity (Base)")</t>
  </si>
  <si>
    <t>=NF(B750,"Quantity (Base)")</t>
  </si>
  <si>
    <t>=NF(B751,"Quantity (Base)")</t>
  </si>
  <si>
    <t>=NF(B752,"Quantity (Base)")</t>
  </si>
  <si>
    <t>=NF(B753,"Quantity (Base)")</t>
  </si>
  <si>
    <t>=NF(B754,"Quantity (Base)")</t>
  </si>
  <si>
    <t>=NF(B755,"Quantity (Base)")</t>
  </si>
  <si>
    <t>=NF(B756,"Quantity (Base)")</t>
  </si>
  <si>
    <t>=NF(B757,"Quantity (Base)")</t>
  </si>
  <si>
    <t>=NF(B758,"Quantity (Base)")</t>
  </si>
  <si>
    <t>=NF(B759,"Quantity (Base)")</t>
  </si>
  <si>
    <t>=NF(B760,"Quantity (Base)")</t>
  </si>
  <si>
    <t>=NF(B761,"Quantity (Base)")</t>
  </si>
  <si>
    <t>=NF(B762,"Quantity (Base)")</t>
  </si>
  <si>
    <t>=NF(B763,"Quantity (Base)")</t>
  </si>
  <si>
    <t>=NF(B764,"Quantity (Base)")</t>
  </si>
  <si>
    <t>=NF(B765,"Quantity (Base)")</t>
  </si>
  <si>
    <t>=NF(B766,"Quantity (Base)")</t>
  </si>
  <si>
    <t>=NF(B767,"Quantity (Base)")</t>
  </si>
  <si>
    <t>=NF(B768,"Quantity (Base)")</t>
  </si>
  <si>
    <t>=NF(B769,"Quantity (Base)")</t>
  </si>
  <si>
    <t>=NF(B770,"Quantity (Base)")</t>
  </si>
  <si>
    <t>=NF(B771,"Quantity (Base)")</t>
  </si>
  <si>
    <t>=NF(B772,"Quantity (Base)")</t>
  </si>
  <si>
    <t>=NF(B773,"Quantity (Base)")</t>
  </si>
  <si>
    <t>=NF(B774,"Quantity (Base)")</t>
  </si>
  <si>
    <t>=NF(B775,"Quantity (Base)")</t>
  </si>
  <si>
    <t>=NF(B776,"Quantity (Base)")</t>
  </si>
  <si>
    <t>=NF(B777,"Quantity (Base)")</t>
  </si>
  <si>
    <t>=NF(B778,"Quantity (Base)")</t>
  </si>
  <si>
    <t>=NF(B779,"Quantity (Base)")</t>
  </si>
  <si>
    <t>=NF(B780,"Quantity (Base)")</t>
  </si>
  <si>
    <t>=NF(B781,"Quantity (Base)")</t>
  </si>
  <si>
    <t>=NF(B782,"Quantity (Base)")</t>
  </si>
  <si>
    <t>=NF(B783,"Quantity (Base)")</t>
  </si>
  <si>
    <t>=NF(B784,"Quantity (Base)")</t>
  </si>
  <si>
    <t>=NF(B785,"Quantity (Base)")</t>
  </si>
  <si>
    <t>=NF(B786,"Quantity (Base)")</t>
  </si>
  <si>
    <t>=NF(B787,"Quantity (Base)")</t>
  </si>
  <si>
    <t>=NF(B788,"Quantity (Base)")</t>
  </si>
  <si>
    <t>=NF(B789,"Quantity (Base)")</t>
  </si>
  <si>
    <t>=NF(B790,"Quantity (Base)")</t>
  </si>
  <si>
    <t>=NF(B791,"Quantity (Base)")</t>
  </si>
  <si>
    <t>=NF(B792,"Quantity (Base)")</t>
  </si>
  <si>
    <t>=NF(B793,"Quantity (Base)")</t>
  </si>
  <si>
    <t>=NF(B794,"Quantity (Base)")</t>
  </si>
  <si>
    <t>=NF(B795,"Quantity (Base)")</t>
  </si>
  <si>
    <t>=NF(B796,"Quantity (Base)")</t>
  </si>
  <si>
    <t>=NF(B797,"Quantity (Base)")</t>
  </si>
  <si>
    <t>=NF(B798,"Quantity (Base)")</t>
  </si>
  <si>
    <t>=NF(B799,"Quantity (Base)")</t>
  </si>
  <si>
    <t>=NF(B800,"Quantity (Base)")</t>
  </si>
  <si>
    <t>=NF(B801,"Quantity (Base)")</t>
  </si>
  <si>
    <t>=NF(B802,"Quantity (Base)")</t>
  </si>
  <si>
    <t>=NF(B803,"Quantity (Base)")</t>
  </si>
  <si>
    <t>=NF(B804,"Quantity (Base)")</t>
  </si>
  <si>
    <t>=NF(B805,"Quantity (Base)")</t>
  </si>
  <si>
    <t>=NF(B806,"Quantity (Base)")</t>
  </si>
  <si>
    <t>=NF(B807,"Quantity (Base)")</t>
  </si>
  <si>
    <t>=NF(B808,"Quantity (Base)")</t>
  </si>
  <si>
    <t>=NF(B809,"Quantity (Base)")</t>
  </si>
  <si>
    <t>=NF(B810,"Quantity (Base)")</t>
  </si>
  <si>
    <t>=NF(B811,"Quantity (Base)")</t>
  </si>
  <si>
    <t>=NF(B812,"Quantity (Base)")</t>
  </si>
  <si>
    <t>=NF(B813,"Quantity (Base)")</t>
  </si>
  <si>
    <t>=NF(B814,"Quantity (Base)")</t>
  </si>
  <si>
    <t>=NF(B815,"Quantity (Base)")</t>
  </si>
  <si>
    <t>=NF(B816,"Quantity (Base)")</t>
  </si>
  <si>
    <t>=NF(B817,"Quantity (Base)")</t>
  </si>
  <si>
    <t>=NF(B818,"Quantity (Base)")</t>
  </si>
  <si>
    <t>=NF(B819,"Quantity (Base)")</t>
  </si>
  <si>
    <t>=NF(B820,"Quantity (Base)")</t>
  </si>
  <si>
    <t>=NF(B821,"Quantity (Base)")</t>
  </si>
  <si>
    <t>=NF(B822,"Quantity (Base)")</t>
  </si>
  <si>
    <t>=NF(B823,"Quantity (Base)")</t>
  </si>
  <si>
    <t>=NF(B824,"Quantity (Base)")</t>
  </si>
  <si>
    <t>=NF(B825,"Quantity (Base)")</t>
  </si>
  <si>
    <t>=NF(B826,"Quantity (Base)")</t>
  </si>
  <si>
    <t>=NF(B827,"Quantity (Base)")</t>
  </si>
  <si>
    <t>=NF(B828,"Quantity (Base)")</t>
  </si>
  <si>
    <t>=NF(B829,"Quantity (Base)")</t>
  </si>
  <si>
    <t>=NF(B830,"Quantity (Base)")</t>
  </si>
  <si>
    <t>=NF(B831,"Quantity (Base)")</t>
  </si>
  <si>
    <t>=NF(B832,"Quantity (Base)")</t>
  </si>
  <si>
    <t>=NF(B833,"Quantity (Base)")</t>
  </si>
  <si>
    <t>=NF(B834,"Quantity (Base)")</t>
  </si>
  <si>
    <t>=NF(B835,"Quantity (Base)")</t>
  </si>
  <si>
    <t>=NF(B836,"Quantity (Base)")</t>
  </si>
  <si>
    <t>=NF(B837,"Quantity (Base)")</t>
  </si>
  <si>
    <t>=NF(B838,"Quantity (Base)")</t>
  </si>
  <si>
    <t>=NF(B839,"Quantity (Base)")</t>
  </si>
  <si>
    <t>=NF(B840,"Quantity (Base)")</t>
  </si>
  <si>
    <t>=NF(B841,"Quantity (Base)")</t>
  </si>
  <si>
    <t>=NF(B842,"Quantity (Base)")</t>
  </si>
  <si>
    <t>=NF(B843,"Quantity (Base)")</t>
  </si>
  <si>
    <t>=NF(B844,"Quantity (Base)")</t>
  </si>
  <si>
    <t>=NF(B845,"Quantity (Base)")</t>
  </si>
  <si>
    <t>=NF(B846,"Quantity (Base)")</t>
  </si>
  <si>
    <t>=NF(B847,"Quantity (Base)")</t>
  </si>
  <si>
    <t>=NF(B848,"Quantity (Base)")</t>
  </si>
  <si>
    <t>=NF(B849,"Quantity (Base)")</t>
  </si>
  <si>
    <t>=NF(B850,"Quantity (Base)")</t>
  </si>
  <si>
    <t>=NF(B851,"Quantity (Base)")</t>
  </si>
  <si>
    <t>=NF(B852,"Quantity (Base)")</t>
  </si>
  <si>
    <t>=NF(B853,"Quantity (Base)")</t>
  </si>
  <si>
    <t>=NF(B854,"Quantity (Base)")</t>
  </si>
  <si>
    <t>=NF(B855,"Quantity (Base)")</t>
  </si>
  <si>
    <t>=NF(B856,"Quantity (Base)")</t>
  </si>
  <si>
    <t>=NF(B857,"Quantity (Base)")</t>
  </si>
  <si>
    <t>=NF(B858,"Quantity (Base)")</t>
  </si>
  <si>
    <t>=NF(B859,"Quantity (Base)")</t>
  </si>
  <si>
    <t>=NF(B860,"Quantity (Base)")</t>
  </si>
  <si>
    <t>=NF(B861,"Quantity (Base)")</t>
  </si>
  <si>
    <t>=NF(B862,"Quantity (Base)")</t>
  </si>
  <si>
    <t>=NF(B863,"Quantity (Base)")</t>
  </si>
  <si>
    <t>=NF(B864,"Quantity (Base)")</t>
  </si>
  <si>
    <t>=NF(B865,"Quantity (Base)")</t>
  </si>
  <si>
    <t>=NF(B866,"Quantity (Base)")</t>
  </si>
  <si>
    <t>=NF(B867,"Quantity (Base)")</t>
  </si>
  <si>
    <t>=NF(B868,"Quantity (Base)")</t>
  </si>
  <si>
    <t>=NF(B869,"Quantity (Base)")</t>
  </si>
  <si>
    <t>=NF(B870,"Quantity (Base)")</t>
  </si>
  <si>
    <t>=NF(B871,"Quantity (Base)")</t>
  </si>
  <si>
    <t>=NF(B872,"Quantity (Base)")</t>
  </si>
  <si>
    <t>=NF(B873,"Quantity (Base)")</t>
  </si>
  <si>
    <t>=NF(B874,"Quantity (Base)")</t>
  </si>
  <si>
    <t>=NF(B875,"Quantity (Base)")</t>
  </si>
  <si>
    <t>=NF(B876,"Quantity (Base)")</t>
  </si>
  <si>
    <t>=NF(B877,"Quantity (Base)")</t>
  </si>
  <si>
    <t>=NF(B878,"Quantity (Base)")</t>
  </si>
  <si>
    <t>=NF(B879,"Quantity (Base)")</t>
  </si>
  <si>
    <t>=NF(B880,"Quantity (Base)")</t>
  </si>
  <si>
    <t>=NF(B881,"Quantity (Base)")</t>
  </si>
  <si>
    <t>=NF(B882,"Quantity (Base)")</t>
  </si>
  <si>
    <t>=NF(B883,"Quantity (Base)")</t>
  </si>
  <si>
    <t>=NF(B884,"Quantity (Base)")</t>
  </si>
  <si>
    <t>=NF(B885,"Quantity (Base)")</t>
  </si>
  <si>
    <t>=NF(B886,"Quantity (Base)")</t>
  </si>
  <si>
    <t>=NF(B887,"Quantity (Base)")</t>
  </si>
  <si>
    <t>=NF(B888,"Quantity (Base)")</t>
  </si>
  <si>
    <t>=NF(B889,"Quantity (Base)")</t>
  </si>
  <si>
    <t>=NF(B890,"Quantity (Base)")</t>
  </si>
  <si>
    <t>=NF(B891,"Quantity (Base)")</t>
  </si>
  <si>
    <t>=NF(B892,"Quantity (Base)")</t>
  </si>
  <si>
    <t>=NF(B893,"Quantity (Base)")</t>
  </si>
  <si>
    <t>=NF(B894,"Quantity (Base)")</t>
  </si>
  <si>
    <t>=NF(B895,"Quantity (Base)")</t>
  </si>
  <si>
    <t>=NF(B896,"Quantity (Base)")</t>
  </si>
  <si>
    <t>=NF(B897,"Quantity (Base)")</t>
  </si>
  <si>
    <t>=NF(B898,"Quantity (Base)")</t>
  </si>
  <si>
    <t>=NF(B899,"Quantity (Base)")</t>
  </si>
  <si>
    <t>=NF(B900,"Quantity (Base)")</t>
  </si>
  <si>
    <t>=NF(B901,"Quantity (Base)")</t>
  </si>
  <si>
    <t>=NF(B902,"Quantity (Base)")</t>
  </si>
  <si>
    <t>=NF(B903,"Quantity (Base)")</t>
  </si>
  <si>
    <t>=NF(B904,"Quantity (Base)")</t>
  </si>
  <si>
    <t>=NF(B905,"Quantity (Base)")</t>
  </si>
  <si>
    <t>=NF(B906,"Quantity (Base)")</t>
  </si>
  <si>
    <t>=NF(B907,"Quantity (Base)")</t>
  </si>
  <si>
    <t>=NF(B908,"Quantity (Base)")</t>
  </si>
  <si>
    <t>=NF(B909,"Quantity (Base)")</t>
  </si>
  <si>
    <t>=NF(B910,"Quantity (Base)")</t>
  </si>
  <si>
    <t>=NF(B911,"Quantity (Base)")</t>
  </si>
  <si>
    <t>=NF(B912,"Quantity (Base)")</t>
  </si>
  <si>
    <t>=NF(B913,"Quantity (Base)")</t>
  </si>
  <si>
    <t>=NF(B914,"Quantity (Base)")</t>
  </si>
  <si>
    <t>=NF(B915,"Quantity (Base)")</t>
  </si>
  <si>
    <t>=NF(B916,"Quantity (Base)")</t>
  </si>
  <si>
    <t>=NF(B917,"Quantity (Base)")</t>
  </si>
  <si>
    <t>=NF(B918,"Quantity (Base)")</t>
  </si>
  <si>
    <t>=NF(B919,"Quantity (Base)")</t>
  </si>
  <si>
    <t>=NF(B920,"Quantity (Base)")</t>
  </si>
  <si>
    <t>=NF(B921,"Quantity (Base)")</t>
  </si>
  <si>
    <t>=NF(B922,"Quantity (Base)")</t>
  </si>
  <si>
    <t>=NF(B923,"Quantity (Base)")</t>
  </si>
  <si>
    <t>=NF(B924,"Quantity (Base)")</t>
  </si>
  <si>
    <t>=NF(B925,"Quantity (Base)")</t>
  </si>
  <si>
    <t>=NF(B926,"Quantity (Base)")</t>
  </si>
  <si>
    <t>=NF(B927,"Quantity (Base)")</t>
  </si>
  <si>
    <t>=NF(B928,"Quantity (Base)")</t>
  </si>
  <si>
    <t>=NF(B929,"Quantity (Base)")</t>
  </si>
  <si>
    <t>=NF(B930,"Quantity (Base)")</t>
  </si>
  <si>
    <t>=NF(B931,"Quantity (Base)")</t>
  </si>
  <si>
    <t>=NF(B932,"Quantity (Base)")</t>
  </si>
  <si>
    <t>=NF(B933,"Quantity (Base)")</t>
  </si>
  <si>
    <t>=NF(B934,"Quantity (Base)")</t>
  </si>
  <si>
    <t>=NF(B935,"Quantity (Base)")</t>
  </si>
  <si>
    <t>=NF(B936,"Quantity (Base)")</t>
  </si>
  <si>
    <t>=NF(B937,"Quantity (Base)")</t>
  </si>
  <si>
    <t>=NF(B938,"Quantity (Base)")</t>
  </si>
  <si>
    <t>=NF(B939,"Quantity (Base)")</t>
  </si>
  <si>
    <t>=NF(B940,"Quantity (Base)")</t>
  </si>
  <si>
    <t>=NF(B941,"Quantity (Base)")</t>
  </si>
  <si>
    <t>=NF(B942,"Quantity (Base)")</t>
  </si>
  <si>
    <t>=NF(B943,"Quantity (Base)")</t>
  </si>
  <si>
    <t>=NF(B944,"Quantity (Base)")</t>
  </si>
  <si>
    <t>=NF(B945,"Quantity (Base)")</t>
  </si>
  <si>
    <t>=NF(B946,"Quantity (Base)")</t>
  </si>
  <si>
    <t>=NF(B947,"Quantity (Base)")</t>
  </si>
  <si>
    <t>=NF(B948,"Quantity (Base)")</t>
  </si>
  <si>
    <t>=NF(B949,"Quantity (Base)")</t>
  </si>
  <si>
    <t>=NF(B950,"Quantity (Base)")</t>
  </si>
  <si>
    <t>=NF(B951,"Quantity (Base)")</t>
  </si>
  <si>
    <t>=NF(B952,"Quantity (Base)")</t>
  </si>
  <si>
    <t>=NF(B953,"Quantity (Base)")</t>
  </si>
  <si>
    <t>=NF(B954,"Quantity (Base)")</t>
  </si>
  <si>
    <t>=NF(B955,"Quantity (Base)")</t>
  </si>
  <si>
    <t>=NF(B956,"Quantity (Base)")</t>
  </si>
  <si>
    <t>=NF(B957,"Quantity (Base)")</t>
  </si>
  <si>
    <t>=NF(B958,"Quantity (Base)")</t>
  </si>
  <si>
    <t>=NF(B959,"Quantity (Base)")</t>
  </si>
  <si>
    <t>=NF(B960,"Quantity (Base)")</t>
  </si>
  <si>
    <t>=NF(B961,"Quantity (Base)")</t>
  </si>
  <si>
    <t>=NF(B962,"Quantity (Base)")</t>
  </si>
  <si>
    <t>=NF(B963,"Quantity (Base)")</t>
  </si>
  <si>
    <t>=NF(B964,"Quantity (Base)")</t>
  </si>
  <si>
    <t>=NF(B965,"Quantity (Base)")</t>
  </si>
  <si>
    <t>=NF(B966,"Quantity (Base)")</t>
  </si>
  <si>
    <t>=NF(B967,"Quantity (Base)")</t>
  </si>
  <si>
    <t>=NF(B968,"Quantity (Base)")</t>
  </si>
  <si>
    <t>=NF(B969,"Quantity (Base)")</t>
  </si>
  <si>
    <t>=NF(B970,"Quantity (Base)")</t>
  </si>
  <si>
    <t>=NF(B971,"Quantity (Base)")</t>
  </si>
  <si>
    <t>=NF(B972,"Quantity (Base)")</t>
  </si>
  <si>
    <t>=NF(B973,"Quantity (Base)")</t>
  </si>
  <si>
    <t>=NF(B974,"Quantity (Base)")</t>
  </si>
  <si>
    <t>=NF(B975,"Quantity (Base)")</t>
  </si>
  <si>
    <t>=NF(B976,"Quantity (Base)")</t>
  </si>
  <si>
    <t>=NF(B977,"Quantity (Base)")</t>
  </si>
  <si>
    <t>=NF(B978,"Quantity (Base)")</t>
  </si>
  <si>
    <t>=NF(B979,"Quantity (Base)")</t>
  </si>
  <si>
    <t>=NF(B980,"Quantity (Base)")</t>
  </si>
  <si>
    <t>=NF(B981,"Quantity (Base)")</t>
  </si>
  <si>
    <t>=NF(B982,"Quantity (Base)")</t>
  </si>
  <si>
    <t>=NF(B983,"Quantity (Base)")</t>
  </si>
  <si>
    <t>=NF(B984,"Quantity (Base)")</t>
  </si>
  <si>
    <t>=NF(B985,"Quantity (Base)")</t>
  </si>
  <si>
    <t>=NF(B986,"Quantity (Base)")</t>
  </si>
  <si>
    <t>=NF(B987,"Quantity (Base)")</t>
  </si>
  <si>
    <t>=NF(B988,"Quantity (Base)")</t>
  </si>
  <si>
    <t>=NF(B989,"Quantity (Base)")</t>
  </si>
  <si>
    <t>=NF(B990,"Quantity (Base)")</t>
  </si>
  <si>
    <t>=NF(B991,"Quantity (Base)")</t>
  </si>
  <si>
    <t>=NF(B992,"Quantity (Base)")</t>
  </si>
  <si>
    <t>=NF(B993,"Quantity (Base)")</t>
  </si>
  <si>
    <t>=NF(B994,"Quantity (Base)")</t>
  </si>
  <si>
    <t>=NF(B995,"Quantity (Base)")</t>
  </si>
  <si>
    <t>=NF(B996,"Quantity (Base)")</t>
  </si>
  <si>
    <t>=NF(B997,"Quantity (Base)")</t>
  </si>
  <si>
    <t>=NF(B998,"Quantity (Base)")</t>
  </si>
  <si>
    <t>=NF(B999,"Quantity (Base)")</t>
  </si>
  <si>
    <t>=NF(B1000,"Quantity (Base)")</t>
  </si>
  <si>
    <t>=NF(B1001,"Quantity (Base)")</t>
  </si>
  <si>
    <t>=NF(B1002,"Quantity (Base)")</t>
  </si>
  <si>
    <t>=NF(B1003,"Quantity (Base)")</t>
  </si>
  <si>
    <t>=NF(B1004,"Quantity (Base)")</t>
  </si>
  <si>
    <t>=NF(B1005,"Quantity (Base)")</t>
  </si>
  <si>
    <t>=NF(B1006,"Quantity (Base)")</t>
  </si>
  <si>
    <t>=NF(B1007,"Quantity (Base)")</t>
  </si>
  <si>
    <t>=NF(B1008,"Quantity (Base)")</t>
  </si>
  <si>
    <t>=NF(B1009,"Quantity (Base)")</t>
  </si>
  <si>
    <t>=NF(B1010,"Quantity (Base)")</t>
  </si>
  <si>
    <t>=NF(B1011,"Quantity (Base)")</t>
  </si>
  <si>
    <t>=NF(B1012,"Quantity (Base)")</t>
  </si>
  <si>
    <t>=NF(B1013,"Quantity (Base)")</t>
  </si>
  <si>
    <t>=NF(B1014,"Quantity (Base)")</t>
  </si>
  <si>
    <t>=NF(B1015,"Quantity (Base)")</t>
  </si>
  <si>
    <t>=NF(B1016,"Quantity (Base)")</t>
  </si>
  <si>
    <t>=NF(B1017,"Quantity (Base)")</t>
  </si>
  <si>
    <t>=NF(B1018,"Quantity (Base)")</t>
  </si>
  <si>
    <t>=NF(B1019,"Quantity (Base)")</t>
  </si>
  <si>
    <t>=NF(B1020,"Quantity (Base)")</t>
  </si>
  <si>
    <t>=NF(B1021,"Quantity (Base)")</t>
  </si>
  <si>
    <t>=NF(B1022,"Quantity (Base)")</t>
  </si>
  <si>
    <t>=NF(B1023,"Quantity (Base)")</t>
  </si>
  <si>
    <t>=NF(B1024,"Quantity (Base)")</t>
  </si>
  <si>
    <t>=NF(B1025,"Quantity (Base)")</t>
  </si>
  <si>
    <t>=NF(B1026,"Quantity (Base)")</t>
  </si>
  <si>
    <t>=NF(B1027,"Quantity (Base)")</t>
  </si>
  <si>
    <t>=NF(B1028,"Quantity (Base)")</t>
  </si>
  <si>
    <t>=NF(B1029,"Quantity (Base)")</t>
  </si>
  <si>
    <t>=NF(B1030,"Quantity (Base)")</t>
  </si>
  <si>
    <t>=NF(B1031,"Quantity (Base)")</t>
  </si>
  <si>
    <t>=NF(B1032,"Quantity (Base)")</t>
  </si>
  <si>
    <t>=NF(B1033,"Quantity (Base)")</t>
  </si>
  <si>
    <t>=NF(B1034,"Quantity (Base)")</t>
  </si>
  <si>
    <t>=NF(B1035,"Quantity (Base)")</t>
  </si>
  <si>
    <t>=NF(B1036,"Quantity (Base)")</t>
  </si>
  <si>
    <t>=NF(B1037,"Quantity (Base)")</t>
  </si>
  <si>
    <t>=NF(B1038,"Quantity (Base)")</t>
  </si>
  <si>
    <t>=NF(B1039,"Quantity (Base)")</t>
  </si>
  <si>
    <t>=NF(B1040,"Quantity (Base)")</t>
  </si>
  <si>
    <t>=NF(B1041,"Quantity (Base)")</t>
  </si>
  <si>
    <t>=NF(B1042,"Quantity (Base)")</t>
  </si>
  <si>
    <t>=NF(B1043,"Quantity (Base)")</t>
  </si>
  <si>
    <t>=NF(B1044,"Quantity (Base)")</t>
  </si>
  <si>
    <t>=NF(B1045,"Quantity (Base)")</t>
  </si>
  <si>
    <t>=NF(B1046,"Quantity (Base)")</t>
  </si>
  <si>
    <t>=NF(B1047,"Quantity (Base)")</t>
  </si>
  <si>
    <t>=NF(B1048,"Quantity (Base)")</t>
  </si>
  <si>
    <t>=NF(B1049,"Quantity (Base)")</t>
  </si>
  <si>
    <t>=NF(B1050,"Quantity (Base)")</t>
  </si>
  <si>
    <t>=NF(B1051,"Quantity (Base)")</t>
  </si>
  <si>
    <t>=NF(B1052,"Quantity (Base)")</t>
  </si>
  <si>
    <t>=NF(B1053,"Quantity (Base)")</t>
  </si>
  <si>
    <t>=NF(B1054,"Quantity (Base)")</t>
  </si>
  <si>
    <t>=NF(B1055,"Quantity (Base)")</t>
  </si>
  <si>
    <t>=NF(B1056,"Quantity (Base)")</t>
  </si>
  <si>
    <t>=NF(B1057,"Quantity (Base)")</t>
  </si>
  <si>
    <t>=NF(B1058,"Quantity (Base)")</t>
  </si>
  <si>
    <t>=NF(B1059,"Quantity (Base)")</t>
  </si>
  <si>
    <t>=NF(B1060,"Quantity (Base)")</t>
  </si>
  <si>
    <t>=NF(B1061,"Quantity (Base)")</t>
  </si>
  <si>
    <t>=NF(B1062,"Quantity (Base)")</t>
  </si>
  <si>
    <t>=NF(B1063,"Quantity (Base)")</t>
  </si>
  <si>
    <t>=NF(B1064,"Quantity (Base)")</t>
  </si>
  <si>
    <t>=NF(B1065,"Quantity (Base)")</t>
  </si>
  <si>
    <t>=NF(B1066,"Quantity (Base)")</t>
  </si>
  <si>
    <t>=NF(B1067,"Quantity (Base)")</t>
  </si>
  <si>
    <t>=NF(B1068,"Quantity (Base)")</t>
  </si>
  <si>
    <t>=NF(B1069,"Quantity (Base)")</t>
  </si>
  <si>
    <t>=NF(B1070,"Quantity (Base)")</t>
  </si>
  <si>
    <t>=NF(B1071,"Quantity (Base)")</t>
  </si>
  <si>
    <t>=NF(B1072,"Quantity (Base)")</t>
  </si>
  <si>
    <t>=NF(B1073,"Quantity (Base)")</t>
  </si>
  <si>
    <t>=NF(B1074,"Quantity (Base)")</t>
  </si>
  <si>
    <t>=NF(B1075,"Quantity (Base)")</t>
  </si>
  <si>
    <t>=NF(B1076,"Quantity (Base)")</t>
  </si>
  <si>
    <t>=NF(B1077,"Quantity (Base)")</t>
  </si>
  <si>
    <t>=NF(B1078,"Quantity (Base)")</t>
  </si>
  <si>
    <t>=NF(B1079,"Quantity (Base)")</t>
  </si>
  <si>
    <t>=NF(B1080,"Quantity (Base)")</t>
  </si>
  <si>
    <t>=NF(B1081,"Quantity (Base)")</t>
  </si>
  <si>
    <t>=NF(B1082,"Quantity (Base)")</t>
  </si>
  <si>
    <t>=NF(B1083,"Quantity (Base)")</t>
  </si>
  <si>
    <t>=NF(B1084,"Quantity (Base)")</t>
  </si>
  <si>
    <t>=NF(B1085,"Quantity (Base)")</t>
  </si>
  <si>
    <t>=NF(B1086,"Quantity (Base)")</t>
  </si>
  <si>
    <t>=NF(B1087,"Quantity (Base)")</t>
  </si>
  <si>
    <t>=NF(B1088,"Quantity (Base)")</t>
  </si>
  <si>
    <t>=NF(B1089,"Quantity (Base)")</t>
  </si>
  <si>
    <t>=NF(B1090,"Quantity (Base)")</t>
  </si>
  <si>
    <t>=NF(B1091,"Quantity (Base)")</t>
  </si>
  <si>
    <t>=NF(B1092,"Quantity (Base)")</t>
  </si>
  <si>
    <t>=NF(B1093,"Quantity (Base)")</t>
  </si>
  <si>
    <t>=NF(B1094,"Quantity (Base)")</t>
  </si>
  <si>
    <t>=NF(B1095,"Quantity (Base)")</t>
  </si>
  <si>
    <t>=NF(B1096,"Quantity (Base)")</t>
  </si>
  <si>
    <t>=NF(B1097,"Quantity (Base)")</t>
  </si>
  <si>
    <t>=NF(B1098,"Quantity (Base)")</t>
  </si>
  <si>
    <t>=NF(B1099,"Quantity (Base)")</t>
  </si>
  <si>
    <t>=NF(B1100,"Quantity (Base)")</t>
  </si>
  <si>
    <t>=NF(B1101,"Quantity (Base)")</t>
  </si>
  <si>
    <t>=NF(B1102,"Quantity (Base)")</t>
  </si>
  <si>
    <t>=NF(B1103,"Quantity (Base)")</t>
  </si>
  <si>
    <t>=NF(B1104,"Quantity (Base)")</t>
  </si>
  <si>
    <t>=NF(B1105,"Quantity (Base)")</t>
  </si>
  <si>
    <t>=NF(B1106,"Quantity (Base)")</t>
  </si>
  <si>
    <t>=NF(B1107,"Quantity (Base)")</t>
  </si>
  <si>
    <t>=NF(B1108,"Quantity (Base)")</t>
  </si>
  <si>
    <t>=NF(B1109,"Quantity (Base)")</t>
  </si>
  <si>
    <t>=NF(B1110,"Quantity (Base)")</t>
  </si>
  <si>
    <t>=NF(B1111,"Quantity (Base)")</t>
  </si>
  <si>
    <t>=NF(B1112,"Quantity (Base)")</t>
  </si>
  <si>
    <t>=NF(B1113,"Quantity (Base)")</t>
  </si>
  <si>
    <t>=NF(B1114,"Quantity (Base)")</t>
  </si>
  <si>
    <t>=NF(B1115,"Quantity (Base)")</t>
  </si>
  <si>
    <t>=NF(B1116,"Quantity (Base)")</t>
  </si>
  <si>
    <t>=NF(B1117,"Quantity (Base)")</t>
  </si>
  <si>
    <t>=NF(B1118,"Quantity (Base)")</t>
  </si>
  <si>
    <t>=NF(B1119,"Quantity (Base)")</t>
  </si>
  <si>
    <t>=NF(B1120,"Quantity (Base)")</t>
  </si>
  <si>
    <t>=NF(B1121,"Quantity (Base)")</t>
  </si>
  <si>
    <t>=NF(B1122,"Quantity (Base)")</t>
  </si>
  <si>
    <t>=NF(B1123,"Quantity (Base)")</t>
  </si>
  <si>
    <t>=NF(B1124,"Quantity (Base)")</t>
  </si>
  <si>
    <t>=NF(B1125,"Quantity (Base)")</t>
  </si>
  <si>
    <t>=NF(B1126,"Quantity (Base)")</t>
  </si>
  <si>
    <t>=NF(B1127,"Quantity (Base)")</t>
  </si>
  <si>
    <t>=NF(B1128,"Quantity (Base)")</t>
  </si>
  <si>
    <t>=NF(B1129,"Quantity (Base)")</t>
  </si>
  <si>
    <t>=NF(B1130,"Quantity (Base)")</t>
  </si>
  <si>
    <t>=NF(B1131,"Quantity (Base)")</t>
  </si>
  <si>
    <t>=NF(B1132,"Quantity (Base)")</t>
  </si>
  <si>
    <t>=NF(B1133,"Quantity (Base)")</t>
  </si>
  <si>
    <t>=NF(B1134,"Quantity (Base)")</t>
  </si>
  <si>
    <t>=NF(B1135,"Quantity (Base)")</t>
  </si>
  <si>
    <t>=NF(B1136,"Quantity (Base)")</t>
  </si>
  <si>
    <t>=NF(B1137,"Quantity (Base)")</t>
  </si>
  <si>
    <t>=NF(B1138,"Quantity (Base)")</t>
  </si>
  <si>
    <t>=NF(B1139,"Quantity (Base)")</t>
  </si>
  <si>
    <t>=NF(B1140,"Quantity (Base)")</t>
  </si>
  <si>
    <t>=NF(B1141,"Quantity (Base)")</t>
  </si>
  <si>
    <t>=NF(B1142,"Quantity (Base)")</t>
  </si>
  <si>
    <t>=NF(B1143,"Quantity (Base)")</t>
  </si>
  <si>
    <t>=NF(B1144,"Quantity (Base)")</t>
  </si>
  <si>
    <t>=NF(B1145,"Quantity (Base)")</t>
  </si>
  <si>
    <t>=NF(B1146,"Quantity (Base)")</t>
  </si>
  <si>
    <t>=NF(B1147,"Quantity (Base)")</t>
  </si>
  <si>
    <t>=NF(B1148,"Quantity (Base)")</t>
  </si>
  <si>
    <t>=NF(B1149,"Quantity (Base)")</t>
  </si>
  <si>
    <t>=NF(B1150,"Quantity (Base)")</t>
  </si>
  <si>
    <t>=NF(B1151,"Quantity (Base)")</t>
  </si>
  <si>
    <t>=NF(B1152,"Quantity (Base)")</t>
  </si>
  <si>
    <t>=NF(B1153,"Quantity (Base)")</t>
  </si>
  <si>
    <t>=NF(B1154,"Quantity (Base)")</t>
  </si>
  <si>
    <t>=NF(B1155,"Quantity (Base)")</t>
  </si>
  <si>
    <t>=NF(B1156,"Quantity (Base)")</t>
  </si>
  <si>
    <t>=NF(B1157,"Quantity (Base)")</t>
  </si>
  <si>
    <t>=NF(B1158,"Quantity (Base)")</t>
  </si>
  <si>
    <t>=NF(B1159,"Quantity (Base)")</t>
  </si>
  <si>
    <t>=NF(B1160,"Quantity (Base)")</t>
  </si>
  <si>
    <t>=NF(B1161,"Quantity (Base)")</t>
  </si>
  <si>
    <t>=NF(B1162,"Quantity (Base)")</t>
  </si>
  <si>
    <t>=NF(B1163,"Quantity (Base)")</t>
  </si>
  <si>
    <t>=NF(B1164,"Quantity (Base)")</t>
  </si>
  <si>
    <t>=NF(B1165,"Quantity (Base)")</t>
  </si>
  <si>
    <t>=NF(B1166,"Quantity (Base)")</t>
  </si>
  <si>
    <t>=NF(B1167,"Quantity (Base)")</t>
  </si>
  <si>
    <t>=NF(B1168,"Quantity (Base)")</t>
  </si>
  <si>
    <t>=NF(B1169,"Quantity (Base)")</t>
  </si>
  <si>
    <t>=NF(B1170,"Quantity (Base)")</t>
  </si>
  <si>
    <t>=NF(B1171,"Quantity (Base)")</t>
  </si>
  <si>
    <t>=NF(B1172,"Quantity (Base)")</t>
  </si>
  <si>
    <t>=NF(B1173,"Quantity (Base)")</t>
  </si>
  <si>
    <t>=NF(B1174,"Quantity (Base)")</t>
  </si>
  <si>
    <t>=NF(B1175,"Quantity (Base)")</t>
  </si>
  <si>
    <t>=NF(B1176,"Quantity (Base)")</t>
  </si>
  <si>
    <t>=NF(B1177,"Quantity (Base)")</t>
  </si>
  <si>
    <t>=NF(B1178,"Quantity (Base)")</t>
  </si>
  <si>
    <t>=NF(B1179,"Quantity (Base)")</t>
  </si>
  <si>
    <t>=NF(B1180,"Quantity (Base)")</t>
  </si>
  <si>
    <t>=NF(B1181,"Quantity (Base)")</t>
  </si>
  <si>
    <t>=NF(B1182,"Quantity (Base)")</t>
  </si>
  <si>
    <t>=NF(B1183,"Quantity (Base)")</t>
  </si>
  <si>
    <t>=NF(B1184,"Quantity (Base)")</t>
  </si>
  <si>
    <t>=NF(B1185,"Quantity (Base)")</t>
  </si>
  <si>
    <t>=NF(B1186,"Quantity (Base)")</t>
  </si>
  <si>
    <t>=NF(B1187,"Quantity (Base)")</t>
  </si>
  <si>
    <t>=NF(B1188,"Quantity (Base)")</t>
  </si>
  <si>
    <t>=NF(B1189,"Quantity (Base)")</t>
  </si>
  <si>
    <t>=NF(B1190,"Quantity (Base)")</t>
  </si>
  <si>
    <t>=NF(B1191,"Quantity (Base)")</t>
  </si>
  <si>
    <t>=NF(B1192,"Quantity (Base)")</t>
  </si>
  <si>
    <t>=NF(B1193,"Quantity (Base)")</t>
  </si>
  <si>
    <t>=NF(B1194,"Quantity (Base)")</t>
  </si>
  <si>
    <t>=NF(B1195,"Quantity (Base)")</t>
  </si>
  <si>
    <t>=NF(B1196,"Quantity (Base)")</t>
  </si>
  <si>
    <t>=NF(B1197,"Quantity (Base)")</t>
  </si>
  <si>
    <t>=NF(B1198,"Quantity (Base)")</t>
  </si>
  <si>
    <t>=NF(B1199,"Quantity (Base)")</t>
  </si>
  <si>
    <t>=NF(B1200,"Quantity (Base)")</t>
  </si>
  <si>
    <t>=NF(B1201,"Quantity (Base)")</t>
  </si>
  <si>
    <t>=NF(B1202,"Quantity (Base)")</t>
  </si>
  <si>
    <t>=NF(B1203,"Quantity (Base)")</t>
  </si>
  <si>
    <t>=NF(B1204,"Quantity (Base)")</t>
  </si>
  <si>
    <t>=NF(B1205,"Quantity (Base)")</t>
  </si>
  <si>
    <t>=NF(B1206,"Quantity (Base)")</t>
  </si>
  <si>
    <t>=NF(B1207,"Quantity (Base)")</t>
  </si>
  <si>
    <t>=NF(B1208,"Quantity (Base)")</t>
  </si>
  <si>
    <t>=NF(B1209,"Quantity (Base)")</t>
  </si>
  <si>
    <t>=NF(B1210,"Quantity (Base)")</t>
  </si>
  <si>
    <t>=NF(B1211,"Quantity (Base)")</t>
  </si>
  <si>
    <t>=NF(B1212,"Quantity (Base)")</t>
  </si>
  <si>
    <t>=NF(B1213,"Quantity (Base)")</t>
  </si>
  <si>
    <t>=NF(B1214,"Quantity (Base)")</t>
  </si>
  <si>
    <t>=NF(B1215,"Quantity (Base)")</t>
  </si>
  <si>
    <t>=NF(B1216,"Quantity (Base)")</t>
  </si>
  <si>
    <t>=NF(B1217,"Quantity (Base)")</t>
  </si>
  <si>
    <t>=NF(B1218,"Quantity (Base)")</t>
  </si>
  <si>
    <t>=NF(B1219,"Quantity (Base)")</t>
  </si>
  <si>
    <t>=NF(B1220,"Quantity (Base)")</t>
  </si>
  <si>
    <t>=NF(B1221,"Quantity (Base)")</t>
  </si>
  <si>
    <t>=NF(B1222,"Quantity (Base)")</t>
  </si>
  <si>
    <t>=NF(B1223,"Quantity (Base)")</t>
  </si>
  <si>
    <t>=NF(B1224,"Quantity (Base)")</t>
  </si>
  <si>
    <t>=NF(B1225,"Quantity (Base)")</t>
  </si>
  <si>
    <t>=NF(B1226,"Quantity (Base)")</t>
  </si>
  <si>
    <t>=NF(B1227,"Quantity (Base)")</t>
  </si>
  <si>
    <t>=NF(B1228,"Quantity (Base)")</t>
  </si>
  <si>
    <t>=NF(B1229,"Quantity (Base)")</t>
  </si>
  <si>
    <t>=NF(B1230,"Quantity (Base)")</t>
  </si>
  <si>
    <t>=NF(B1231,"Quantity (Base)")</t>
  </si>
  <si>
    <t>=NF(B1232,"Quantity (Base)")</t>
  </si>
  <si>
    <t>=NF(B1233,"Quantity (Base)")</t>
  </si>
  <si>
    <t>=NF(B1234,"Quantity (Base)")</t>
  </si>
  <si>
    <t>=NF(B1235,"Quantity (Base)")</t>
  </si>
  <si>
    <t>=NF(B1236,"Quantity (Base)")</t>
  </si>
  <si>
    <t>=NF(B1237,"Quantity (Base)")</t>
  </si>
  <si>
    <t>=NF(B1238,"Quantity (Base)")</t>
  </si>
  <si>
    <t>=NF(B1239,"Quantity (Base)")</t>
  </si>
  <si>
    <t>=NF(B1240,"Quantity (Base)")</t>
  </si>
  <si>
    <t>=NF(B1241,"Quantity (Base)")</t>
  </si>
  <si>
    <t>=NF(B1242,"Quantity (Base)")</t>
  </si>
  <si>
    <t>=NF(B1243,"Quantity (Base)")</t>
  </si>
  <si>
    <t>=NF(B1244,"Quantity (Base)")</t>
  </si>
  <si>
    <t>=NF(B1245,"Quantity (Base)")</t>
  </si>
  <si>
    <t>=NF(B1246,"Quantity (Base)")</t>
  </si>
  <si>
    <t>=NF(B1247,"Quantity (Base)")</t>
  </si>
  <si>
    <t>=NF(B1248,"Quantity (Base)")</t>
  </si>
  <si>
    <t>=NF(B1249,"Quantity (Base)")</t>
  </si>
  <si>
    <t>=NF(B1250,"Quantity (Base)")</t>
  </si>
  <si>
    <t>=NF(B1251,"Quantity (Base)")</t>
  </si>
  <si>
    <t>=NF(B1252,"Quantity (Base)")</t>
  </si>
  <si>
    <t>=NF(B1253,"Quantity (Base)")</t>
  </si>
  <si>
    <t>=NF(B1254,"Quantity (Base)")</t>
  </si>
  <si>
    <t>=NF(B1255,"Quantity (Base)")</t>
  </si>
  <si>
    <t>=NF(B1256,"Quantity (Base)")</t>
  </si>
  <si>
    <t>=NF(B1257,"Quantity (Base)")</t>
  </si>
  <si>
    <t>=NF(B1258,"Quantity (Base)")</t>
  </si>
  <si>
    <t>=NF(B1259,"Quantity (Base)")</t>
  </si>
  <si>
    <t>=NF(B1260,"Quantity (Base)")</t>
  </si>
  <si>
    <t>=NF(B1261,"Quantity (Base)")</t>
  </si>
  <si>
    <t>=NF(B1262,"Quantity (Base)")</t>
  </si>
  <si>
    <t>=NF(B1263,"Quantity (Base)")</t>
  </si>
  <si>
    <t>=NF(B1264,"Quantity (Base)")</t>
  </si>
  <si>
    <t>=NF(B1265,"Quantity (Base)")</t>
  </si>
  <si>
    <t>=NF(B1266,"Quantity (Base)")</t>
  </si>
  <si>
    <t>=NF(B1267,"Quantity (Base)")</t>
  </si>
  <si>
    <t>=NF(B1268,"Quantity (Base)")</t>
  </si>
  <si>
    <t>=NF(B1269,"Quantity (Base)")</t>
  </si>
  <si>
    <t>=NF(B1270,"Quantity (Base)")</t>
  </si>
  <si>
    <t>=NF(B1271,"Quantity (Base)")</t>
  </si>
  <si>
    <t>=NF(B1272,"Quantity (Base)")</t>
  </si>
  <si>
    <t>=NF(B1273,"Quantity (Base)")</t>
  </si>
  <si>
    <t>=NF(B1274,"Quantity (Base)")</t>
  </si>
  <si>
    <t>=NF(B1275,"Quantity (Base)")</t>
  </si>
  <si>
    <t>=NF(B1276,"Quantity (Base)")</t>
  </si>
  <si>
    <t>=NF(B1277,"Quantity (Base)")</t>
  </si>
  <si>
    <t>=NF(B1278,"Quantity (Base)")</t>
  </si>
  <si>
    <t>=NF(B1279,"Quantity (Base)")</t>
  </si>
  <si>
    <t>=NF(B1280,"Quantity (Base)")</t>
  </si>
  <si>
    <t>=NF(B1281,"Quantity (Base)")</t>
  </si>
  <si>
    <t>=NF(B1282,"Quantity (Base)")</t>
  </si>
  <si>
    <t>=NF(B1283,"Quantity (Base)")</t>
  </si>
  <si>
    <t>=NF(B1284,"Quantity (Base)")</t>
  </si>
  <si>
    <t>=NF(B1285,"Quantity (Base)")</t>
  </si>
  <si>
    <t>=NF(B1286,"Quantity (Base)")</t>
  </si>
  <si>
    <t>=NF(B1287,"Quantity (Base)")</t>
  </si>
  <si>
    <t>=NF(B1288,"Quantity (Base)")</t>
  </si>
  <si>
    <t>=NF(B1289,"Quantity (Base)")</t>
  </si>
  <si>
    <t>=NF(B1290,"Quantity (Base)")</t>
  </si>
  <si>
    <t>=NF(B1291,"Quantity (Base)")</t>
  </si>
  <si>
    <t>=NF(B1292,"Quantity (Base)")</t>
  </si>
  <si>
    <t>=NF(B1293,"Quantity (Base)")</t>
  </si>
  <si>
    <t>=NF(B1294,"Quantity (Base)")</t>
  </si>
  <si>
    <t>=NF(B1295,"Quantity (Base)")</t>
  </si>
  <si>
    <t>=NF(B1296,"Quantity (Base)")</t>
  </si>
  <si>
    <t>=NF(B1297,"Quantity (Base)")</t>
  </si>
  <si>
    <t>=NF(B1298,"Quantity (Base)")</t>
  </si>
  <si>
    <t>=NF(B1299,"Quantity (Base)")</t>
  </si>
  <si>
    <t>=NF(B1300,"Quantity (Base)")</t>
  </si>
  <si>
    <t>=NF(B1301,"Quantity (Base)")</t>
  </si>
  <si>
    <t>=NF(B1302,"Quantity (Base)")</t>
  </si>
  <si>
    <t>=NF(B1303,"Quantity (Base)")</t>
  </si>
  <si>
    <t>=NF(B1304,"Quantity (Base)")</t>
  </si>
  <si>
    <t>=NF(B1305,"Quantity (Base)")</t>
  </si>
  <si>
    <t>=NF(B1306,"Quantity (Base)")</t>
  </si>
  <si>
    <t>=NF(B1307,"Quantity (Base)")</t>
  </si>
  <si>
    <t>=NF(B1308,"Quantity (Base)")</t>
  </si>
  <si>
    <t>=NF(B1309,"Quantity (Base)")</t>
  </si>
  <si>
    <t>=NF(B1310,"Quantity (Base)")</t>
  </si>
  <si>
    <t>=NF(B1311,"Quantity (Base)")</t>
  </si>
  <si>
    <t>=NF(B1312,"Quantity (Base)")</t>
  </si>
  <si>
    <t>=NF(B1313,"Quantity (Base)")</t>
  </si>
  <si>
    <t>=NF(B1314,"Quantity (Base)")</t>
  </si>
  <si>
    <t>=NF(B1315,"Quantity (Base)")</t>
  </si>
  <si>
    <t>=NF(B1316,"Quantity (Base)")</t>
  </si>
  <si>
    <t>=NF(B1317,"Quantity (Base)")</t>
  </si>
  <si>
    <t>=NF(B1318,"Quantity (Base)")</t>
  </si>
  <si>
    <t>=NF(B1319,"Quantity (Base)")</t>
  </si>
  <si>
    <t>=NF(B1320,"Quantity (Base)")</t>
  </si>
  <si>
    <t>=NF(B1321,"Quantity (Base)")</t>
  </si>
  <si>
    <t>=NF(B1322,"Quantity (Base)")</t>
  </si>
  <si>
    <t>=NF(B1323,"Quantity (Base)")</t>
  </si>
  <si>
    <t>=NF(B1324,"Quantity (Base)")</t>
  </si>
  <si>
    <t>=NF(B1325,"Quantity (Base)")</t>
  </si>
  <si>
    <t>=NF(B1326,"Quantity (Base)")</t>
  </si>
  <si>
    <t>=NF(B1327,"Quantity (Base)")</t>
  </si>
  <si>
    <t>=NF(B1328,"Quantity (Base)")</t>
  </si>
  <si>
    <t>=NF(B1329,"Quantity (Base)")</t>
  </si>
  <si>
    <t>=NF(B1330,"Quantity (Base)")</t>
  </si>
  <si>
    <t>=NF(B1331,"Quantity (Base)")</t>
  </si>
  <si>
    <t>=NF(B1332,"Quantity (Base)")</t>
  </si>
  <si>
    <t>=NF(B1333,"Quantity (Base)")</t>
  </si>
  <si>
    <t>=NF(B1334,"Quantity (Base)")</t>
  </si>
  <si>
    <t>=NF(B1335,"Quantity (Base)")</t>
  </si>
  <si>
    <t>=NF(B1336,"Quantity (Base)")</t>
  </si>
  <si>
    <t>=NF(B1337,"Quantity (Base)")</t>
  </si>
  <si>
    <t>=NF(B1338,"Quantity (Base)")</t>
  </si>
  <si>
    <t>=NF(B1339,"Quantity (Base)")</t>
  </si>
  <si>
    <t>=NF(B1340,"Quantity (Base)")</t>
  </si>
  <si>
    <t>=NF(B1341,"Quantity (Base)")</t>
  </si>
  <si>
    <t>=NF(B1342,"Quantity (Base)")</t>
  </si>
  <si>
    <t>=NF(B1343,"Quantity (Base)")</t>
  </si>
  <si>
    <t>=NF(B1344,"Quantity (Base)")</t>
  </si>
  <si>
    <t>=NF(B1345,"Quantity (Base)")</t>
  </si>
  <si>
    <t>=NF(B1346,"Quantity (Base)")</t>
  </si>
  <si>
    <t>=NF(B1347,"Quantity (Base)")</t>
  </si>
  <si>
    <t>=NF(B1348,"Quantity (Base)")</t>
  </si>
  <si>
    <t>=NF(B1349,"Quantity (Base)")</t>
  </si>
  <si>
    <t>=NF(B1350,"Quantity (Base)")</t>
  </si>
  <si>
    <t>=NF(B1351,"Quantity (Base)")</t>
  </si>
  <si>
    <t>=NF(B1352,"Quantity (Base)")</t>
  </si>
  <si>
    <t>=NF(B1353,"Quantity (Base)")</t>
  </si>
  <si>
    <t>=NF(B1354,"Quantity (Base)")</t>
  </si>
  <si>
    <t>=NF(B1355,"Quantity (Base)")</t>
  </si>
  <si>
    <t>=NF(B1356,"Quantity (Base)")</t>
  </si>
  <si>
    <t>=NF(B1357,"Quantity (Base)")</t>
  </si>
  <si>
    <t>=NF(B1358,"Quantity (Base)")</t>
  </si>
  <si>
    <t>=NF(B1359,"Quantity (Base)")</t>
  </si>
  <si>
    <t>=NF(B1360,"Quantity (Base)")</t>
  </si>
  <si>
    <t>=NF(B1361,"Quantity (Base)")</t>
  </si>
  <si>
    <t>=NF(B1362,"Quantity (Base)")</t>
  </si>
  <si>
    <t>=NF(B1363,"Quantity (Base)")</t>
  </si>
  <si>
    <t>=NF(B1364,"Quantity (Base)")</t>
  </si>
  <si>
    <t>=NF(B1365,"Quantity (Base)")</t>
  </si>
  <si>
    <t>=NF(B1366,"Quantity (Base)")</t>
  </si>
  <si>
    <t>=NF(B1367,"Quantity (Base)")</t>
  </si>
  <si>
    <t>=NF(B1368,"Quantity (Base)")</t>
  </si>
  <si>
    <t>=NF(B1369,"Quantity (Base)")</t>
  </si>
  <si>
    <t>=NF(B1370,"Quantity (Base)")</t>
  </si>
  <si>
    <t>=NF(B1371,"Quantity (Base)")</t>
  </si>
  <si>
    <t>=NF(B1372,"Quantity (Base)")</t>
  </si>
  <si>
    <t>=NF(B1373,"Quantity (Base)")</t>
  </si>
  <si>
    <t>=NF(B1374,"Quantity (Base)")</t>
  </si>
  <si>
    <t>=NF(B1375,"Quantity (Base)")</t>
  </si>
  <si>
    <t>=NF(B1376,"Quantity (Base)")</t>
  </si>
  <si>
    <t>=NF(B1377,"Quantity (Base)")</t>
  </si>
  <si>
    <t>=NF(B1378,"Quantity (Base)")</t>
  </si>
  <si>
    <t>=NF(B1379,"Quantity (Base)")</t>
  </si>
  <si>
    <t>=NF(B1380,"Quantity (Base)")</t>
  </si>
  <si>
    <t>=NF(B1381,"Quantity (Base)")</t>
  </si>
  <si>
    <t>=NF(B1382,"Quantity (Base)")</t>
  </si>
  <si>
    <t>=NF(B1383,"Quantity (Base)")</t>
  </si>
  <si>
    <t>=NF(B1384,"Quantity (Base)")</t>
  </si>
  <si>
    <t>=NF(B1385,"Quantity (Base)")</t>
  </si>
  <si>
    <t>=NF(B1386,"Quantity (Base)")</t>
  </si>
  <si>
    <t>=NF(B1387,"Quantity (Base)")</t>
  </si>
  <si>
    <t>=NF(B1388,"Quantity (Base)")</t>
  </si>
  <si>
    <t>=NF(B1389,"Quantity (Base)")</t>
  </si>
  <si>
    <t>=NF(B1390,"Quantity (Base)")</t>
  </si>
  <si>
    <t>=NF(B1391,"Quantity (Base)")</t>
  </si>
  <si>
    <t>=NF(B1392,"Quantity (Base)")</t>
  </si>
  <si>
    <t>=NF(B1393,"Quantity (Base)")</t>
  </si>
  <si>
    <t>=NF(B1394,"Quantity (Base)")</t>
  </si>
  <si>
    <t>=NF(B1395,"Quantity (Base)")</t>
  </si>
  <si>
    <t>=NF(B1396,"Quantity (Base)")</t>
  </si>
  <si>
    <t>=NF(B1397,"Quantity (Base)")</t>
  </si>
  <si>
    <t>=NF(B1398,"Quantity (Base)")</t>
  </si>
  <si>
    <t>=NF(B1399,"Quantity (Base)")</t>
  </si>
  <si>
    <t>=NF(B1400,"Quantity (Base)")</t>
  </si>
  <si>
    <t>=NF(B1401,"Quantity (Base)")</t>
  </si>
  <si>
    <t>=NF(B1402,"Quantity (Base)")</t>
  </si>
  <si>
    <t>=NF(B1403,"Quantity (Base)")</t>
  </si>
  <si>
    <t>=NF(B1404,"Quantity (Base)")</t>
  </si>
  <si>
    <t>=NF(B1405,"Quantity (Base)")</t>
  </si>
  <si>
    <t>=NF(B1406,"Quantity (Base)")</t>
  </si>
  <si>
    <t>=NF(B1407,"Quantity (Base)")</t>
  </si>
  <si>
    <t>=NF(B1408,"Quantity (Base)")</t>
  </si>
  <si>
    <t>=NF(B1409,"Quantity (Base)")</t>
  </si>
  <si>
    <t>=NF(B1410,"Quantity (Base)")</t>
  </si>
  <si>
    <t>=NF(B1411,"Quantity (Base)")</t>
  </si>
  <si>
    <t>=NF(B1412,"Quantity (Base)")</t>
  </si>
  <si>
    <t>=NF(B1413,"Quantity (Base)")</t>
  </si>
  <si>
    <t>=NF(B1414,"Quantity (Base)")</t>
  </si>
  <si>
    <t>=NF(B1415,"Quantity (Base)")</t>
  </si>
  <si>
    <t>=NF(B1416,"Quantity (Base)")</t>
  </si>
  <si>
    <t>=NF(B1417,"Quantity (Base)")</t>
  </si>
  <si>
    <t>=NF(B1418,"Quantity (Base)")</t>
  </si>
  <si>
    <t>=NF(B1419,"Quantity (Base)")</t>
  </si>
  <si>
    <t>=NF(B1420,"Quantity (Base)")</t>
  </si>
  <si>
    <t>=NF(B1421,"Quantity (Base)")</t>
  </si>
  <si>
    <t>=NF(B1422,"Quantity (Base)")</t>
  </si>
  <si>
    <t>=NF(B1423,"Quantity (Base)")</t>
  </si>
  <si>
    <t>=NF(B1424,"Quantity (Base)")</t>
  </si>
  <si>
    <t>=NF(B1425,"Quantity (Base)")</t>
  </si>
  <si>
    <t>=NF(B1426,"Quantity (Base)")</t>
  </si>
  <si>
    <t>=NF(B1427,"Quantity (Base)")</t>
  </si>
  <si>
    <t>=NF(B1428,"Quantity (Base)")</t>
  </si>
  <si>
    <t>=NF(B1429,"Quantity (Base)")</t>
  </si>
  <si>
    <t>=NF(B1430,"Quantity (Base)")</t>
  </si>
  <si>
    <t>=NF(B1431,"Quantity (Base)")</t>
  </si>
  <si>
    <t>=NF(B1432,"Quantity (Base)")</t>
  </si>
  <si>
    <t>=NF(B1433,"Quantity (Base)")</t>
  </si>
  <si>
    <t>=NF(B1434,"Quantity (Base)")</t>
  </si>
  <si>
    <t>=NF(B1435,"Quantity (Base)")</t>
  </si>
  <si>
    <t>=NF(B1436,"Quantity (Base)")</t>
  </si>
  <si>
    <t>=NF(B1437,"Quantity (Base)")</t>
  </si>
  <si>
    <t>=NF(B1438,"Quantity (Base)")</t>
  </si>
  <si>
    <t>=NF(B1439,"Quantity (Base)")</t>
  </si>
  <si>
    <t>=NF(B1440,"Quantity (Base)")</t>
  </si>
  <si>
    <t>=NF(B1441,"Quantity (Base)")</t>
  </si>
  <si>
    <t>=NF(B1442,"Quantity (Base)")</t>
  </si>
  <si>
    <t>=NF(B1443,"Quantity (Base)")</t>
  </si>
  <si>
    <t>=NF(B1444,"Quantity (Base)")</t>
  </si>
  <si>
    <t>=NF(B1445,"Quantity (Base)")</t>
  </si>
  <si>
    <t>=NF(B1446,"Quantity (Base)")</t>
  </si>
  <si>
    <t>=NF(B1447,"Quantity (Base)")</t>
  </si>
  <si>
    <t>=NF(B1448,"Quantity (Base)")</t>
  </si>
  <si>
    <t>=NF(B1449,"Quantity (Base)")</t>
  </si>
  <si>
    <t>=NF(B1450,"Quantity (Base)")</t>
  </si>
  <si>
    <t>=NF(B1451,"Quantity (Base)")</t>
  </si>
  <si>
    <t>=NF(B1452,"Quantity (Base)")</t>
  </si>
  <si>
    <t>=NF(B1453,"Quantity (Base)")</t>
  </si>
  <si>
    <t>=NF(B1454,"Quantity (Base)")</t>
  </si>
  <si>
    <t>=NF(B1455,"Quantity (Base)")</t>
  </si>
  <si>
    <t>=NF(B1456,"Quantity (Base)")</t>
  </si>
  <si>
    <t>=NF(B1457,"Quantity (Base)")</t>
  </si>
  <si>
    <t>=NF(B1458,"Quantity (Base)")</t>
  </si>
  <si>
    <t>=NF(B1459,"Quantity (Base)")</t>
  </si>
  <si>
    <t>=NF(B1460,"Quantity (Base)")</t>
  </si>
  <si>
    <t>=NF(B1461,"Quantity (Base)")</t>
  </si>
  <si>
    <t>=NF(B1462,"Quantity (Base)")</t>
  </si>
  <si>
    <t>=NF(B1463,"Quantity (Base)")</t>
  </si>
  <si>
    <t>=NF(B1464,"Quantity (Base)")</t>
  </si>
  <si>
    <t>=NF(B1465,"Quantity (Base)")</t>
  </si>
  <si>
    <t>=NF(B1466,"Quantity (Base)")</t>
  </si>
  <si>
    <t>=NF(B1467,"Quantity (Base)")</t>
  </si>
  <si>
    <t>=NF(B1468,"Quantity (Base)")</t>
  </si>
  <si>
    <t>=NF(B1469,"Quantity (Base)")</t>
  </si>
  <si>
    <t>=NF(B1470,"Quantity (Base)")</t>
  </si>
  <si>
    <t>=NF(B1471,"Quantity (Base)")</t>
  </si>
  <si>
    <t>=NF(B1472,"Quantity (Base)")</t>
  </si>
  <si>
    <t>=NF(B1473,"Quantity (Base)")</t>
  </si>
  <si>
    <t>=NF(B1474,"Quantity (Base)")</t>
  </si>
  <si>
    <t>=NF(B1475,"Quantity (Base)")</t>
  </si>
  <si>
    <t>=NF(B1476,"Quantity (Base)")</t>
  </si>
  <si>
    <t>=NF(B1477,"Quantity (Base)")</t>
  </si>
  <si>
    <t>=NF(B1478,"Quantity (Base)")</t>
  </si>
  <si>
    <t>=NF(B1479,"Quantity (Base)")</t>
  </si>
  <si>
    <t>=NF(B1480,"Quantity (Base)")</t>
  </si>
  <si>
    <t>=NF(B1481,"Quantity (Base)")</t>
  </si>
  <si>
    <t>=NF(B1482,"Quantity (Base)")</t>
  </si>
  <si>
    <t>=NF(B1483,"Quantity (Base)")</t>
  </si>
  <si>
    <t>=NF(B1484,"Quantity (Base)")</t>
  </si>
  <si>
    <t>=NF(B1485,"Quantity (Base)")</t>
  </si>
  <si>
    <t>=NF(B1486,"Quantity (Base)")</t>
  </si>
  <si>
    <t>=NF(B1487,"Quantity (Base)")</t>
  </si>
  <si>
    <t>=NF(B1488,"Quantity (Base)")</t>
  </si>
  <si>
    <t>=NF(B1489,"Quantity (Base)")</t>
  </si>
  <si>
    <t>=NF(B1490,"Quantity (Base)")</t>
  </si>
  <si>
    <t>=NF(B1491,"Quantity (Base)")</t>
  </si>
  <si>
    <t>=NF(B1492,"Quantity (Base)")</t>
  </si>
  <si>
    <t>=NF(B1493,"Quantity (Base)")</t>
  </si>
  <si>
    <t>=NF(B1494,"Quantity (Base)")</t>
  </si>
  <si>
    <t>=NF(B1495,"Quantity (Base)")</t>
  </si>
  <si>
    <t>=NF(B1496,"Quantity (Base)")</t>
  </si>
  <si>
    <t>=NF(B1497,"Quantity (Base)")</t>
  </si>
  <si>
    <t>=NF(B1498,"Quantity (Base)")</t>
  </si>
  <si>
    <t>=NF(B1499,"Quantity (Base)")</t>
  </si>
  <si>
    <t>=NF(B1500,"Quantity (Base)")</t>
  </si>
  <si>
    <t>=NF(B1501,"Quantity (Base)")</t>
  </si>
  <si>
    <t>=NF(B1502,"Quantity (Base)")</t>
  </si>
  <si>
    <t>=NF(B1503,"Quantity (Base)")</t>
  </si>
  <si>
    <t>=NF(B1504,"Quantity (Base)")</t>
  </si>
  <si>
    <t>=NF(B1505,"Quantity (Base)")</t>
  </si>
  <si>
    <t>=NF(B1506,"Quantity (Base)")</t>
  </si>
  <si>
    <t>=NF(B1507,"Quantity (Base)")</t>
  </si>
  <si>
    <t>=NF(B1508,"Quantity (Base)")</t>
  </si>
  <si>
    <t>=NF(B1509,"Quantity (Base)")</t>
  </si>
  <si>
    <t>=NF(B1510,"Quantity (Base)")</t>
  </si>
  <si>
    <t>=NF(B1511,"Quantity (Base)")</t>
  </si>
  <si>
    <t>=NF(B1512,"Quantity (Base)")</t>
  </si>
  <si>
    <t>=NF(B1513,"Quantity (Base)")</t>
  </si>
  <si>
    <t>=NF(B1514,"Quantity (Base)")</t>
  </si>
  <si>
    <t>=NF(B1515,"Quantity (Base)")</t>
  </si>
  <si>
    <t>=NF(B1516,"Quantity (Base)")</t>
  </si>
  <si>
    <t>=NF(B1517,"Quantity (Base)")</t>
  </si>
  <si>
    <t>=NF(B1518,"Quantity (Base)")</t>
  </si>
  <si>
    <t>=NF(B1519,"Quantity (Base)")</t>
  </si>
  <si>
    <t>=NF(B1520,"Quantity (Base)")</t>
  </si>
  <si>
    <t>=NF(B1521,"Quantity (Base)")</t>
  </si>
  <si>
    <t>=NF(B1522,"Quantity (Base)")</t>
  </si>
  <si>
    <t>=NF(B1523,"Quantity (Base)")</t>
  </si>
  <si>
    <t>=NF(B1524,"Quantity (Base)")</t>
  </si>
  <si>
    <t>=NF(B1525,"Quantity (Base)")</t>
  </si>
  <si>
    <t>=NF(B1526,"Quantity (Base)")</t>
  </si>
  <si>
    <t>=NF(B1527,"Quantity (Base)")</t>
  </si>
  <si>
    <t>=NF(B1528,"Quantity (Base)")</t>
  </si>
  <si>
    <t>=NF(B1529,"Quantity (Base)")</t>
  </si>
  <si>
    <t>=NF(B1530,"Quantity (Base)")</t>
  </si>
  <si>
    <t>=NF(B1531,"Quantity (Base)")</t>
  </si>
  <si>
    <t>=NF(B1532,"Quantity (Base)")</t>
  </si>
  <si>
    <t>=NF(B1533,"Quantity (Base)")</t>
  </si>
  <si>
    <t>=NF(B1534,"Quantity (Base)")</t>
  </si>
  <si>
    <t>=NF(B1535,"Quantity (Base)")</t>
  </si>
  <si>
    <t>=NF(B1536,"Quantity (Base)")</t>
  </si>
  <si>
    <t>=NF(B1537,"Quantity (Base)")</t>
  </si>
  <si>
    <t>=NF(B1538,"Quantity (Base)")</t>
  </si>
  <si>
    <t>=NF(B1539,"Quantity (Base)")</t>
  </si>
  <si>
    <t>=NF(B1540,"Quantity (Base)")</t>
  </si>
  <si>
    <t>=NF(B1541,"Quantity (Base)")</t>
  </si>
  <si>
    <t>=NF(B1542,"Quantity (Base)")</t>
  </si>
  <si>
    <t>=NF(B1543,"Quantity (Base)")</t>
  </si>
  <si>
    <t>=NF(B1544,"Quantity (Base)")</t>
  </si>
  <si>
    <t>=NF(B1545,"Quantity (Base)")</t>
  </si>
  <si>
    <t>=NF(B1546,"Quantity (Base)")</t>
  </si>
  <si>
    <t>=NF(B1547,"Quantity (Base)")</t>
  </si>
  <si>
    <t>=NF(B1548,"Quantity (Base)")</t>
  </si>
  <si>
    <t>=NF(B1549,"Quantity (Base)")</t>
  </si>
  <si>
    <t>=NF(B1550,"Quantity (Base)")</t>
  </si>
  <si>
    <t>=NF(B1551,"Quantity (Base)")</t>
  </si>
  <si>
    <t>=NF(B1552,"Quantity (Base)")</t>
  </si>
  <si>
    <t>=NF(B1553,"Quantity (Base)")</t>
  </si>
  <si>
    <t>=NF(B1554,"Quantity (Base)")</t>
  </si>
  <si>
    <t>=NF(B1555,"Quantity (Base)")</t>
  </si>
  <si>
    <t>=NF(B1556,"Quantity (Base)")</t>
  </si>
  <si>
    <t>=NF(B1557,"Quantity (Base)")</t>
  </si>
  <si>
    <t>=NF(B1558,"Quantity (Base)")</t>
  </si>
  <si>
    <t>=NF(B1559,"Quantity (Base)")</t>
  </si>
  <si>
    <t>=NF(B1560,"Quantity (Base)")</t>
  </si>
  <si>
    <t>=NF(B1561,"Quantity (Base)")</t>
  </si>
  <si>
    <t>=NF(B1562,"Quantity (Base)")</t>
  </si>
  <si>
    <t>=NF(B1563,"Quantity (Base)")</t>
  </si>
  <si>
    <t>=NF(B1564,"Quantity (Base)")</t>
  </si>
  <si>
    <t>=NF(B1565,"Quantity (Base)")</t>
  </si>
  <si>
    <t>=NF(B1566,"Quantity (Base)")</t>
  </si>
  <si>
    <t>=NF(B1567,"Quantity (Base)")</t>
  </si>
  <si>
    <t>=NF(B1568,"Quantity (Base)")</t>
  </si>
  <si>
    <t>=NF(B1569,"Quantity (Base)")</t>
  </si>
  <si>
    <t>=NF(B1570,"Quantity (Base)")</t>
  </si>
  <si>
    <t>=NF(B1571,"Quantity (Base)")</t>
  </si>
  <si>
    <t>=NF(B1572,"Quantity (Base)")</t>
  </si>
  <si>
    <t>=NF(B1573,"Quantity (Base)")</t>
  </si>
  <si>
    <t>=NF(B1574,"Quantity (Base)")</t>
  </si>
  <si>
    <t>=NF(B1575,"Quantity (Base)")</t>
  </si>
  <si>
    <t>=NF(B1576,"Quantity (Base)")</t>
  </si>
  <si>
    <t>=NF(B1577,"Quantity (Base)")</t>
  </si>
  <si>
    <t>=NF(B1578,"Quantity (Base)")</t>
  </si>
  <si>
    <t>=NF(B1579,"Quantity (Base)")</t>
  </si>
  <si>
    <t>=NF(B1580,"Quantity (Base)")</t>
  </si>
  <si>
    <t>=NF(B1581,"Quantity (Base)")</t>
  </si>
  <si>
    <t>=NF(B1582,"Quantity (Base)")</t>
  </si>
  <si>
    <t>=NF(B1583,"Quantity (Base)")</t>
  </si>
  <si>
    <t>=NF(B1584,"Quantity (Base)")</t>
  </si>
  <si>
    <t>=NF(B1585,"Quantity (Base)")</t>
  </si>
  <si>
    <t>=NF(B1586,"Quantity (Base)")</t>
  </si>
  <si>
    <t>=NF(B1587,"Quantity (Base)")</t>
  </si>
  <si>
    <t>=NF(B1588,"Quantity (Base)")</t>
  </si>
  <si>
    <t>=NF(B1589,"Quantity (Base)")</t>
  </si>
  <si>
    <t>=NF(B1590,"Quantity (Base)")</t>
  </si>
  <si>
    <t>=NF(B1591,"Quantity (Base)")</t>
  </si>
  <si>
    <t>=NF(B1592,"Quantity (Base)")</t>
  </si>
  <si>
    <t>=NF(B1593,"Quantity (Base)")</t>
  </si>
  <si>
    <t>=NF(B1594,"Quantity (Base)")</t>
  </si>
  <si>
    <t>=NF(B1595,"Quantity (Base)")</t>
  </si>
  <si>
    <t>=NF(B1596,"Quantity (Base)")</t>
  </si>
  <si>
    <t>=NF(B1597,"Quantity (Base)")</t>
  </si>
  <si>
    <t>=NF(B1598,"Quantity (Base)")</t>
  </si>
  <si>
    <t>=NF(B1599,"Quantity (Base)")</t>
  </si>
  <si>
    <t>=NF(B1600,"Quantity (Base)")</t>
  </si>
  <si>
    <t>=NF(B1601,"Quantity (Base)")</t>
  </si>
  <si>
    <t>=NF(B1602,"Quantity (Base)")</t>
  </si>
  <si>
    <t>=NF(B1603,"Quantity (Base)")</t>
  </si>
  <si>
    <t>=NF(B1604,"Quantity (Base)")</t>
  </si>
  <si>
    <t>=NF(B1605,"Quantity (Base)")</t>
  </si>
  <si>
    <t>=NF(B1606,"Quantity (Base)")</t>
  </si>
  <si>
    <t>=NF(B1607,"Quantity (Base)")</t>
  </si>
  <si>
    <t>=NF(B1608,"Quantity (Base)")</t>
  </si>
  <si>
    <t>=NF(B1609,"Quantity (Base)")</t>
  </si>
  <si>
    <t>=NF(B1610,"Quantity (Base)")</t>
  </si>
  <si>
    <t>=NF(B1611,"Quantity (Base)")</t>
  </si>
  <si>
    <t>=NF(B1612,"Quantity (Base)")</t>
  </si>
  <si>
    <t>=NF(B1613,"Quantity (Base)")</t>
  </si>
  <si>
    <t>=NF(B1614,"Quantity (Base)")</t>
  </si>
  <si>
    <t>=NF(B1615,"Quantity (Base)")</t>
  </si>
  <si>
    <t>=NF(B1616,"Quantity (Base)")</t>
  </si>
  <si>
    <t>=NF(B1617,"Quantity (Base)")</t>
  </si>
  <si>
    <t>=NF(B1618,"Quantity (Base)")</t>
  </si>
  <si>
    <t>=NF(B1619,"Quantity (Base)")</t>
  </si>
  <si>
    <t>=NF(B1620,"Quantity (Base)")</t>
  </si>
  <si>
    <t>=NF(B1621,"Quantity (Base)")</t>
  </si>
  <si>
    <t>=NF(B1622,"Quantity (Base)")</t>
  </si>
  <si>
    <t>=NF(B1623,"Quantity (Base)")</t>
  </si>
  <si>
    <t>=NF(B1624,"Quantity (Base)")</t>
  </si>
  <si>
    <t>=NF(B1625,"Quantity (Base)")</t>
  </si>
  <si>
    <t>=NF(B1626,"Quantity (Base)")</t>
  </si>
  <si>
    <t>=NF(B1627,"Quantity (Base)")</t>
  </si>
  <si>
    <t>=NF(B1628,"Quantity (Base)")</t>
  </si>
  <si>
    <t>=NF(B1629,"Quantity (Base)")</t>
  </si>
  <si>
    <t>=NF(B1630,"Quantity (Base)")</t>
  </si>
  <si>
    <t>=NF(B1631,"Quantity (Base)")</t>
  </si>
  <si>
    <t>=NF(B1632,"Quantity (Base)")</t>
  </si>
  <si>
    <t>=NF(B1633,"Quantity (Base)")</t>
  </si>
  <si>
    <t>=NF(B1634,"Quantity (Base)")</t>
  </si>
  <si>
    <t>=NF(B1635,"Quantity (Base)")</t>
  </si>
  <si>
    <t>=NF(B1636,"Quantity (Base)")</t>
  </si>
  <si>
    <t>=NF(B1637,"Quantity (Base)")</t>
  </si>
  <si>
    <t>=NF(B1638,"Quantity (Base)")</t>
  </si>
  <si>
    <t>=NF(B1639,"Quantity (Base)")</t>
  </si>
  <si>
    <t>=NF(B1640,"Quantity (Base)")</t>
  </si>
  <si>
    <t>=NF(B1641,"Quantity (Base)")</t>
  </si>
  <si>
    <t>=NF(B1642,"Quantity (Base)")</t>
  </si>
  <si>
    <t>=NF(B1643,"Quantity (Base)")</t>
  </si>
  <si>
    <t>=NF(B1644,"Quantity (Base)")</t>
  </si>
  <si>
    <t>=NF(B1645,"Quantity (Base)")</t>
  </si>
  <si>
    <t>=NF(B1646,"Quantity (Base)")</t>
  </si>
  <si>
    <t>=NF(B1647,"Quantity (Base)")</t>
  </si>
  <si>
    <t>=NF(B1648,"Quantity (Base)")</t>
  </si>
  <si>
    <t>=NF(B1649,"Quantity (Base)")</t>
  </si>
  <si>
    <t>=NF(B1650,"Quantity (Base)")</t>
  </si>
  <si>
    <t>=NF(B1651,"Quantity (Base)")</t>
  </si>
  <si>
    <t>=NF(B1652,"Quantity (Base)")</t>
  </si>
  <si>
    <t>=NF(B1653,"Quantity (Base)")</t>
  </si>
  <si>
    <t>=NF(B1654,"Quantity (Base)")</t>
  </si>
  <si>
    <t>=NF(B1655,"Quantity (Base)")</t>
  </si>
  <si>
    <t>=NF(B1656,"Quantity (Base)")</t>
  </si>
  <si>
    <t>=NF(B1657,"Quantity (Base)")</t>
  </si>
  <si>
    <t>=NF(B1658,"Quantity (Base)")</t>
  </si>
  <si>
    <t>=NF(B1659,"Quantity (Base)")</t>
  </si>
  <si>
    <t>=NF(B1660,"Quantity (Base)")</t>
  </si>
  <si>
    <t>=NF(B1661,"Quantity (Base)")</t>
  </si>
  <si>
    <t>=NF(B1662,"Quantity (Base)")</t>
  </si>
  <si>
    <t>=NF(B1663,"Quantity (Base)")</t>
  </si>
  <si>
    <t>=NF(B1664,"Quantity (Base)")</t>
  </si>
  <si>
    <t>=NF(B1665,"Quantity (Base)")</t>
  </si>
  <si>
    <t>=NF(B1666,"Quantity (Base)")</t>
  </si>
  <si>
    <t>=NF(B1667,"Quantity (Base)")</t>
  </si>
  <si>
    <t>=NF(B1668,"Quantity (Base)")</t>
  </si>
  <si>
    <t>=NF(B1669,"Quantity (Base)")</t>
  </si>
  <si>
    <t>=NF(B1670,"Quantity (Base)")</t>
  </si>
  <si>
    <t>=NF(B1671,"Quantity (Base)")</t>
  </si>
  <si>
    <t>=NF(B1672,"Quantity (Base)")</t>
  </si>
  <si>
    <t>=NF(B1673,"Quantity (Base)")</t>
  </si>
  <si>
    <t>=NF(B1674,"Quantity (Base)")</t>
  </si>
  <si>
    <t>=NF(B1675,"Quantity (Base)")</t>
  </si>
  <si>
    <t>=NF(B1676,"Quantity (Base)")</t>
  </si>
  <si>
    <t>=NF(B1677,"Quantity (Base)")</t>
  </si>
  <si>
    <t>=NF(B1678,"Quantity (Base)")</t>
  </si>
  <si>
    <t>=NF(B1679,"Quantity (Base)")</t>
  </si>
  <si>
    <t>=NF(B1680,"Quantity (Base)")</t>
  </si>
  <si>
    <t>=NF(B1681,"Quantity (Base)")</t>
  </si>
  <si>
    <t>=NF(B1682,"Quantity (Base)")</t>
  </si>
  <si>
    <t>=NF(B1683,"Quantity (Base)")</t>
  </si>
  <si>
    <t>=NF(B1684,"Quantity (Base)")</t>
  </si>
  <si>
    <t>=NF(B1685,"Quantity (Base)")</t>
  </si>
  <si>
    <t>=NF(B1686,"Quantity (Base)")</t>
  </si>
  <si>
    <t>=NF(B1687,"Quantity (Base)")</t>
  </si>
  <si>
    <t>=NF(B1688,"Quantity (Base)")</t>
  </si>
  <si>
    <t>=NF(B1689,"Quantity (Base)")</t>
  </si>
  <si>
    <t>=NF(B1690,"Quantity (Base)")</t>
  </si>
  <si>
    <t>=NF(B1691,"Quantity (Base)")</t>
  </si>
  <si>
    <t>=NF(B1692,"Quantity (Base)")</t>
  </si>
  <si>
    <t>=NF(B1693,"Quantity (Base)")</t>
  </si>
  <si>
    <t>=NF(B1694,"Quantity (Base)")</t>
  </si>
  <si>
    <t>=NF(B1695,"Quantity (Base)")</t>
  </si>
  <si>
    <t>=NF(B1696,"Quantity (Base)")</t>
  </si>
  <si>
    <t>=NF(B1697,"Quantity (Base)")</t>
  </si>
  <si>
    <t>=NF(B1698,"Quantity (Base)")</t>
  </si>
  <si>
    <t>=NF(B1699,"Quantity (Base)")</t>
  </si>
  <si>
    <t>=NF(B1700,"Quantity (Base)")</t>
  </si>
  <si>
    <t>=NF(B1701,"Quantity (Base)")</t>
  </si>
  <si>
    <t>=NF(B1702,"Quantity (Base)")</t>
  </si>
  <si>
    <t>=NF(B1703,"Quantity (Base)")</t>
  </si>
  <si>
    <t>=NF(B1704,"Quantity (Base)")</t>
  </si>
  <si>
    <t>=NF(B1705,"Quantity (Base)")</t>
  </si>
  <si>
    <t>=NF(B1706,"Quantity (Base)")</t>
  </si>
  <si>
    <t>=NF(B1707,"Quantity (Base)")</t>
  </si>
  <si>
    <t>=NF(B1708,"Quantity (Base)")</t>
  </si>
  <si>
    <t>=NF(B1709,"Quantity (Base)")</t>
  </si>
  <si>
    <t>=NF(B1710,"Quantity (Base)")</t>
  </si>
  <si>
    <t>=NF(B1711,"Quantity (Base)")</t>
  </si>
  <si>
    <t>=NF(B1712,"Quantity (Base)")</t>
  </si>
  <si>
    <t>=NF(B1713,"Quantity (Base)")</t>
  </si>
  <si>
    <t>=NF(B1714,"Quantity (Base)")</t>
  </si>
  <si>
    <t>=NF(B1715,"Quantity (Base)")</t>
  </si>
  <si>
    <t>=NF(B1716,"Quantity (Base)")</t>
  </si>
  <si>
    <t>=NF(B1717,"Quantity (Base)")</t>
  </si>
  <si>
    <t>=NF(B1718,"Quantity (Base)")</t>
  </si>
  <si>
    <t>=NF(B1719,"Quantity (Base)")</t>
  </si>
  <si>
    <t>=NF(B1720,"Quantity (Base)")</t>
  </si>
  <si>
    <t>=NF(B1721,"Quantity (Base)")</t>
  </si>
  <si>
    <t>=NF(B1722,"Quantity (Base)")</t>
  </si>
  <si>
    <t>=NF(B1723,"Quantity (Base)")</t>
  </si>
  <si>
    <t>=NF(B1724,"Quantity (Base)")</t>
  </si>
  <si>
    <t>=NF(B1725,"Quantity (Base)")</t>
  </si>
  <si>
    <t>=NF(B1726,"Quantity (Base)")</t>
  </si>
  <si>
    <t>=NF(B1727,"Quantity (Base)")</t>
  </si>
  <si>
    <t>=NF(B1728,"Quantity (Base)")</t>
  </si>
  <si>
    <t>=NF(B1729,"Quantity (Base)")</t>
  </si>
  <si>
    <t>=NF(B1730,"Quantity (Base)")</t>
  </si>
  <si>
    <t>=NF(B1731,"Quantity (Base)")</t>
  </si>
  <si>
    <t>=NF(B1732,"Quantity (Base)")</t>
  </si>
  <si>
    <t>=NF(B1733,"Quantity (Base)")</t>
  </si>
  <si>
    <t>=NF(B1734,"Quantity (Base)")</t>
  </si>
  <si>
    <t>=NF(B1735,"Quantity (Base)")</t>
  </si>
  <si>
    <t>=NF(B1736,"Quantity (Base)")</t>
  </si>
  <si>
    <t>=NF(B1737,"Quantity (Base)")</t>
  </si>
  <si>
    <t>=NF(B1738,"Quantity (Base)")</t>
  </si>
  <si>
    <t>=NF(B1739,"Quantity (Base)")</t>
  </si>
  <si>
    <t>=NF(B1740,"Quantity (Base)")</t>
  </si>
  <si>
    <t>=NF(B1741,"Quantity (Base)")</t>
  </si>
  <si>
    <t>=NF(B1742,"Quantity (Base)")</t>
  </si>
  <si>
    <t>=NF(B1743,"Quantity (Base)")</t>
  </si>
  <si>
    <t>=NF(B1744,"Quantity (Base)")</t>
  </si>
  <si>
    <t>=NF(B1745,"Quantity (Base)")</t>
  </si>
  <si>
    <t>=NF(B1746,"Quantity (Base)")</t>
  </si>
  <si>
    <t>=NF(B1747,"Quantity (Base)")</t>
  </si>
  <si>
    <t>=NF(B1748,"Quantity (Base)")</t>
  </si>
  <si>
    <t>=NF(B1749,"Quantity (Base)")</t>
  </si>
  <si>
    <t>=NF(B1750,"Quantity (Base)")</t>
  </si>
  <si>
    <t>=NF(B1751,"Quantity (Base)")</t>
  </si>
  <si>
    <t>=NF(B1752,"Quantity (Base)")</t>
  </si>
  <si>
    <t>=NF(B1753,"Quantity (Base)")</t>
  </si>
  <si>
    <t>=NF(B1754,"Quantity (Base)")</t>
  </si>
  <si>
    <t>=NF(B1755,"Quantity (Base)")</t>
  </si>
  <si>
    <t>=NF(B1756,"Quantity (Base)")</t>
  </si>
  <si>
    <t>=NF(B1757,"Quantity (Base)")</t>
  </si>
  <si>
    <t>=NF(B1758,"Quantity (Base)")</t>
  </si>
  <si>
    <t>=NF(B1759,"Quantity (Base)")</t>
  </si>
  <si>
    <t>=NF(B1760,"Quantity (Base)")</t>
  </si>
  <si>
    <t>=NF(B1761,"Quantity (Base)")</t>
  </si>
  <si>
    <t>=NF(B1762,"Quantity (Base)")</t>
  </si>
  <si>
    <t>=NF(B1763,"Quantity (Base)")</t>
  </si>
  <si>
    <t>=NF(B1764,"Quantity (Base)")</t>
  </si>
  <si>
    <t>=NF(B1765,"Quantity (Base)")</t>
  </si>
  <si>
    <t>=NF(B1766,"Quantity (Base)")</t>
  </si>
  <si>
    <t>=NF(B1767,"Quantity (Base)")</t>
  </si>
  <si>
    <t>=NF(B1768,"Quantity (Base)")</t>
  </si>
  <si>
    <t>=NF(B1769,"Quantity (Base)")</t>
  </si>
  <si>
    <t>=NF(B1770,"Quantity (Base)")</t>
  </si>
  <si>
    <t>=NF(B1771,"Quantity (Base)")</t>
  </si>
  <si>
    <t>=NF(B1772,"Quantity (Base)")</t>
  </si>
  <si>
    <t>=NF(B1773,"Quantity (Base)")</t>
  </si>
  <si>
    <t>=NF(B1774,"Quantity (Base)")</t>
  </si>
  <si>
    <t>=NF(B1775,"Quantity (Base)")</t>
  </si>
  <si>
    <t>=NF(B1776,"Quantity (Base)")</t>
  </si>
  <si>
    <t>=NF(B1777,"Quantity (Base)")</t>
  </si>
  <si>
    <t>=NF(B1778,"Quantity (Base)")</t>
  </si>
  <si>
    <t>=NF(B1779,"Quantity (Base)")</t>
  </si>
  <si>
    <t>=NF(B1780,"Quantity (Base)")</t>
  </si>
  <si>
    <t>=NF(B1781,"Quantity (Base)")</t>
  </si>
  <si>
    <t>=NF(B1782,"Quantity (Base)")</t>
  </si>
  <si>
    <t>=NF(B1783,"Quantity (Base)")</t>
  </si>
  <si>
    <t>=NF(B1784,"Quantity (Base)")</t>
  </si>
  <si>
    <t>=NF(B1785,"Quantity (Base)")</t>
  </si>
  <si>
    <t>=NF(B1786,"Quantity (Base)")</t>
  </si>
  <si>
    <t>=NF(B1787,"Quantity (Base)")</t>
  </si>
  <si>
    <t>=NF(B1788,"Quantity (Base)")</t>
  </si>
  <si>
    <t>=NF(B1789,"Quantity (Base)")</t>
  </si>
  <si>
    <t>=NF(B1790,"Quantity (Base)")</t>
  </si>
  <si>
    <t>=NF(B1791,"Quantity (Base)")</t>
  </si>
  <si>
    <t>=NF(B1792,"Quantity (Base)")</t>
  </si>
  <si>
    <t>=NF(B1793,"Quantity (Base)")</t>
  </si>
  <si>
    <t>=NF(B1794,"Quantity (Base)")</t>
  </si>
  <si>
    <t>=NF(B1795,"Quantity (Base)")</t>
  </si>
  <si>
    <t>=NF(B1796,"Quantity (Base)")</t>
  </si>
  <si>
    <t>=NF(B1797,"Quantity (Base)")</t>
  </si>
  <si>
    <t>=NF(B1798,"Quantity (Base)")</t>
  </si>
  <si>
    <t>=NF(B1799,"Quantity (Base)")</t>
  </si>
  <si>
    <t>=NF(B1800,"Quantity (Base)")</t>
  </si>
  <si>
    <t>=NF(B1801,"Quantity (Base)")</t>
  </si>
  <si>
    <t>=NF(B1802,"Quantity (Base)")</t>
  </si>
  <si>
    <t>=NF(B1803,"Quantity (Base)")</t>
  </si>
  <si>
    <t>=NF(B1804,"Quantity (Base)")</t>
  </si>
  <si>
    <t>=NF(B1805,"Quantity (Base)")</t>
  </si>
  <si>
    <t>=NF(B1806,"Quantity (Base)")</t>
  </si>
  <si>
    <t>=NF(B1807,"Quantity (Base)")</t>
  </si>
  <si>
    <t>=NF(B1808,"Quantity (Base)")</t>
  </si>
  <si>
    <t>=NF(B1809,"Quantity (Base)")</t>
  </si>
  <si>
    <t>=NF(B1810,"Quantity (Base)")</t>
  </si>
  <si>
    <t>=NF(B1811,"Quantity (Base)")</t>
  </si>
  <si>
    <t>=NF(B1812,"Quantity (Base)")</t>
  </si>
  <si>
    <t>=NF(B1813,"Quantity (Base)")</t>
  </si>
  <si>
    <t>=NF(B1814,"Quantity (Base)")</t>
  </si>
  <si>
    <t>=NF(B1815,"Quantity (Base)")</t>
  </si>
  <si>
    <t>=NF(B1816,"Quantity (Base)")</t>
  </si>
  <si>
    <t>=NF(B1817,"Quantity (Base)")</t>
  </si>
  <si>
    <t>=NF(B1818,"Quantity (Base)")</t>
  </si>
  <si>
    <t>=NF(B1819,"Quantity (Base)")</t>
  </si>
  <si>
    <t>=NF(B1820,"Quantity (Base)")</t>
  </si>
  <si>
    <t>=NF(B1821,"Quantity (Base)")</t>
  </si>
  <si>
    <t>=NF(B1822,"Quantity (Base)")</t>
  </si>
  <si>
    <t>=NF(B1823,"Quantity (Base)")</t>
  </si>
  <si>
    <t>=NF(B1824,"Quantity (Base)")</t>
  </si>
  <si>
    <t>=NF(B1825,"Quantity (Base)")</t>
  </si>
  <si>
    <t>=NF(B1826,"Quantity (Base)")</t>
  </si>
  <si>
    <t>=NF(B1827,"Quantity (Base)")</t>
  </si>
  <si>
    <t>=NF(B1828,"Quantity (Base)")</t>
  </si>
  <si>
    <t>=NF(B1829,"Quantity (Base)")</t>
  </si>
  <si>
    <t>=NF(B1830,"Quantity (Base)")</t>
  </si>
  <si>
    <t>=NF(B1831,"Quantity (Base)")</t>
  </si>
  <si>
    <t>=NF(B1832,"Quantity (Base)")</t>
  </si>
  <si>
    <t>=NF(B1833,"Quantity (Base)")</t>
  </si>
  <si>
    <t>=NF(B1834,"Quantity (Base)")</t>
  </si>
  <si>
    <t>=NF(B1835,"Quantity (Base)")</t>
  </si>
  <si>
    <t>=NF(B1836,"Quantity (Base)")</t>
  </si>
  <si>
    <t>=NF(B1837,"Quantity (Base)")</t>
  </si>
  <si>
    <t>=NF(B1838,"Quantity (Base)")</t>
  </si>
  <si>
    <t>=NF(B1839,"Quantity (Base)")</t>
  </si>
  <si>
    <t>=NF(B1840,"Quantity (Base)")</t>
  </si>
  <si>
    <t>=NF(B1841,"Quantity (Base)")</t>
  </si>
  <si>
    <t>=NF(B1842,"Quantity (Base)")</t>
  </si>
  <si>
    <t>=NF(B1843,"Quantity (Base)")</t>
  </si>
  <si>
    <t>=NF(B1844,"Quantity (Base)")</t>
  </si>
  <si>
    <t>=NF(B1845,"Quantity (Base)")</t>
  </si>
  <si>
    <t>=NF(B1846,"Quantity (Base)")</t>
  </si>
  <si>
    <t>=NF(B1847,"Quantity (Base)")</t>
  </si>
  <si>
    <t>=NF(B1848,"Quantity (Base)")</t>
  </si>
  <si>
    <t>=NF(B1849,"Quantity (Base)")</t>
  </si>
  <si>
    <t>=NF(B1850,"Quantity (Base)")</t>
  </si>
  <si>
    <t>=NF(B1851,"Quantity (Base)")</t>
  </si>
  <si>
    <t>=NF(B1852,"Quantity (Base)")</t>
  </si>
  <si>
    <t>=NF(B1853,"Quantity (Base)")</t>
  </si>
  <si>
    <t>=NF(B1854,"Quantity (Base)")</t>
  </si>
  <si>
    <t>=NF(B1855,"Quantity (Base)")</t>
  </si>
  <si>
    <t>=NF(B1856,"Quantity (Base)")</t>
  </si>
  <si>
    <t>=NF(B1857,"Quantity (Base)")</t>
  </si>
  <si>
    <t>=NF(B1858,"Quantity (Base)")</t>
  </si>
  <si>
    <t>=NF(B1859,"Quantity (Base)")</t>
  </si>
  <si>
    <t>=NF(B1860,"Quantity (Base)")</t>
  </si>
  <si>
    <t>=NF(B1861,"Quantity (Base)")</t>
  </si>
  <si>
    <t>=NF(B1862,"Quantity (Base)")</t>
  </si>
  <si>
    <t>=NF(B1863,"Quantity (Base)")</t>
  </si>
  <si>
    <t>=NF(B1864,"Quantity (Base)")</t>
  </si>
  <si>
    <t>=NF(B1865,"Quantity (Base)")</t>
  </si>
  <si>
    <t>=NF(B1866,"Quantity (Base)")</t>
  </si>
  <si>
    <t>=NF(B1867,"Quantity (Base)")</t>
  </si>
  <si>
    <t>=NF(B1868,"Quantity (Base)")</t>
  </si>
  <si>
    <t>=NF(B1869,"Quantity (Base)")</t>
  </si>
  <si>
    <t>=NF(B1870,"Quantity (Base)")</t>
  </si>
  <si>
    <t>=NF(B1871,"Quantity (Base)")</t>
  </si>
  <si>
    <t>=NF(B1872,"Quantity (Base)")</t>
  </si>
  <si>
    <t>=NF(B1873,"Quantity (Base)")</t>
  </si>
  <si>
    <t>=NF(B1874,"Quantity (Base)")</t>
  </si>
  <si>
    <t>=NF(B1875,"Quantity (Base)")</t>
  </si>
  <si>
    <t>=NF(B1876,"Quantity (Base)")</t>
  </si>
  <si>
    <t>=NF(B1877,"Quantity (Base)")</t>
  </si>
  <si>
    <t>=NF(B1878,"Quantity (Base)")</t>
  </si>
  <si>
    <t>=NF(B1879,"Quantity (Base)")</t>
  </si>
  <si>
    <t>=NF(B1880,"Quantity (Base)")</t>
  </si>
  <si>
    <t>=NF(B1881,"Quantity (Base)")</t>
  </si>
  <si>
    <t>=NF(B1882,"Quantity (Base)")</t>
  </si>
  <si>
    <t>=NF(B1883,"Quantity (Base)")</t>
  </si>
  <si>
    <t>=NF(B1884,"Quantity (Base)")</t>
  </si>
  <si>
    <t>=NF(B1885,"Quantity (Base)")</t>
  </si>
  <si>
    <t>=NF(B1886,"Quantity (Base)")</t>
  </si>
  <si>
    <t>=NF(B1887,"Quantity (Base)")</t>
  </si>
  <si>
    <t>=NF(B1888,"Quantity (Base)")</t>
  </si>
  <si>
    <t>=NF(B1889,"Quantity (Base)")</t>
  </si>
  <si>
    <t>=NF(B1890,"Quantity (Base)")</t>
  </si>
  <si>
    <t>=NF(B1891,"Quantity (Base)")</t>
  </si>
  <si>
    <t>=NF(B1892,"Quantity (Base)")</t>
  </si>
  <si>
    <t>=NF(B1893,"Quantity (Base)")</t>
  </si>
  <si>
    <t>=NF(B1894,"Quantity (Base)")</t>
  </si>
  <si>
    <t>=NF(B1895,"Quantity (Base)")</t>
  </si>
  <si>
    <t>=NF(B1896,"Quantity (Base)")</t>
  </si>
  <si>
    <t>=NF(B1897,"Quantity (Base)")</t>
  </si>
  <si>
    <t>=NF(B1898,"Quantity (Base)")</t>
  </si>
  <si>
    <t>=NF(B1899,"Quantity (Base)")</t>
  </si>
  <si>
    <t>=NF(B1900,"Quantity (Base)")</t>
  </si>
  <si>
    <t>=NF(B1901,"Quantity (Base)")</t>
  </si>
  <si>
    <t>=NF(B1902,"Quantity (Base)")</t>
  </si>
  <si>
    <t>=NF(B1903,"Quantity (Base)")</t>
  </si>
  <si>
    <t>=NF(B1904,"Quantity (Base)")</t>
  </si>
  <si>
    <t>=NF(B1905,"Quantity (Base)")</t>
  </si>
  <si>
    <t>=NF(B1906,"Quantity (Base)")</t>
  </si>
  <si>
    <t>=NF(B1907,"Quantity (Base)")</t>
  </si>
  <si>
    <t>=NF(B1908,"Quantity (Base)")</t>
  </si>
  <si>
    <t>=NF(B1909,"Quantity (Base)")</t>
  </si>
  <si>
    <t>=NF(B1910,"Quantity (Base)")</t>
  </si>
  <si>
    <t>=NF(B1911,"Quantity (Base)")</t>
  </si>
  <si>
    <t>=NF(B1912,"Quantity (Base)")</t>
  </si>
  <si>
    <t>=NF(B1913,"Quantity (Base)")</t>
  </si>
  <si>
    <t>=NF(B1914,"Quantity (Base)")</t>
  </si>
  <si>
    <t>=NF(B1915,"Quantity (Base)")</t>
  </si>
  <si>
    <t>=NF(B1916,"Quantity (Base)")</t>
  </si>
  <si>
    <t>=NF(B1917,"Quantity (Base)")</t>
  </si>
  <si>
    <t>=NF(B1918,"Quantity (Base)")</t>
  </si>
  <si>
    <t>=NF(B1919,"Quantity (Base)")</t>
  </si>
  <si>
    <t>=NF(B1920,"Quantity (Base)")</t>
  </si>
  <si>
    <t>=NF(B1921,"Quantity (Base)")</t>
  </si>
  <si>
    <t>=NF(B1922,"Quantity (Base)")</t>
  </si>
  <si>
    <t>=NF(B1923,"Quantity (Base)")</t>
  </si>
  <si>
    <t>=NF(B1924,"Quantity (Base)")</t>
  </si>
  <si>
    <t>=NF(B1925,"Quantity (Base)")</t>
  </si>
  <si>
    <t>=NF(B1926,"Quantity (Base)")</t>
  </si>
  <si>
    <t>=NF(B1927,"Quantity (Base)")</t>
  </si>
  <si>
    <t>=NF(B1928,"Quantity (Base)")</t>
  </si>
  <si>
    <t>=NF(B1929,"Quantity (Base)")</t>
  </si>
  <si>
    <t>=NF(B1930,"Quantity (Base)")</t>
  </si>
  <si>
    <t>=NF(B1931,"Quantity (Base)")</t>
  </si>
  <si>
    <t>=NF(B1932,"Quantity (Base)")</t>
  </si>
  <si>
    <t>=NF(B1933,"Quantity (Base)")</t>
  </si>
  <si>
    <t>=NF(B1934,"Quantity (Base)")</t>
  </si>
  <si>
    <t>=NF(B1935,"Quantity (Base)")</t>
  </si>
  <si>
    <t>=NF(B1936,"Quantity (Base)")</t>
  </si>
  <si>
    <t>=NF(B1937,"Quantity (Base)")</t>
  </si>
  <si>
    <t>=NF(B1938,"Quantity (Base)")</t>
  </si>
  <si>
    <t>=NF(B1939,"Quantity (Base)")</t>
  </si>
  <si>
    <t>=NF(B1940,"Quantity (Base)")</t>
  </si>
  <si>
    <t>=NF(B1941,"Quantity (Base)")</t>
  </si>
  <si>
    <t>=NF(B1942,"Quantity (Base)")</t>
  </si>
  <si>
    <t>=NF(B1943,"Quantity (Base)")</t>
  </si>
  <si>
    <t>=NF(B1944,"Quantity (Base)")</t>
  </si>
  <si>
    <t>=NF(B1945,"Quantity (Base)")</t>
  </si>
  <si>
    <t>=NF(B1946,"Quantity (Base)")</t>
  </si>
  <si>
    <t>=NF(B1947,"Quantity (Base)")</t>
  </si>
  <si>
    <t>=NF(B1948,"Quantity (Base)")</t>
  </si>
  <si>
    <t>=NF(B1949,"Quantity (Base)")</t>
  </si>
  <si>
    <t>=NF(B1950,"Quantity (Base)")</t>
  </si>
  <si>
    <t>=NF(B1951,"Quantity (Base)")</t>
  </si>
  <si>
    <t>=NF(B1952,"Quantity (Base)")</t>
  </si>
  <si>
    <t>=NF(B1953,"Quantity (Base)")</t>
  </si>
  <si>
    <t>=NF(B1954,"Quantity (Base)")</t>
  </si>
  <si>
    <t>=NF(B1955,"Quantity (Base)")</t>
  </si>
  <si>
    <t>=NF(B1956,"Quantity (Base)")</t>
  </si>
  <si>
    <t>=NF(B1957,"Quantity (Base)")</t>
  </si>
  <si>
    <t>=NF(B1958,"Quantity (Base)")</t>
  </si>
  <si>
    <t>=NF(B1959,"Quantity (Base)")</t>
  </si>
  <si>
    <t>=NF(B1960,"Quantity (Base)")</t>
  </si>
  <si>
    <t>=NF(B1961,"Quantity (Base)")</t>
  </si>
  <si>
    <t>=NF(B1962,"Quantity (Base)")</t>
  </si>
  <si>
    <t>=NF(B1963,"Quantity (Base)")</t>
  </si>
  <si>
    <t>=NF(B1964,"Quantity (Base)")</t>
  </si>
  <si>
    <t>=NF(B1965,"Quantity (Base)")</t>
  </si>
  <si>
    <t>=NF(B1966,"Quantity (Base)")</t>
  </si>
  <si>
    <t>=NF(B1967,"Quantity (Base)")</t>
  </si>
  <si>
    <t>=NF(B1968,"Quantity (Base)")</t>
  </si>
  <si>
    <t>=NF(B1969,"Quantity (Base)")</t>
  </si>
  <si>
    <t>=NF(B1970,"Quantity (Base)")</t>
  </si>
  <si>
    <t>=NF(B1971,"Quantity (Base)")</t>
  </si>
  <si>
    <t>=NF(B1972,"Quantity (Base)")</t>
  </si>
  <si>
    <t>=NF(B1973,"Quantity (Base)")</t>
  </si>
  <si>
    <t>=NF(B1974,"Quantity (Base)")</t>
  </si>
  <si>
    <t>=NF(B1975,"Quantity (Base)")</t>
  </si>
  <si>
    <t>=NF(B1976,"Quantity (Base)")</t>
  </si>
  <si>
    <t>=NF(B1977,"Quantity (Base)")</t>
  </si>
  <si>
    <t>=NF(B1978,"Quantity (Base)")</t>
  </si>
  <si>
    <t>=NF(B1979,"Quantity (Base)")</t>
  </si>
  <si>
    <t>=NF(B1980,"Quantity (Base)")</t>
  </si>
  <si>
    <t>=NF(B1981,"Quantity (Base)")</t>
  </si>
  <si>
    <t>=NF(B1982,"Quantity (Base)")</t>
  </si>
  <si>
    <t>=NF(B1983,"Quantity (Base)")</t>
  </si>
  <si>
    <t>=NF(B1984,"Quantity (Base)")</t>
  </si>
  <si>
    <t>=NF(B1985,"Quantity (Base)")</t>
  </si>
  <si>
    <t>=NF(B1986,"Quantity (Base)")</t>
  </si>
  <si>
    <t>=NF(B1987,"Quantity (Base)")</t>
  </si>
  <si>
    <t>=NF(B1988,"Quantity (Base)")</t>
  </si>
  <si>
    <t>=NF(B1989,"Quantity (Base)")</t>
  </si>
  <si>
    <t>=NF(B1990,"Quantity (Base)")</t>
  </si>
  <si>
    <t>=NF(B1991,"Quantity (Base)")</t>
  </si>
  <si>
    <t>=NF(B1992,"Quantity (Base)")</t>
  </si>
  <si>
    <t>=NF(B1993,"Quantity (Base)")</t>
  </si>
  <si>
    <t>=NF(B1994,"Quantity (Base)")</t>
  </si>
  <si>
    <t>=NF(B1995,"Quantity (Base)")</t>
  </si>
  <si>
    <t>=NF(B1996,"Quantity (Base)")</t>
  </si>
  <si>
    <t>=NF(B1997,"Quantity (Base)")</t>
  </si>
  <si>
    <t>=NF(B1998,"Quantity (Base)")</t>
  </si>
  <si>
    <t>=NF(B1999,"Quantity (Base)")</t>
  </si>
  <si>
    <t>=NF(B2000,"Quantity (Base)")</t>
  </si>
  <si>
    <t>=NF(B2001,"Quantity (Base)")</t>
  </si>
  <si>
    <t>=NF(B2002,"Quantity (Base)")</t>
  </si>
  <si>
    <t>=NF(B2003,"Quantity (Base)")</t>
  </si>
  <si>
    <t>=NF(B2004,"Quantity (Base)")</t>
  </si>
  <si>
    <t>=NF(B2005,"Quantity (Base)")</t>
  </si>
  <si>
    <t>=NF(B2006,"Quantity (Base)")</t>
  </si>
  <si>
    <t>=NF(B2007,"Quantity (Base)")</t>
  </si>
  <si>
    <t>=NF(B2008,"Quantity (Base)")</t>
  </si>
  <si>
    <t>=NF(B2009,"Quantity (Base)")</t>
  </si>
  <si>
    <t>=NF(B2010,"Quantity (Base)")</t>
  </si>
  <si>
    <t>=NF(B2011,"Quantity (Base)")</t>
  </si>
  <si>
    <t>=NF(B2012,"Quantity (Base)")</t>
  </si>
  <si>
    <t>=NF(B2013,"Quantity (Base)")</t>
  </si>
  <si>
    <t>=NF(B2014,"Quantity (Base)")</t>
  </si>
  <si>
    <t>=NF(B2015,"Quantity (Base)")</t>
  </si>
  <si>
    <t>=NF(B2016,"Quantity (Base)")</t>
  </si>
  <si>
    <t>=NF(B2017,"Quantity (Base)")</t>
  </si>
  <si>
    <t>=NF(B2018,"Quantity (Base)")</t>
  </si>
  <si>
    <t>=NF(B2019,"Quantity (Base)")</t>
  </si>
  <si>
    <t>=NF(B2020,"Quantity (Base)")</t>
  </si>
  <si>
    <t>=NF(B2021,"Quantity (Base)")</t>
  </si>
  <si>
    <t>=NF(B2022,"Quantity (Base)")</t>
  </si>
  <si>
    <t>=NF(B2023,"Quantity (Base)")</t>
  </si>
  <si>
    <t>=NF(B2024,"Quantity (Base)")</t>
  </si>
  <si>
    <t>=NF(B2025,"Quantity (Base)")</t>
  </si>
  <si>
    <t>=NF(B2026,"Quantity (Base)")</t>
  </si>
  <si>
    <t>=NF(B2027,"Quantity (Base)")</t>
  </si>
  <si>
    <t>=NF(B2028,"Quantity (Base)")</t>
  </si>
  <si>
    <t>=NF(B2029,"Quantity (Base)")</t>
  </si>
  <si>
    <t>=NF(B2030,"Quantity (Base)")</t>
  </si>
  <si>
    <t>=NF(B2031,"Quantity (Base)")</t>
  </si>
  <si>
    <t>=NF(B2032,"Quantity (Base)")</t>
  </si>
  <si>
    <t>=NF(B2033,"Quantity (Base)")</t>
  </si>
  <si>
    <t>=NF(B2034,"Quantity (Base)")</t>
  </si>
  <si>
    <t>=NF(B2035,"Quantity (Base)")</t>
  </si>
  <si>
    <t>=NF(B2036,"Quantity (Base)")</t>
  </si>
  <si>
    <t>=NF(B2037,"Quantity (Base)")</t>
  </si>
  <si>
    <t>=NF(B2038,"Quantity (Base)")</t>
  </si>
  <si>
    <t>=NF(B2039,"Quantity (Base)")</t>
  </si>
  <si>
    <t>=NF(B2040,"Quantity (Base)")</t>
  </si>
  <si>
    <t>=NF(B2041,"Quantity (Base)")</t>
  </si>
  <si>
    <t>=NF(B2042,"Quantity (Base)")</t>
  </si>
  <si>
    <t>=NF(B2043,"Quantity (Base)")</t>
  </si>
  <si>
    <t>=NF(B2044,"Quantity (Base)")</t>
  </si>
  <si>
    <t>=NF(B2045,"Quantity (Base)")</t>
  </si>
  <si>
    <t>=NF(B2046,"Quantity (Base)")</t>
  </si>
  <si>
    <t>=NF(B2047,"Quantity (Base)")</t>
  </si>
  <si>
    <t>=NF(B2048,"Quantity (Base)")</t>
  </si>
  <si>
    <t>=NF(B2049,"Quantity (Base)")</t>
  </si>
  <si>
    <t>=NF(B2050,"Quantity (Base)")</t>
  </si>
  <si>
    <t>=NF(B2051,"Quantity (Base)")</t>
  </si>
  <si>
    <t>=NF(B2052,"Quantity (Base)")</t>
  </si>
  <si>
    <t>=NF(B2053,"Quantity (Base)")</t>
  </si>
  <si>
    <t>=NF(B2054,"Quantity (Base)")</t>
  </si>
  <si>
    <t>=NF(B2055,"Quantity (Base)")</t>
  </si>
  <si>
    <t>=NF(B2056,"Quantity (Base)")</t>
  </si>
  <si>
    <t>=NF(B2057,"Quantity (Base)")</t>
  </si>
  <si>
    <t>=NF(B2058,"Quantity (Base)")</t>
  </si>
  <si>
    <t>=NF(B2059,"Quantity (Base)")</t>
  </si>
  <si>
    <t>=NF(B2060,"Quantity (Base)")</t>
  </si>
  <si>
    <t>=NF(B2061,"Quantity (Base)")</t>
  </si>
  <si>
    <t>=NF(B2062,"Quantity (Base)")</t>
  </si>
  <si>
    <t>=NF(B2063,"Quantity (Base)")</t>
  </si>
  <si>
    <t>=NF(B2064,"Quantity (Base)")</t>
  </si>
  <si>
    <t>=NF(B2065,"Quantity (Base)")</t>
  </si>
  <si>
    <t>=NF(B2066,"Quantity (Base)")</t>
  </si>
  <si>
    <t>=NF(B2067,"Quantity (Base)")</t>
  </si>
  <si>
    <t>=NF(B2068,"Quantity (Base)")</t>
  </si>
  <si>
    <t>=NF(B2069,"Quantity (Base)")</t>
  </si>
  <si>
    <t>=NF(B2070,"Quantity (Base)")</t>
  </si>
  <si>
    <t>=NF(B2071,"Quantity (Base)")</t>
  </si>
  <si>
    <t>=NF(B2072,"Quantity (Base)")</t>
  </si>
  <si>
    <t>=NF(B2073,"Quantity (Base)")</t>
  </si>
  <si>
    <t>=NF(B2074,"Quantity (Base)")</t>
  </si>
  <si>
    <t>=NF(B2075,"Quantity (Base)")</t>
  </si>
  <si>
    <t>=NF(B2076,"Quantity (Base)")</t>
  </si>
  <si>
    <t>=NF(B2077,"Quantity (Base)")</t>
  </si>
  <si>
    <t>=NF(B2078,"Quantity (Base)")</t>
  </si>
  <si>
    <t>=NF(B2079,"Quantity (Base)")</t>
  </si>
  <si>
    <t>=NF(B2080,"Quantity (Base)")</t>
  </si>
  <si>
    <t>=NF(B2081,"Quantity (Base)")</t>
  </si>
  <si>
    <t>=NF(B2082,"Quantity (Base)")</t>
  </si>
  <si>
    <t>=NF(B2083,"Quantity (Base)")</t>
  </si>
  <si>
    <t>=NF(B2084,"Quantity (Base)")</t>
  </si>
  <si>
    <t>=NF(B2085,"Quantity (Base)")</t>
  </si>
  <si>
    <t>=NF(B2086,"Quantity (Base)")</t>
  </si>
  <si>
    <t>=NF(B2087,"Quantity (Base)")</t>
  </si>
  <si>
    <t>=NF(B2088,"Quantity (Base)")</t>
  </si>
  <si>
    <t>=NF(B2089,"Quantity (Base)")</t>
  </si>
  <si>
    <t>=NF(B2090,"Quantity (Base)")</t>
  </si>
  <si>
    <t>=NF(B2091,"Quantity (Base)")</t>
  </si>
  <si>
    <t>=NF(B2092,"Quantity (Base)")</t>
  </si>
  <si>
    <t>=NF(B2093,"Quantity (Base)")</t>
  </si>
  <si>
    <t>=NF(B2094,"Quantity (Base)")</t>
  </si>
  <si>
    <t>=NF(B2095,"Quantity (Base)")</t>
  </si>
  <si>
    <t>=NF(B2096,"Quantity (Base)")</t>
  </si>
  <si>
    <t>=NF(B2097,"Quantity (Base)")</t>
  </si>
  <si>
    <t>=NF(B2098,"Quantity (Base)")</t>
  </si>
  <si>
    <t>=NF(B2099,"Quantity (Base)")</t>
  </si>
  <si>
    <t>=NF(B2100,"Quantity (Base)")</t>
  </si>
  <si>
    <t>=NF(B2101,"Quantity (Base)")</t>
  </si>
  <si>
    <t>=NF(B2102,"Quantity (Base)")</t>
  </si>
  <si>
    <t>=NF(B2103,"Quantity (Base)")</t>
  </si>
  <si>
    <t>=NF(B2104,"Quantity (Base)")</t>
  </si>
  <si>
    <t>=NF(B2105,"Quantity (Base)")</t>
  </si>
  <si>
    <t>=NF(B2106,"Quantity (Base)")</t>
  </si>
  <si>
    <t>=NF(B2107,"Quantity (Base)")</t>
  </si>
  <si>
    <t>=NF(B2108,"Quantity (Base)")</t>
  </si>
  <si>
    <t>=NF(B2109,"Quantity (Base)")</t>
  </si>
  <si>
    <t>=NF(B2110,"Quantity (Base)")</t>
  </si>
  <si>
    <t>=NF(B2111,"Quantity (Base)")</t>
  </si>
  <si>
    <t>=NF(B2112,"Quantity (Base)")</t>
  </si>
  <si>
    <t>=NF(B2113,"Quantity (Base)")</t>
  </si>
  <si>
    <t>=NF(B2114,"Quantity (Base)")</t>
  </si>
  <si>
    <t>=NF(B2115,"Quantity (Base)")</t>
  </si>
  <si>
    <t>=NF(B2116,"Quantity (Base)")</t>
  </si>
  <si>
    <t>=NF(B2117,"Quantity (Base)")</t>
  </si>
  <si>
    <t>=NF(B2118,"Quantity (Base)")</t>
  </si>
  <si>
    <t>=NF(B2119,"Quantity (Base)")</t>
  </si>
  <si>
    <t>=NF(B2120,"Quantity (Base)")</t>
  </si>
  <si>
    <t>=NF(B2121,"Quantity (Base)")</t>
  </si>
  <si>
    <t>=NF(B2122,"Quantity (Base)")</t>
  </si>
  <si>
    <t>=NF(B2123,"Quantity (Base)")</t>
  </si>
  <si>
    <t>=NF(B2124,"Quantity (Base)")</t>
  </si>
  <si>
    <t>=NF(B2125,"Quantity (Base)")</t>
  </si>
  <si>
    <t>=NF(B2126,"Quantity (Base)")</t>
  </si>
  <si>
    <t>=NF(B2127,"Quantity (Base)")</t>
  </si>
  <si>
    <t>=NF(B2128,"Quantity (Base)")</t>
  </si>
  <si>
    <t>=NF(B2129,"Quantity (Base)")</t>
  </si>
  <si>
    <t>=NF(B2130,"Quantity (Base)")</t>
  </si>
  <si>
    <t>=NF(B2131,"Quantity (Base)")</t>
  </si>
  <si>
    <t>=NF(B2132,"Quantity (Base)")</t>
  </si>
  <si>
    <t>=NF(B2133,"Quantity (Base)")</t>
  </si>
  <si>
    <t>=NF(B2134,"Quantity (Base)")</t>
  </si>
  <si>
    <t>=NF(B2135,"Quantity (Base)")</t>
  </si>
  <si>
    <t>=NF(B2136,"Quantity (Base)")</t>
  </si>
  <si>
    <t>=NF(B2137,"Quantity (Base)")</t>
  </si>
  <si>
    <t>=NF(B2138,"Quantity (Base)")</t>
  </si>
  <si>
    <t>=NF(B2139,"Quantity (Base)")</t>
  </si>
  <si>
    <t>=NF(B2140,"Quantity (Base)")</t>
  </si>
  <si>
    <t>=NF(B2141,"Quantity (Base)")</t>
  </si>
  <si>
    <t>=NF(B2142,"Quantity (Base)")</t>
  </si>
  <si>
    <t>=NF(B2143,"Quantity (Base)")</t>
  </si>
  <si>
    <t>=NF(B2144,"Quantity (Base)")</t>
  </si>
  <si>
    <t>=NF(B2145,"Quantity (Base)")</t>
  </si>
  <si>
    <t>=NF(B2146,"Quantity (Base)")</t>
  </si>
  <si>
    <t>=NF(B2147,"Quantity (Base)")</t>
  </si>
  <si>
    <t>=NF(B2148,"Quantity (Base)")</t>
  </si>
  <si>
    <t>=NF(B2149,"Quantity (Base)")</t>
  </si>
  <si>
    <t>=NF(B2150,"Quantity (Base)")</t>
  </si>
  <si>
    <t>=NF(B2151,"Quantity (Base)")</t>
  </si>
  <si>
    <t>=NF(B2152,"Quantity (Base)")</t>
  </si>
  <si>
    <t>=NF(B2153,"Quantity (Base)")</t>
  </si>
  <si>
    <t>=NF(B2154,"Quantity (Base)")</t>
  </si>
  <si>
    <t>=NF(B2155,"Quantity (Base)")</t>
  </si>
  <si>
    <t>=NF(B2156,"Quantity (Base)")</t>
  </si>
  <si>
    <t>=NF(B2157,"Quantity (Base)")</t>
  </si>
  <si>
    <t>=NF(B2158,"Quantity (Base)")</t>
  </si>
  <si>
    <t>=NF(B2159,"Quantity (Base)")</t>
  </si>
  <si>
    <t>=NF(B2160,"Quantity (Base)")</t>
  </si>
  <si>
    <t>=NF(B2161,"Quantity (Base)")</t>
  </si>
  <si>
    <t>=NF(B2162,"Quantity (Base)")</t>
  </si>
  <si>
    <t>=NF(B2163,"Quantity (Base)")</t>
  </si>
  <si>
    <t>=NF(B2164,"Quantity (Base)")</t>
  </si>
  <si>
    <t>=NF(B2165,"Quantity (Base)")</t>
  </si>
  <si>
    <t>=NF(B2166,"Quantity (Base)")</t>
  </si>
  <si>
    <t>=NF(B2167,"Quantity (Base)")</t>
  </si>
  <si>
    <t>=NF(B2168,"Quantity (Base)")</t>
  </si>
  <si>
    <t>=NF(B2169,"Quantity (Base)")</t>
  </si>
  <si>
    <t>=NF(B2170,"Quantity (Base)")</t>
  </si>
  <si>
    <t>=NF(B2171,"Quantity (Base)")</t>
  </si>
  <si>
    <t>=NF(B2172,"Quantity (Base)")</t>
  </si>
  <si>
    <t>=NF(B2173,"Quantity (Base)")</t>
  </si>
  <si>
    <t>=NF(B2174,"Quantity (Base)")</t>
  </si>
  <si>
    <t>=NF(B2175,"Quantity (Base)")</t>
  </si>
  <si>
    <t>=NF(B2176,"Quantity (Base)")</t>
  </si>
  <si>
    <t>=NF(B2177,"Quantity (Base)")</t>
  </si>
  <si>
    <t>=NF(B2178,"Quantity (Base)")</t>
  </si>
  <si>
    <t>=NF(B2179,"Quantity (Base)")</t>
  </si>
  <si>
    <t>=NF(B2180,"Quantity (Base)")</t>
  </si>
  <si>
    <t>=NF(B2181,"Quantity (Base)")</t>
  </si>
  <si>
    <t>=NF(B2182,"Quantity (Base)")</t>
  </si>
  <si>
    <t>=NF(B2183,"Quantity (Base)")</t>
  </si>
  <si>
    <t>=NF(B2184,"Quantity (Base)")</t>
  </si>
  <si>
    <t>=NF(B2185,"Quantity (Base)")</t>
  </si>
  <si>
    <t>=NF(B2186,"Quantity (Base)")</t>
  </si>
  <si>
    <t>=NF(B2187,"Quantity (Base)")</t>
  </si>
  <si>
    <t>=NF(B2188,"Quantity (Base)")</t>
  </si>
  <si>
    <t>=NF(B2189,"Quantity (Base)")</t>
  </si>
  <si>
    <t>=NF(B2190,"Quantity (Base)")</t>
  </si>
  <si>
    <t>=NF(B2191,"Quantity (Base)")</t>
  </si>
  <si>
    <t>=NF(B2192,"Quantity (Base)")</t>
  </si>
  <si>
    <t>=NF(B2193,"Quantity (Base)")</t>
  </si>
  <si>
    <t>=NF(B2194,"Quantity (Base)")</t>
  </si>
  <si>
    <t>=NF(B2195,"Quantity (Base)")</t>
  </si>
  <si>
    <t>=NF(B2196,"Quantity (Base)")</t>
  </si>
  <si>
    <t>=NF(B2197,"Quantity (Base)")</t>
  </si>
  <si>
    <t>=NF(B2198,"Quantity (Base)")</t>
  </si>
  <si>
    <t>=NF(B2199,"Quantity (Base)")</t>
  </si>
  <si>
    <t>=NF(B2200,"Quantity (Base)")</t>
  </si>
  <si>
    <t>=NF(B2201,"Quantity (Base)")</t>
  </si>
  <si>
    <t>=NF(B2202,"Quantity (Base)")</t>
  </si>
  <si>
    <t>=NF(B2203,"Quantity (Base)")</t>
  </si>
  <si>
    <t>=NF(B2204,"Quantity (Base)")</t>
  </si>
  <si>
    <t>=NF(B2205,"Quantity (Base)")</t>
  </si>
  <si>
    <t>=NF(B2206,"Quantity (Base)")</t>
  </si>
  <si>
    <t>=NF(B2207,"Quantity (Base)")</t>
  </si>
  <si>
    <t>=NF(B2208,"Quantity (Base)")</t>
  </si>
  <si>
    <t>=NF(B2209,"Quantity (Base)")</t>
  </si>
  <si>
    <t>=NF(B2210,"Quantity (Base)")</t>
  </si>
  <si>
    <t>=NF(B2211,"Quantity (Base)")</t>
  </si>
  <si>
    <t>=NF(B2212,"Quantity (Base)")</t>
  </si>
  <si>
    <t>=NF(B2213,"Quantity (Base)")</t>
  </si>
  <si>
    <t>=NF(B2214,"Quantity (Base)")</t>
  </si>
  <si>
    <t>=NF(B2215,"Quantity (Base)")</t>
  </si>
  <si>
    <t>=NF(B2216,"Quantity (Base)")</t>
  </si>
  <si>
    <t>=NF(B2217,"Quantity (Base)")</t>
  </si>
  <si>
    <t>=NF(B2218,"Quantity (Base)")</t>
  </si>
  <si>
    <t>=NF(B2219,"Quantity (Base)")</t>
  </si>
  <si>
    <t>=NF(B2220,"Quantity (Base)")</t>
  </si>
  <si>
    <t>=NF(B2221,"Quantity (Base)")</t>
  </si>
  <si>
    <t>=NF(B2222,"Quantity (Base)")</t>
  </si>
  <si>
    <t>=NF(B2223,"Quantity (Base)")</t>
  </si>
  <si>
    <t>=NF(B2224,"Quantity (Base)")</t>
  </si>
  <si>
    <t>=NF(B2225,"Quantity (Base)")</t>
  </si>
  <si>
    <t>=NF(B2226,"Quantity (Base)")</t>
  </si>
  <si>
    <t>=NF(B2227,"Quantity (Base)")</t>
  </si>
  <si>
    <t>=NF(B2228,"Quantity (Base)")</t>
  </si>
  <si>
    <t>=NF(B2229,"Quantity (Base)")</t>
  </si>
  <si>
    <t>=NF(B2230,"Quantity (Base)")</t>
  </si>
  <si>
    <t>=NF(B2231,"Quantity (Base)")</t>
  </si>
  <si>
    <t>=NF(B2232,"Quantity (Base)")</t>
  </si>
  <si>
    <t>=NF(B2233,"Quantity (Base)")</t>
  </si>
  <si>
    <t>=NF(B2234,"Quantity (Base)")</t>
  </si>
  <si>
    <t>=NF(B2235,"Quantity (Base)")</t>
  </si>
  <si>
    <t>=NF(B2236,"Quantity (Base)")</t>
  </si>
  <si>
    <t>=NF(B2237,"Quantity (Base)")</t>
  </si>
  <si>
    <t>=NF(B2238,"Quantity (Base)")</t>
  </si>
  <si>
    <t>=NF(B2239,"Quantity (Base)")</t>
  </si>
  <si>
    <t>=NF(B2240,"Quantity (Base)")</t>
  </si>
  <si>
    <t>=NF(B2241,"Quantity (Base)")</t>
  </si>
  <si>
    <t>=NF(B2242,"Quantity (Base)")</t>
  </si>
  <si>
    <t>=NF(B2243,"Quantity (Base)")</t>
  </si>
  <si>
    <t>=NF(B2244,"Quantity (Base)")</t>
  </si>
  <si>
    <t>=NF(B2245,"Quantity (Base)")</t>
  </si>
  <si>
    <t>=NF(B2246,"Quantity (Base)")</t>
  </si>
  <si>
    <t>=NF(B2247,"Quantity (Base)")</t>
  </si>
  <si>
    <t>=NF(B2248,"Quantity (Base)")</t>
  </si>
  <si>
    <t>=NF(B2249,"Quantity (Base)")</t>
  </si>
  <si>
    <t>=NF(B2250,"Quantity (Base)")</t>
  </si>
  <si>
    <t>=NF(B2251,"Quantity (Base)")</t>
  </si>
  <si>
    <t>=NF(B2252,"Quantity (Base)")</t>
  </si>
  <si>
    <t>=NF(B2253,"Quantity (Base)")</t>
  </si>
  <si>
    <t>=NF(B2254,"Quantity (Base)")</t>
  </si>
  <si>
    <t>=NF(B2255,"Quantity (Base)")</t>
  </si>
  <si>
    <t>=NF(B2256,"Quantity (Base)")</t>
  </si>
  <si>
    <t>=NF(B2257,"Quantity (Base)")</t>
  </si>
  <si>
    <t>=NF(B2258,"Quantity (Base)")</t>
  </si>
  <si>
    <t>=NF(B2259,"Quantity (Base)")</t>
  </si>
  <si>
    <t>=NF(B2260,"Quantity (Base)")</t>
  </si>
  <si>
    <t>=NF(B2261,"Quantity (Base)")</t>
  </si>
  <si>
    <t>=NF(B2262,"Quantity (Base)")</t>
  </si>
  <si>
    <t>=NF(B2263,"Quantity (Base)")</t>
  </si>
  <si>
    <t>=NF(B2264,"Quantity (Base)")</t>
  </si>
  <si>
    <t>=NF(B2265,"Quantity (Base)")</t>
  </si>
  <si>
    <t>=NF(B2266,"Quantity (Base)")</t>
  </si>
  <si>
    <t>=NF(B2267,"Quantity (Base)")</t>
  </si>
  <si>
    <t>=NF(B2268,"Quantity (Base)")</t>
  </si>
  <si>
    <t>=NF(B2269,"Quantity (Base)")</t>
  </si>
  <si>
    <t>=NF(B2270,"Quantity (Base)")</t>
  </si>
  <si>
    <t>=NF(B2271,"Quantity (Base)")</t>
  </si>
  <si>
    <t>=NF(B2272,"Quantity (Base)")</t>
  </si>
  <si>
    <t>=NF(B2273,"Quantity (Base)")</t>
  </si>
  <si>
    <t>=NF(B2274,"Quantity (Base)")</t>
  </si>
  <si>
    <t>=NF(B2275,"Quantity (Base)")</t>
  </si>
  <si>
    <t>=NF(B2276,"Quantity (Base)")</t>
  </si>
  <si>
    <t>=NF(B2277,"Quantity (Base)")</t>
  </si>
  <si>
    <t>=NF(B2278,"Quantity (Base)")</t>
  </si>
  <si>
    <t>=NF(B2279,"Quantity (Base)")</t>
  </si>
  <si>
    <t>=NF(B2280,"Quantity (Base)")</t>
  </si>
  <si>
    <t>=NF(B2281,"Quantity (Base)")</t>
  </si>
  <si>
    <t>=NF(B2282,"Quantity (Base)")</t>
  </si>
  <si>
    <t>=NF(B2283,"Quantity (Base)")</t>
  </si>
  <si>
    <t>=NF(B2284,"Quantity (Base)")</t>
  </si>
  <si>
    <t>=NF(B2285,"Quantity (Base)")</t>
  </si>
  <si>
    <t>=NF(B2286,"Quantity (Base)")</t>
  </si>
  <si>
    <t>=NF(B2287,"Quantity (Base)")</t>
  </si>
  <si>
    <t>=NF(B2288,"Quantity (Base)")</t>
  </si>
  <si>
    <t>=NF(B2289,"Quantity (Base)")</t>
  </si>
  <si>
    <t>=NF(B2290,"Quantity (Base)")</t>
  </si>
  <si>
    <t>=NF(B2291,"Quantity (Base)")</t>
  </si>
  <si>
    <t>=NF(B2292,"Quantity (Base)")</t>
  </si>
  <si>
    <t>=NF(B2293,"Quantity (Base)")</t>
  </si>
  <si>
    <t>=NF(B2294,"Quantity (Base)")</t>
  </si>
  <si>
    <t>=NF(B2295,"Quantity (Base)")</t>
  </si>
  <si>
    <t>=NF(B2296,"Quantity (Base)")</t>
  </si>
  <si>
    <t>=NF(B2297,"Quantity (Base)")</t>
  </si>
  <si>
    <t>=NF(B2298,"Quantity (Base)")</t>
  </si>
  <si>
    <t>=NF(B2299,"Quantity (Base)")</t>
  </si>
  <si>
    <t>=NF(B2300,"Quantity (Base)")</t>
  </si>
  <si>
    <t>=NF(B2301,"Quantity (Base)")</t>
  </si>
  <si>
    <t>=NF(B2302,"Quantity (Base)")</t>
  </si>
  <si>
    <t>=NF(B2303,"Quantity (Base)")</t>
  </si>
  <si>
    <t>=NF(B2304,"Quantity (Base)")</t>
  </si>
  <si>
    <t>=NF(B2305,"Quantity (Base)")</t>
  </si>
  <si>
    <t>=NF(B2306,"Quantity (Base)")</t>
  </si>
  <si>
    <t>=NF(B2307,"Quantity (Base)")</t>
  </si>
  <si>
    <t>=NF(B2308,"Quantity (Base)")</t>
  </si>
  <si>
    <t>=NF(B2309,"Quantity (Base)")</t>
  </si>
  <si>
    <t>=NF(B2310,"Quantity (Base)")</t>
  </si>
  <si>
    <t>=NF(B2311,"Quantity (Base)")</t>
  </si>
  <si>
    <t>=NF(B2312,"Quantity (Base)")</t>
  </si>
  <si>
    <t>=NF(B2313,"Quantity (Base)")</t>
  </si>
  <si>
    <t>=NF(B2314,"Quantity (Base)")</t>
  </si>
  <si>
    <t>=NF(B2315,"Quantity (Base)")</t>
  </si>
  <si>
    <t>=NF(B2316,"Quantity (Base)")</t>
  </si>
  <si>
    <t>=NF(B2317,"Quantity (Base)")</t>
  </si>
  <si>
    <t>=NF(B2318,"Quantity (Base)")</t>
  </si>
  <si>
    <t>=NF(B2319,"Quantity (Base)")</t>
  </si>
  <si>
    <t>=NF(B2320,"Quantity (Base)")</t>
  </si>
  <si>
    <t>=NF(B2321,"Quantity (Base)")</t>
  </si>
  <si>
    <t>=NF(B2322,"Quantity (Base)")</t>
  </si>
  <si>
    <t>=NF(B2323,"Quantity (Base)")</t>
  </si>
  <si>
    <t>=NF(B2324,"Quantity (Base)")</t>
  </si>
  <si>
    <t>=NF(B2325,"Quantity (Base)")</t>
  </si>
  <si>
    <t>=NF(B2326,"Quantity (Base)")</t>
  </si>
  <si>
    <t>=NF(B2327,"Quantity (Base)")</t>
  </si>
  <si>
    <t>=NF(B2328,"Quantity (Base)")</t>
  </si>
  <si>
    <t>=NF(B2329,"Quantity (Base)")</t>
  </si>
  <si>
    <t>=NF(B2330,"Quantity (Base)")</t>
  </si>
  <si>
    <t>=NF(B2331,"Quantity (Base)")</t>
  </si>
  <si>
    <t>=NF(B2332,"Quantity (Base)")</t>
  </si>
  <si>
    <t>=NF(B2333,"Quantity (Base)")</t>
  </si>
  <si>
    <t>=NF(B2334,"Quantity (Base)")</t>
  </si>
  <si>
    <t>=NF(B2335,"Quantity (Base)")</t>
  </si>
  <si>
    <t>=NF(B2336,"Quantity (Base)")</t>
  </si>
  <si>
    <t>=NF(B2337,"Quantity (Base)")</t>
  </si>
  <si>
    <t>=NF(B2338,"Quantity (Base)")</t>
  </si>
  <si>
    <t>=NF(B2339,"Quantity (Base)")</t>
  </si>
  <si>
    <t>=NF(B2340,"Quantity (Base)")</t>
  </si>
  <si>
    <t>=NF(B2341,"Quantity (Base)")</t>
  </si>
  <si>
    <t>=NF(B2342,"Quantity (Base)")</t>
  </si>
  <si>
    <t>=NF(B2343,"Quantity (Base)")</t>
  </si>
  <si>
    <t>=NF(B2344,"Quantity (Base)")</t>
  </si>
  <si>
    <t>=NF(B2345,"Quantity (Base)")</t>
  </si>
  <si>
    <t>=NF(B2346,"Quantity (Base)")</t>
  </si>
  <si>
    <t>=NF(B2347,"Quantity (Base)")</t>
  </si>
  <si>
    <t>=NF(B2348,"Quantity (Base)")</t>
  </si>
  <si>
    <t>=NF(B2349,"Quantity (Base)")</t>
  </si>
  <si>
    <t>=NF(B2350,"Quantity (Base)")</t>
  </si>
  <si>
    <t>=NF(B2351,"Quantity (Base)")</t>
  </si>
  <si>
    <t>=NF(B2352,"Quantity (Base)")</t>
  </si>
  <si>
    <t>=NF(B2353,"Quantity (Base)")</t>
  </si>
  <si>
    <t>=NF(B2354,"Quantity (Base)")</t>
  </si>
  <si>
    <t>=NF(B2355,"Quantity (Base)")</t>
  </si>
  <si>
    <t>=NF(B2356,"Quantity (Base)")</t>
  </si>
  <si>
    <t>=NF(B2357,"Quantity (Base)")</t>
  </si>
  <si>
    <t>=NF(B2358,"Quantity (Base)")</t>
  </si>
  <si>
    <t>=NF(B2359,"Quantity (Base)")</t>
  </si>
  <si>
    <t>=NF(B2360,"Quantity (Base)")</t>
  </si>
  <si>
    <t>=NF(B2361,"Quantity (Base)")</t>
  </si>
  <si>
    <t>=NF(B2362,"Quantity (Base)")</t>
  </si>
  <si>
    <t>=NF(B2363,"Quantity (Base)")</t>
  </si>
  <si>
    <t>=NF(B2364,"Quantity (Base)")</t>
  </si>
  <si>
    <t>=NF(B2365,"Quantity (Base)")</t>
  </si>
  <si>
    <t>=NF(B2366,"Quantity (Base)")</t>
  </si>
  <si>
    <t>=NF(B2367,"Quantity (Base)")</t>
  </si>
  <si>
    <t>=NF(B2368,"Quantity (Base)")</t>
  </si>
  <si>
    <t>=NF(B2369,"Quantity (Base)")</t>
  </si>
  <si>
    <t>=NF(B2370,"Quantity (Base)")</t>
  </si>
  <si>
    <t>=NF(B2371,"Quantity (Base)")</t>
  </si>
  <si>
    <t>=NF(B2372,"Quantity (Base)")</t>
  </si>
  <si>
    <t>=NF(B2373,"Quantity (Base)")</t>
  </si>
  <si>
    <t>=NF(B2374,"Quantity (Base)")</t>
  </si>
  <si>
    <t>=NF(B2375,"Quantity (Base)")</t>
  </si>
  <si>
    <t>=NF(B2376,"Quantity (Base)")</t>
  </si>
  <si>
    <t>=NF(B2377,"Quantity (Base)")</t>
  </si>
  <si>
    <t>=NF(B2378,"Quantity (Base)")</t>
  </si>
  <si>
    <t>=NF(B2379,"Quantity (Base)")</t>
  </si>
  <si>
    <t>=NF(B2380,"Quantity (Base)")</t>
  </si>
  <si>
    <t>=NF(B2381,"Quantity (Base)")</t>
  </si>
  <si>
    <t>=NF(B2382,"Quantity (Base)")</t>
  </si>
  <si>
    <t>=NF(B2383,"Quantity (Base)")</t>
  </si>
  <si>
    <t>=NF(B2384,"Quantity (Base)")</t>
  </si>
  <si>
    <t>=NF(B2385,"Quantity (Base)")</t>
  </si>
  <si>
    <t>=NF(B2386,"Quantity (Base)")</t>
  </si>
  <si>
    <t>=NF(B2387,"Quantity (Base)")</t>
  </si>
  <si>
    <t>=NF(B2388,"Quantity (Base)")</t>
  </si>
  <si>
    <t>=NF(B2389,"Quantity (Base)")</t>
  </si>
  <si>
    <t>=NF(B2390,"Quantity (Base)")</t>
  </si>
  <si>
    <t>=NF(B2391,"Quantity (Base)")</t>
  </si>
  <si>
    <t>=NF(B2392,"Quantity (Base)")</t>
  </si>
  <si>
    <t>=NF(B2393,"Quantity (Base)")</t>
  </si>
  <si>
    <t>=NF(B2394,"Quantity (Base)")</t>
  </si>
  <si>
    <t>=NF(B2395,"Quantity (Base)")</t>
  </si>
  <si>
    <t>=NF(B2396,"Quantity (Base)")</t>
  </si>
  <si>
    <t>=NF(B2397,"Quantity (Base)")</t>
  </si>
  <si>
    <t>=NF(B2398,"Quantity (Base)")</t>
  </si>
  <si>
    <t>=NF(B2399,"Quantity (Base)")</t>
  </si>
  <si>
    <t>=NF(B2400,"Quantity (Base)")</t>
  </si>
  <si>
    <t>=NF(B2401,"Quantity (Base)")</t>
  </si>
  <si>
    <t>=NF(B2402,"Quantity (Base)")</t>
  </si>
  <si>
    <t>=NF(B2403,"Quantity (Base)")</t>
  </si>
  <si>
    <t>=NF(B2404,"Quantity (Base)")</t>
  </si>
  <si>
    <t>=NF(B2405,"Quantity (Base)")</t>
  </si>
  <si>
    <t>=NF(B2406,"Quantity (Base)")</t>
  </si>
  <si>
    <t>=NF(B2407,"Quantity (Base)")</t>
  </si>
  <si>
    <t>=NF(B2408,"Quantity (Base)")</t>
  </si>
  <si>
    <t>=NF(B2409,"Quantity (Base)")</t>
  </si>
  <si>
    <t>=NF(B2410,"Quantity (Base)")</t>
  </si>
  <si>
    <t>=NF(B2411,"Quantity (Base)")</t>
  </si>
  <si>
    <t>=NF(B2412,"Quantity (Base)")</t>
  </si>
  <si>
    <t>=NF(B2413,"Quantity (Base)")</t>
  </si>
  <si>
    <t>=NF(B2414,"Quantity (Base)")</t>
  </si>
  <si>
    <t>=NF(B2415,"Quantity (Base)")</t>
  </si>
  <si>
    <t>=NF(B2416,"Quantity (Base)")</t>
  </si>
  <si>
    <t>=NF(B2417,"Quantity (Base)")</t>
  </si>
  <si>
    <t>=NF(B2418,"Quantity (Base)")</t>
  </si>
  <si>
    <t>=NF(B2419,"Quantity (Base)")</t>
  </si>
  <si>
    <t>=NF(B2420,"Quantity (Base)")</t>
  </si>
  <si>
    <t>=NF(B2421,"Quantity (Base)")</t>
  </si>
  <si>
    <t>=NF(B2422,"Quantity (Base)")</t>
  </si>
  <si>
    <t>=NF(B2423,"Quantity (Base)")</t>
  </si>
  <si>
    <t>=NF(B2424,"Quantity (Base)")</t>
  </si>
  <si>
    <t>=NF(B2425,"Quantity (Base)")</t>
  </si>
  <si>
    <t>=NF(B2426,"Quantity (Base)")</t>
  </si>
  <si>
    <t>=NF(B2427,"Quantity (Base)")</t>
  </si>
  <si>
    <t>=NF(B2428,"Quantity (Base)")</t>
  </si>
  <si>
    <t>=NF(B2429,"Quantity (Base)")</t>
  </si>
  <si>
    <t>=NF(B2430,"Quantity (Base)")</t>
  </si>
  <si>
    <t>=NF(B2431,"Quantity (Base)")</t>
  </si>
  <si>
    <t>=NF(B2432,"Quantity (Base)")</t>
  </si>
  <si>
    <t>=NF(B2433,"Quantity (Base)")</t>
  </si>
  <si>
    <t>=NF(B2434,"Quantity (Base)")</t>
  </si>
  <si>
    <t>=NF(B2435,"Quantity (Base)")</t>
  </si>
  <si>
    <t>=NF(B2436,"Quantity (Base)")</t>
  </si>
  <si>
    <t>=NF(B2437,"Quantity (Base)")</t>
  </si>
  <si>
    <t>=NF(B2438,"Quantity (Base)")</t>
  </si>
  <si>
    <t>=NF(B2439,"Quantity (Base)")</t>
  </si>
  <si>
    <t>=NF(B2440,"Quantity (Base)")</t>
  </si>
  <si>
    <t>=NF(B2441,"Quantity (Base)")</t>
  </si>
  <si>
    <t>=NF(B2442,"Quantity (Base)")</t>
  </si>
  <si>
    <t>=NF(B2443,"Quantity (Base)")</t>
  </si>
  <si>
    <t>=NF(B2444,"Quantity (Base)")</t>
  </si>
  <si>
    <t>=NF(B2445,"Quantity (Base)")</t>
  </si>
  <si>
    <t>=NF(B2446,"Quantity (Base)")</t>
  </si>
  <si>
    <t>=NF(B2447,"Quantity (Base)")</t>
  </si>
  <si>
    <t>=NF(B2448,"Quantity (Base)")</t>
  </si>
  <si>
    <t>=NF(B2449,"Quantity (Base)")</t>
  </si>
  <si>
    <t>=NF(B2450,"Quantity (Base)")</t>
  </si>
  <si>
    <t>=NF(B2451,"Quantity (Base)")</t>
  </si>
  <si>
    <t>=NF(B2452,"Quantity (Base)")</t>
  </si>
  <si>
    <t>=NF(B2453,"Quantity (Base)")</t>
  </si>
  <si>
    <t>=NF(B2454,"Quantity (Base)")</t>
  </si>
  <si>
    <t>=NF(B2455,"Quantity (Base)")</t>
  </si>
  <si>
    <t>=NF(B2456,"Quantity (Base)")</t>
  </si>
  <si>
    <t>=NF(B2457,"Quantity (Base)")</t>
  </si>
  <si>
    <t>=NF(B2458,"Quantity (Base)")</t>
  </si>
  <si>
    <t>=NF(B2459,"Quantity (Base)")</t>
  </si>
  <si>
    <t>=NF(B2460,"Quantity (Base)")</t>
  </si>
  <si>
    <t>=NF(B2461,"Quantity (Base)")</t>
  </si>
  <si>
    <t>=NF(B2462,"Quantity (Base)")</t>
  </si>
  <si>
    <t>=NF(B2463,"Quantity (Base)")</t>
  </si>
  <si>
    <t>=NF(B2464,"Quantity (Base)")</t>
  </si>
  <si>
    <t>=NF(B2465,"Quantity (Base)")</t>
  </si>
  <si>
    <t>=NF(B2466,"Quantity (Base)")</t>
  </si>
  <si>
    <t>=NF(B2467,"Quantity (Base)")</t>
  </si>
  <si>
    <t>=NF(B2468,"Quantity (Base)")</t>
  </si>
  <si>
    <t>=NF(B2469,"Quantity (Base)")</t>
  </si>
  <si>
    <t>=NF(B2470,"Quantity (Base)")</t>
  </si>
  <si>
    <t>=NF(B2471,"Quantity (Base)")</t>
  </si>
  <si>
    <t>=NF(B2472,"Quantity (Base)")</t>
  </si>
  <si>
    <t>=NF(B2473,"Quantity (Base)")</t>
  </si>
  <si>
    <t>=NF(B2474,"Quantity (Base)")</t>
  </si>
  <si>
    <t>=NF(B2475,"Quantity (Base)")</t>
  </si>
  <si>
    <t>=NF(B2476,"Quantity (Base)")</t>
  </si>
  <si>
    <t>=NF(B2477,"Quantity (Base)")</t>
  </si>
  <si>
    <t>=NF(B2478,"Quantity (Base)")</t>
  </si>
  <si>
    <t>=NF(B2479,"Quantity (Base)")</t>
  </si>
  <si>
    <t>=NF(B2480,"Quantity (Base)")</t>
  </si>
  <si>
    <t>=NF(B2481,"Quantity (Base)")</t>
  </si>
  <si>
    <t>=NF(B2482,"Quantity (Base)")</t>
  </si>
  <si>
    <t>=NF(B2483,"Quantity (Base)")</t>
  </si>
  <si>
    <t>=NF(B2484,"Quantity (Base)")</t>
  </si>
  <si>
    <t>=NF(B2485,"Quantity (Base)")</t>
  </si>
  <si>
    <t>=NF(B2486,"Quantity (Base)")</t>
  </si>
  <si>
    <t>=NF(B2487,"Quantity (Base)")</t>
  </si>
  <si>
    <t>=NF(B2488,"Quantity (Base)")</t>
  </si>
  <si>
    <t>=NF(B2489,"Quantity (Base)")</t>
  </si>
  <si>
    <t>=NF(B2490,"Quantity (Base)")</t>
  </si>
  <si>
    <t>=NF(B2491,"Quantity (Base)")</t>
  </si>
  <si>
    <t>=NF(B2492,"Quantity (Base)")</t>
  </si>
  <si>
    <t>=NF(B2493,"Quantity (Base)")</t>
  </si>
  <si>
    <t>=NF(B2494,"Quantity (Base)")</t>
  </si>
  <si>
    <t>=NF(B2495,"Quantity (Base)")</t>
  </si>
  <si>
    <t>=NF(B2496,"Quantity (Base)")</t>
  </si>
  <si>
    <t>=NF(B2497,"Quantity (Base)")</t>
  </si>
  <si>
    <t>=NF(B2498,"Quantity (Base)")</t>
  </si>
  <si>
    <t>=NF(B2499,"Quantity (Base)")</t>
  </si>
  <si>
    <t>=NF(B2500,"Quantity (Base)")</t>
  </si>
  <si>
    <t>=NF(B2501,"Quantity (Base)")</t>
  </si>
  <si>
    <t>=NF(B2502,"Quantity (Base)")</t>
  </si>
  <si>
    <t>=NF(B2503,"Quantity (Base)")</t>
  </si>
  <si>
    <t>=NF(B2504,"Quantity (Base)")</t>
  </si>
  <si>
    <t>=NF(B2505,"Quantity (Base)")</t>
  </si>
  <si>
    <t>=NF(B2506,"Quantity (Base)")</t>
  </si>
  <si>
    <t>=NF(B2507,"Quantity (Base)")</t>
  </si>
  <si>
    <t>=NF(B2508,"Quantity (Base)")</t>
  </si>
  <si>
    <t>=NF(B2509,"Quantity (Base)")</t>
  </si>
  <si>
    <t>=NF(B2510,"Quantity (Base)")</t>
  </si>
  <si>
    <t>=NF(B2511,"Quantity (Base)")</t>
  </si>
  <si>
    <t>=NF(B2512,"Quantity (Base)")</t>
  </si>
  <si>
    <t>=NF(B2513,"Quantity (Base)")</t>
  </si>
  <si>
    <t>=NF(B2514,"Quantity (Base)")</t>
  </si>
  <si>
    <t>=NF(B2515,"Quantity (Base)")</t>
  </si>
  <si>
    <t>=NF(B2516,"Quantity (Base)")</t>
  </si>
  <si>
    <t>=NF(B2517,"Quantity (Base)")</t>
  </si>
  <si>
    <t>=NF(B2518,"Quantity (Base)")</t>
  </si>
  <si>
    <t>=NF(B2519,"Quantity (Base)")</t>
  </si>
  <si>
    <t>=NF(B2520,"Quantity (Base)")</t>
  </si>
  <si>
    <t>=NF(B2521,"Quantity (Base)")</t>
  </si>
  <si>
    <t>=NF(B2522,"Quantity (Base)")</t>
  </si>
  <si>
    <t>=NF(B2523,"Quantity (Base)")</t>
  </si>
  <si>
    <t>=NF(B2524,"Quantity (Base)")</t>
  </si>
  <si>
    <t>=NF(B2525,"Quantity (Base)")</t>
  </si>
  <si>
    <t>=NF(B2526,"Quantity (Base)")</t>
  </si>
  <si>
    <t>=NF(B2527,"Quantity (Base)")</t>
  </si>
  <si>
    <t>=NF(B2528,"Quantity (Base)")</t>
  </si>
  <si>
    <t>=NF(B2529,"Quantity (Base)")</t>
  </si>
  <si>
    <t>=NF(B2530,"Quantity (Base)")</t>
  </si>
  <si>
    <t>=NF(B2531,"Quantity (Base)")</t>
  </si>
  <si>
    <t>=NF(B2532,"Quantity (Base)")</t>
  </si>
  <si>
    <t>=NF(B2533,"Quantity (Base)")</t>
  </si>
  <si>
    <t>=NF(B2534,"Quantity (Base)")</t>
  </si>
  <si>
    <t>=NF(B2535,"Quantity (Base)")</t>
  </si>
  <si>
    <t>=NF(B2536,"Quantity (Base)")</t>
  </si>
  <si>
    <t>=NF(B2537,"Quantity (Base)")</t>
  </si>
  <si>
    <t>=NF(B2538,"Quantity (Base)")</t>
  </si>
  <si>
    <t>=NF(B2539,"Quantity (Base)")</t>
  </si>
  <si>
    <t>=NF(B2540,"Quantity (Base)")</t>
  </si>
  <si>
    <t>=NF(B2541,"Quantity (Base)")</t>
  </si>
  <si>
    <t>=NF(B2542,"Quantity (Base)")</t>
  </si>
  <si>
    <t>=NF(B2543,"Quantity (Base)")</t>
  </si>
  <si>
    <t>=NF(B2544,"Quantity (Base)")</t>
  </si>
  <si>
    <t>=NF(B2545,"Quantity (Base)")</t>
  </si>
  <si>
    <t>=NF(B2546,"Quantity (Base)")</t>
  </si>
  <si>
    <t>=NF(B2547,"Quantity (Base)")</t>
  </si>
  <si>
    <t>=NF(B2548,"Quantity (Base)")</t>
  </si>
  <si>
    <t>=NF(B2549,"Quantity (Base)")</t>
  </si>
  <si>
    <t>=NF(B2550,"Quantity (Base)")</t>
  </si>
  <si>
    <t>=NF(B2551,"Quantity (Base)")</t>
  </si>
  <si>
    <t>=NF(B2552,"Quantity (Base)")</t>
  </si>
  <si>
    <t>=NF(B2553,"Quantity (Base)")</t>
  </si>
  <si>
    <t>=NF(B2554,"Quantity (Base)")</t>
  </si>
  <si>
    <t>=NF(B2555,"Quantity (Base)")</t>
  </si>
  <si>
    <t>=NF(B2556,"Quantity (Base)")</t>
  </si>
  <si>
    <t>=NF(B2557,"Quantity (Base)")</t>
  </si>
  <si>
    <t>=NF(B2558,"Quantity (Base)")</t>
  </si>
  <si>
    <t>=NF(B2559,"Quantity (Base)")</t>
  </si>
  <si>
    <t>=NF(B2560,"Quantity (Base)")</t>
  </si>
  <si>
    <t>=NF(B2561,"Quantity (Base)")</t>
  </si>
  <si>
    <t>=NF(B2562,"Quantity (Base)")</t>
  </si>
  <si>
    <t>=NF(B2563,"Quantity (Base)")</t>
  </si>
  <si>
    <t>=NF(B2564,"Quantity (Base)")</t>
  </si>
  <si>
    <t>=NF(B2565,"Quantity (Base)")</t>
  </si>
  <si>
    <t>=NF(B2566,"Quantity (Base)")</t>
  </si>
  <si>
    <t>=NF(B2567,"Quantity (Base)")</t>
  </si>
  <si>
    <t>=NF(B2568,"Quantity (Base)")</t>
  </si>
  <si>
    <t>=NF(B2569,"Quantity (Base)")</t>
  </si>
  <si>
    <t>=NF(B2570,"Quantity (Base)")</t>
  </si>
  <si>
    <t>=NF(B2571,"Quantity (Base)")</t>
  </si>
  <si>
    <t>=NF(B2572,"Quantity (Base)")</t>
  </si>
  <si>
    <t>=NF(B2573,"Quantity (Base)")</t>
  </si>
  <si>
    <t>=NF(B2574,"Quantity (Base)")</t>
  </si>
  <si>
    <t>=NF(B2575,"Quantity (Base)")</t>
  </si>
  <si>
    <t>=NF(B2576,"Quantity (Base)")</t>
  </si>
  <si>
    <t>=NF(B2577,"Quantity (Base)")</t>
  </si>
  <si>
    <t>=NF(B2578,"Quantity (Base)")</t>
  </si>
  <si>
    <t>=NF(B2579,"Quantity (Base)")</t>
  </si>
  <si>
    <t>=NF(B2580,"Quantity (Base)")</t>
  </si>
  <si>
    <t>=NF(B2581,"Quantity (Base)")</t>
  </si>
  <si>
    <t>=NF(B2582,"Quantity (Base)")</t>
  </si>
  <si>
    <t>=NF(B2583,"Quantity (Base)")</t>
  </si>
  <si>
    <t>=NF(B2584,"Quantity (Base)")</t>
  </si>
  <si>
    <t>=NF(B2585,"Quantity (Base)")</t>
  </si>
  <si>
    <t>=NF(B2586,"Quantity (Base)")</t>
  </si>
  <si>
    <t>=NF(B2587,"Quantity (Base)")</t>
  </si>
  <si>
    <t>=NF(B2588,"Quantity (Base)")</t>
  </si>
  <si>
    <t>=NF(B2589,"Quantity (Base)")</t>
  </si>
  <si>
    <t>=NF(B2590,"Quantity (Base)")</t>
  </si>
  <si>
    <t>=NF(B2591,"Quantity (Base)")</t>
  </si>
  <si>
    <t>=NF(B2592,"Quantity (Base)")</t>
  </si>
  <si>
    <t>=NF(B2593,"Quantity (Base)")</t>
  </si>
  <si>
    <t>=NF(B2594,"Quantity (Base)")</t>
  </si>
  <si>
    <t>=NF(B2595,"Quantity (Base)")</t>
  </si>
  <si>
    <t>=NF(B2596,"Quantity (Base)")</t>
  </si>
  <si>
    <t>=NF(B2597,"Quantity (Base)")</t>
  </si>
  <si>
    <t>=NF(B2598,"Quantity (Base)")</t>
  </si>
  <si>
    <t>=NF(B2599,"Quantity (Base)")</t>
  </si>
  <si>
    <t>=NF(B2600,"Quantity (Base)")</t>
  </si>
  <si>
    <t>=NF(B2601,"Quantity (Base)")</t>
  </si>
  <si>
    <t>=NF(B2602,"Quantity (Base)")</t>
  </si>
  <si>
    <t>=NF(B2603,"Quantity (Base)")</t>
  </si>
  <si>
    <t>=NF(B2604,"Quantity (Base)")</t>
  </si>
  <si>
    <t>=NF(B2605,"Quantity (Base)")</t>
  </si>
  <si>
    <t>=NF(B2606,"Quantity (Base)")</t>
  </si>
  <si>
    <t>=NF(B2607,"Quantity (Base)")</t>
  </si>
  <si>
    <t>=NF(B2608,"Quantity (Base)")</t>
  </si>
  <si>
    <t>=NF(B2609,"Quantity (Base)")</t>
  </si>
  <si>
    <t>=NF(B2610,"Quantity (Base)")</t>
  </si>
  <si>
    <t>=NF(B2611,"Quantity (Base)")</t>
  </si>
  <si>
    <t>=NF(B2612,"Quantity (Base)")</t>
  </si>
  <si>
    <t>=NF(B2613,"Quantity (Base)")</t>
  </si>
  <si>
    <t>=NF(B2614,"Quantity (Base)")</t>
  </si>
  <si>
    <t>=NF(B2615,"Quantity (Base)")</t>
  </si>
  <si>
    <t>=NF(B2616,"Quantity (Base)")</t>
  </si>
  <si>
    <t>=NF(B2617,"Quantity (Base)")</t>
  </si>
  <si>
    <t>=NF(B2618,"Quantity (Base)")</t>
  </si>
  <si>
    <t>=NF(B2619,"Quantity (Base)")</t>
  </si>
  <si>
    <t>=NF(B2620,"Quantity (Base)")</t>
  </si>
  <si>
    <t>=NF(B2621,"Quantity (Base)")</t>
  </si>
  <si>
    <t>=NF(B2622,"Quantity (Base)")</t>
  </si>
  <si>
    <t>=NF(B2623,"Quantity (Base)")</t>
  </si>
  <si>
    <t>=NF(B2624,"Quantity (Base)")</t>
  </si>
  <si>
    <t>=NF(B2625,"Quantity (Base)")</t>
  </si>
  <si>
    <t>=NF(B2626,"Quantity (Base)")</t>
  </si>
  <si>
    <t>=NF(B2627,"Quantity (Base)")</t>
  </si>
  <si>
    <t>=NF(B2628,"Quantity (Base)")</t>
  </si>
  <si>
    <t>=NF(B2629,"Quantity (Base)")</t>
  </si>
  <si>
    <t>=NF(B2630,"Quantity (Base)")</t>
  </si>
  <si>
    <t>=NF(B2631,"Quantity (Base)")</t>
  </si>
  <si>
    <t>=NF(B2632,"Quantity (Base)")</t>
  </si>
  <si>
    <t>=NF(B2633,"Quantity (Base)")</t>
  </si>
  <si>
    <t>=NF(B2634,"Quantity (Base)")</t>
  </si>
  <si>
    <t>=NF(B2635,"Quantity (Base)")</t>
  </si>
  <si>
    <t>=NF(B2636,"Quantity (Base)")</t>
  </si>
  <si>
    <t>=NF(B2637,"Quantity (Base)")</t>
  </si>
  <si>
    <t>=NF(B2638,"Quantity (Base)")</t>
  </si>
  <si>
    <t>=NF(B2639,"Quantity (Base)")</t>
  </si>
  <si>
    <t>=NF(B2640,"Quantity (Base)")</t>
  </si>
  <si>
    <t>=NF(B2641,"Quantity (Base)")</t>
  </si>
  <si>
    <t>=NF(B2642,"Quantity (Base)")</t>
  </si>
  <si>
    <t>=NF(B2643,"Quantity (Base)")</t>
  </si>
  <si>
    <t>=NF(B2644,"Quantity (Base)")</t>
  </si>
  <si>
    <t>=NF(B2645,"Quantity (Base)")</t>
  </si>
  <si>
    <t>=NF(B2646,"Quantity (Base)")</t>
  </si>
  <si>
    <t>=NF(B2647,"Quantity (Base)")</t>
  </si>
  <si>
    <t>=NF(B2648,"Quantity (Base)")</t>
  </si>
  <si>
    <t>=NF(B2649,"Quantity (Base)")</t>
  </si>
  <si>
    <t>=NF(B2650,"Quantity (Base)")</t>
  </si>
  <si>
    <t>=NF(B2651,"Quantity (Base)")</t>
  </si>
  <si>
    <t>=NF(B2652,"Quantity (Base)")</t>
  </si>
  <si>
    <t>=NF(B2653,"Quantity (Base)")</t>
  </si>
  <si>
    <t>=NF(B2654,"Quantity (Base)")</t>
  </si>
  <si>
    <t>=NF(B2655,"Quantity (Base)")</t>
  </si>
  <si>
    <t>=NF(B2656,"Quantity (Base)")</t>
  </si>
  <si>
    <t>=NF(B2657,"Quantity (Base)")</t>
  </si>
  <si>
    <t>=NF(B2658,"Quantity (Base)")</t>
  </si>
  <si>
    <t>=NF(B2659,"Quantity (Base)")</t>
  </si>
  <si>
    <t>=NF(B2660,"Quantity (Base)")</t>
  </si>
  <si>
    <t>=NF(B2661,"Quantity (Base)")</t>
  </si>
  <si>
    <t>=NF(B2662,"Quantity (Base)")</t>
  </si>
  <si>
    <t>=NF(B2663,"Quantity (Base)")</t>
  </si>
  <si>
    <t>=NF(B2664,"Quantity (Base)")</t>
  </si>
  <si>
    <t>=NF(B2665,"Quantity (Base)")</t>
  </si>
  <si>
    <t>=NF(B2666,"Quantity (Base)")</t>
  </si>
  <si>
    <t>=NF(B2667,"Quantity (Base)")</t>
  </si>
  <si>
    <t>=NF(B2668,"Quantity (Base)")</t>
  </si>
  <si>
    <t>=NF(B2669,"Quantity (Base)")</t>
  </si>
  <si>
    <t>=NF(B2670,"Quantity (Base)")</t>
  </si>
  <si>
    <t>=NF(B2671,"Quantity (Base)")</t>
  </si>
  <si>
    <t>=NF(B2672,"Quantity (Base)")</t>
  </si>
  <si>
    <t>=NF(B2673,"Quantity (Base)")</t>
  </si>
  <si>
    <t>=NF(B2674,"Quantity (Base)")</t>
  </si>
  <si>
    <t>=NF(B2675,"Quantity (Base)")</t>
  </si>
  <si>
    <t>=NF(B2676,"Quantity (Base)")</t>
  </si>
  <si>
    <t>=NF(B2677,"Quantity (Base)")</t>
  </si>
  <si>
    <t>=NF(B2678,"Quantity (Base)")</t>
  </si>
  <si>
    <t>=NF(B2679,"Quantity (Base)")</t>
  </si>
  <si>
    <t>=NF(B2680,"Quantity (Base)")</t>
  </si>
  <si>
    <t>=NF(B2681,"Quantity (Base)")</t>
  </si>
  <si>
    <t>=NF(B2682,"Quantity (Base)")</t>
  </si>
  <si>
    <t>=NF(B2683,"Quantity (Base)")</t>
  </si>
  <si>
    <t>=NF(B2684,"Quantity (Base)")</t>
  </si>
  <si>
    <t>=NF(B2685,"Quantity (Base)")</t>
  </si>
  <si>
    <t>=NF(B2686,"Quantity (Base)")</t>
  </si>
  <si>
    <t>=NF(B2687,"Quantity (Base)")</t>
  </si>
  <si>
    <t>=NF(B2688,"Quantity (Base)")</t>
  </si>
  <si>
    <t>=NF(B2689,"Quantity (Base)")</t>
  </si>
  <si>
    <t>=NF(B2690,"Quantity (Base)")</t>
  </si>
  <si>
    <t>=NF(B2691,"Quantity (Base)")</t>
  </si>
  <si>
    <t>=NF(B2692,"Quantity (Base)")</t>
  </si>
  <si>
    <t>=NF(B2693,"Quantity (Base)")</t>
  </si>
  <si>
    <t>=NF(B2694,"Quantity (Base)")</t>
  </si>
  <si>
    <t>=NF(B2695,"Quantity (Base)")</t>
  </si>
  <si>
    <t>=NF(B2696,"Quantity (Base)")</t>
  </si>
  <si>
    <t>=NF(B2697,"Quantity (Base)")</t>
  </si>
  <si>
    <t>=NF(B2698,"Quantity (Base)")</t>
  </si>
  <si>
    <t>=NF(B2699,"Quantity (Base)")</t>
  </si>
  <si>
    <t>=NF(B2700,"Quantity (Base)")</t>
  </si>
  <si>
    <t>=NF(B2701,"Quantity (Base)")</t>
  </si>
  <si>
    <t>=NF(B2702,"Quantity (Base)")</t>
  </si>
  <si>
    <t>=NF(B2703,"Quantity (Base)")</t>
  </si>
  <si>
    <t>=NF(B2704,"Quantity (Base)")</t>
  </si>
  <si>
    <t>=NF(B2705,"Quantity (Base)")</t>
  </si>
  <si>
    <t>=NF(B2706,"Quantity (Base)")</t>
  </si>
  <si>
    <t>=NF(B2707,"Quantity (Base)")</t>
  </si>
  <si>
    <t>=NF(B2708,"Quantity (Base)")</t>
  </si>
  <si>
    <t>=NF(B2709,"Quantity (Base)")</t>
  </si>
  <si>
    <t>=NF(B2710,"Quantity (Base)")</t>
  </si>
  <si>
    <t>=NF(B2711,"Quantity (Base)")</t>
  </si>
  <si>
    <t>=NF(B2712,"Quantity (Base)")</t>
  </si>
  <si>
    <t>=NF(B2713,"Quantity (Base)")</t>
  </si>
  <si>
    <t>=NF(B2714,"Quantity (Base)")</t>
  </si>
  <si>
    <t>=NF(B2715,"Quantity (Base)")</t>
  </si>
  <si>
    <t>=NF(B2716,"Quantity (Base)")</t>
  </si>
  <si>
    <t>=NF(B2717,"Quantity (Base)")</t>
  </si>
  <si>
    <t>=NF(B2718,"Quantity (Base)")</t>
  </si>
  <si>
    <t>=NF(B2719,"Quantity (Base)")</t>
  </si>
  <si>
    <t>=NF(B2720,"Quantity (Base)")</t>
  </si>
  <si>
    <t>=NF(B2721,"Quantity (Base)")</t>
  </si>
  <si>
    <t>=NF(B2722,"Quantity (Base)")</t>
  </si>
  <si>
    <t>=NF(B2723,"Quantity (Base)")</t>
  </si>
  <si>
    <t>=NF(B2724,"Quantity (Base)")</t>
  </si>
  <si>
    <t>=NF(B2725,"Quantity (Base)")</t>
  </si>
  <si>
    <t>=NF(B2726,"Quantity (Base)")</t>
  </si>
  <si>
    <t>=NF(B2727,"Quantity (Base)")</t>
  </si>
  <si>
    <t>=NF(B2728,"Quantity (Base)")</t>
  </si>
  <si>
    <t>=NF(B2729,"Quantity (Base)")</t>
  </si>
  <si>
    <t>=NF(B2730,"Quantity (Base)")</t>
  </si>
  <si>
    <t>=NF(B2731,"Quantity (Base)")</t>
  </si>
  <si>
    <t>=NF(B2732,"Quantity (Base)")</t>
  </si>
  <si>
    <t>=NF(B2733,"Quantity (Base)")</t>
  </si>
  <si>
    <t>=NF(B2734,"Quantity (Base)")</t>
  </si>
  <si>
    <t>=NF(B2735,"Quantity (Base)")</t>
  </si>
  <si>
    <t>=NF(B2736,"Quantity (Base)")</t>
  </si>
  <si>
    <t>=NF(B2737,"Quantity (Base)")</t>
  </si>
  <si>
    <t>=NF(B2738,"Quantity (Base)")</t>
  </si>
  <si>
    <t>=NF(B2739,"Quantity (Base)")</t>
  </si>
  <si>
    <t>=NF(B2740,"Quantity (Base)")</t>
  </si>
  <si>
    <t>=NF(B2741,"Quantity (Base)")</t>
  </si>
  <si>
    <t>=NF(B2742,"Quantity (Base)")</t>
  </si>
  <si>
    <t>=NF(B2743,"Quantity (Base)")</t>
  </si>
  <si>
    <t>=NF(B2744,"Quantity (Base)")</t>
  </si>
  <si>
    <t>=NF(B2745,"Quantity (Base)")</t>
  </si>
  <si>
    <t>=NF(B2746,"Quantity (Base)")</t>
  </si>
  <si>
    <t>=NF(B2747,"Quantity (Base)")</t>
  </si>
  <si>
    <t>=NF(B2748,"Quantity (Base)")</t>
  </si>
  <si>
    <t>=NF(B2749,"Quantity (Base)")</t>
  </si>
  <si>
    <t>=NF(B2750,"Quantity (Base)")</t>
  </si>
  <si>
    <t>=NF(B2751,"Quantity (Base)")</t>
  </si>
  <si>
    <t>=NF(B2752,"Quantity (Base)")</t>
  </si>
  <si>
    <t>=NF(B2753,"Quantity (Base)")</t>
  </si>
  <si>
    <t>=NF(B2754,"Quantity (Base)")</t>
  </si>
  <si>
    <t>=NF(B2755,"Quantity (Base)")</t>
  </si>
  <si>
    <t>=NF(B2756,"Quantity (Base)")</t>
  </si>
  <si>
    <t>=NF(B2757,"Quantity (Base)")</t>
  </si>
  <si>
    <t>=NF(B2758,"Quantity (Base)")</t>
  </si>
  <si>
    <t>=NF(B2759,"Quantity (Base)")</t>
  </si>
  <si>
    <t>=NF(B2760,"Quantity (Base)")</t>
  </si>
  <si>
    <t>=NF(B2761,"Quantity (Base)")</t>
  </si>
  <si>
    <t>=NF(B2762,"Quantity (Base)")</t>
  </si>
  <si>
    <t>=NF(B2763,"Quantity (Base)")</t>
  </si>
  <si>
    <t>=NF(B2764,"Quantity (Base)")</t>
  </si>
  <si>
    <t>=NF(B2765,"Quantity (Base)")</t>
  </si>
  <si>
    <t>=NF(B2766,"Quantity (Base)")</t>
  </si>
  <si>
    <t>=NF(B2767,"Quantity (Base)")</t>
  </si>
  <si>
    <t>=NF(B2768,"Quantity (Base)")</t>
  </si>
  <si>
    <t>=NF(B2769,"Quantity (Base)")</t>
  </si>
  <si>
    <t>=NF(B2770,"Quantity (Base)")</t>
  </si>
  <si>
    <t>=NF(B2771,"Quantity (Base)")</t>
  </si>
  <si>
    <t>=NF(B2772,"Quantity (Base)")</t>
  </si>
  <si>
    <t>=NF(B2773,"Quantity (Base)")</t>
  </si>
  <si>
    <t>=NF(B2774,"Quantity (Base)")</t>
  </si>
  <si>
    <t>=NF(B2775,"Quantity (Base)")</t>
  </si>
  <si>
    <t>=NF(B2776,"Quantity (Base)")</t>
  </si>
  <si>
    <t>=NF(B2777,"Quantity (Base)")</t>
  </si>
  <si>
    <t>=NF(B2778,"Quantity (Base)")</t>
  </si>
  <si>
    <t>=NF(B2779,"Quantity (Base)")</t>
  </si>
  <si>
    <t>=NF(B2780,"Quantity (Base)")</t>
  </si>
  <si>
    <t>=NF(B2781,"Quantity (Base)")</t>
  </si>
  <si>
    <t>=NF(B2782,"Quantity (Base)")</t>
  </si>
  <si>
    <t>=NF(B2783,"Quantity (Base)")</t>
  </si>
  <si>
    <t>=NF(B2784,"Quantity (Base)")</t>
  </si>
  <si>
    <t>=NF(B2785,"Quantity (Base)")</t>
  </si>
  <si>
    <t>=NF(B2786,"Quantity (Base)")</t>
  </si>
  <si>
    <t>=NF(B2787,"Quantity (Base)")</t>
  </si>
  <si>
    <t>=NF(B2788,"Quantity (Base)")</t>
  </si>
  <si>
    <t>=NF(B2789,"Quantity (Base)")</t>
  </si>
  <si>
    <t>=NF(B2790,"Quantity (Base)")</t>
  </si>
  <si>
    <t>=NF(B2791,"Quantity (Base)")</t>
  </si>
  <si>
    <t>=NF(B2792,"Quantity (Base)")</t>
  </si>
  <si>
    <t>=NF(B2793,"Quantity (Base)")</t>
  </si>
  <si>
    <t>=NF(B2794,"Quantity (Base)")</t>
  </si>
  <si>
    <t>=NF(B2795,"Quantity (Base)")</t>
  </si>
  <si>
    <t>=NF(B2796,"Quantity (Base)")</t>
  </si>
  <si>
    <t>=NF(B2797,"Quantity (Base)")</t>
  </si>
  <si>
    <t>=NF(B2798,"Quantity (Base)")</t>
  </si>
  <si>
    <t>=NF(B2799,"Quantity (Base)")</t>
  </si>
  <si>
    <t>=NF(B2800,"Quantity (Base)")</t>
  </si>
  <si>
    <t>=NF(B2801,"Quantity (Base)")</t>
  </si>
  <si>
    <t>=NF(B2802,"Quantity (Base)")</t>
  </si>
  <si>
    <t>=NF(B2803,"Quantity (Base)")</t>
  </si>
  <si>
    <t>=NF(B2804,"Quantity (Base)")</t>
  </si>
  <si>
    <t>=NF(B2805,"Quantity (Base)")</t>
  </si>
  <si>
    <t>=NF(B2806,"Quantity (Base)")</t>
  </si>
  <si>
    <t>=NF(B2807,"Quantity (Base)")</t>
  </si>
  <si>
    <t>=NF(B2808,"Quantity (Base)")</t>
  </si>
  <si>
    <t>=NF(B2809,"Quantity (Base)")</t>
  </si>
  <si>
    <t>=NF(B2810,"Quantity (Base)")</t>
  </si>
  <si>
    <t>=NF(B2811,"Quantity (Base)")</t>
  </si>
  <si>
    <t>=NF(B2812,"Quantity (Base)")</t>
  </si>
  <si>
    <t>=NF(B2813,"Quantity (Base)")</t>
  </si>
  <si>
    <t>=NF(B2814,"Quantity (Base)")</t>
  </si>
  <si>
    <t>=NF(B2815,"Quantity (Base)")</t>
  </si>
  <si>
    <t>=NF(B2816,"Quantity (Base)")</t>
  </si>
  <si>
    <t>=NF(B2817,"Quantity (Base)")</t>
  </si>
  <si>
    <t>=NF(B2818,"Quantity (Base)")</t>
  </si>
  <si>
    <t>=NF(B2819,"Quantity (Base)")</t>
  </si>
  <si>
    <t>=NF(B2820,"Quantity (Base)")</t>
  </si>
  <si>
    <t>="""TorlysDynamics"",""Torlys Inc."",""114"",""3"",""CM013724"""</t>
  </si>
  <si>
    <t>=IF(AND(G4&gt;=Options!$B$3, G4&lt;=Options!$B$5), NL("First","Sales Invoice Header","Whse Associate Picked By","No.",E4), "ignore")</t>
  </si>
  <si>
    <t>="""TorlysDynamics"",""Torlys Inc."",""114"",""3"",""CM013753"""</t>
  </si>
  <si>
    <t>=IF(AND(G5&gt;=Options!$B$3, G5&lt;=Options!$B$5), NL("First","Sales Invoice Header","Whse Associate Picked By","No.",E5), "ignore")</t>
  </si>
  <si>
    <t>="""TorlysDynamics"",""Torlys Inc."",""114"",""3"",""CM013757"""</t>
  </si>
  <si>
    <t>=IF(AND(G6&gt;=Options!$B$3, G6&lt;=Options!$B$5), NL("First","Sales Invoice Header","Whse Associate Picked By","No.",E6), "ignore")</t>
  </si>
  <si>
    <t>=IF(AND(G7&gt;=Options!$B$3, G7&lt;=Options!$B$5), NL("First","Sales Invoice Header","Whse Associate Picked By","No.",E7), "ignore")</t>
  </si>
  <si>
    <t>="""TorlysDynamics"",""Torlys Inc."",""114"",""3"",""CM013799"""</t>
  </si>
  <si>
    <t>=IF(AND(G8&gt;=Options!$B$3, G8&lt;=Options!$B$5), NL("First","Sales Invoice Header","Whse Associate Picked By","No.",E8), "ignore")</t>
  </si>
  <si>
    <t>="""TorlysDynamics"",""Torlys Inc."",""114"",""3"",""CM013803"""</t>
  </si>
  <si>
    <t>=IF(AND(G9&gt;=Options!$B$3, G9&lt;=Options!$B$5), NL("First","Sales Invoice Header","Whse Associate Picked By","No.",E9), "ignore")</t>
  </si>
  <si>
    <t>="""TorlysDynamics"",""Torlys Inc."",""114"",""3"",""RO009298"""</t>
  </si>
  <si>
    <t>=NF(B4,"No.")</t>
  </si>
  <si>
    <t>=NF(B5,"No.")</t>
  </si>
  <si>
    <t>=NF(B6,"No.")</t>
  </si>
  <si>
    <t>=NF(B7,"No.")</t>
  </si>
  <si>
    <t>=NF(B8,"No.")</t>
  </si>
  <si>
    <t>=NF(B9,"No.")</t>
  </si>
  <si>
    <t>=NF(B4,"TORLYS Invoice No.")</t>
  </si>
  <si>
    <t>=NF(B5,"TORLYS Invoice No.")</t>
  </si>
  <si>
    <t>=NF(B6,"TORLYS Invoice No.")</t>
  </si>
  <si>
    <t>=NF(B7,"TORLYS Invoice No.")</t>
  </si>
  <si>
    <t>=NF(B8,"TORLYS Invoice No.")</t>
  </si>
  <si>
    <t>=NF(B9,"TORLYS Invoice No.")</t>
  </si>
  <si>
    <t>=NL("First","Sales Invoice Header","Posting Date","No.",E4)</t>
  </si>
  <si>
    <t>=NL("First","Sales Invoice Header","Posting Date","No.",E5)</t>
  </si>
  <si>
    <t>=NL("First","Sales Invoice Header","Posting Date","No.",E6)</t>
  </si>
  <si>
    <t>=NL("First","Sales Invoice Header","Posting Date","No.",E7)</t>
  </si>
  <si>
    <t>=NL("First","Sales Invoice Header","Posting Date","No.",E8)</t>
  </si>
  <si>
    <t>=NL("First","Sales Invoice Header","Posting Date","No.",E9)</t>
  </si>
  <si>
    <t>=NF(B4,"Reason Code")</t>
  </si>
  <si>
    <t>=NF(B5,"Reason Code")</t>
  </si>
  <si>
    <t>=NF(B6,"Reason Code")</t>
  </si>
  <si>
    <t>=NF(B7,"Reason Code")</t>
  </si>
  <si>
    <t>=NF(B8,"Reason Code")</t>
  </si>
  <si>
    <t>=NF(B9,"Reason Code")</t>
  </si>
  <si>
    <t>="""TorlysDynamics"",""Torlys Inc."",""32"",""1"",""3456636"""</t>
  </si>
  <si>
    <t>="""TorlysDynamics"",""Torlys Inc."",""32"",""1"",""3456637"""</t>
  </si>
  <si>
    <t>="""TorlysDynamics"",""Torlys Inc."",""32"",""1"",""3456645"""</t>
  </si>
  <si>
    <t>="""TorlysDynamics"",""Torlys Inc."",""32"",""1"",""3456715"""</t>
  </si>
  <si>
    <t>="""TorlysDynamics"",""Torlys Inc."",""32"",""1"",""3456716"""</t>
  </si>
  <si>
    <t>="""TorlysDynamics"",""Torlys Inc."",""32"",""1"",""3456717"""</t>
  </si>
  <si>
    <t>="""TorlysDynamics"",""Torlys Inc."",""32"",""1"",""3456718"""</t>
  </si>
  <si>
    <t>="""TorlysDynamics"",""Torlys Inc."",""32"",""1"",""3456866"""</t>
  </si>
  <si>
    <t>="""TorlysDynamics"",""Torlys Inc."",""32"",""1"",""3456867"""</t>
  </si>
  <si>
    <t>="""TorlysDynamics"",""Torlys Inc."",""32"",""1"",""3456868"""</t>
  </si>
  <si>
    <t>="""TorlysDynamics"",""Torlys Inc."",""32"",""1"",""3456891"""</t>
  </si>
  <si>
    <t>="""TorlysDynamics"",""Torlys Inc."",""32"",""1"",""3457132"""</t>
  </si>
  <si>
    <t>="""TorlysDynamics"",""Torlys Inc."",""32"",""1"",""3457432"""</t>
  </si>
  <si>
    <t>="""TorlysDynamics"",""Torlys Inc."",""32"",""1"",""3457433"""</t>
  </si>
  <si>
    <t>="""TorlysDynamics"",""Torlys Inc."",""32"",""1"",""3457434"""</t>
  </si>
  <si>
    <t>="""TorlysDynamics"",""Torlys Inc."",""32"",""1"",""3457435"""</t>
  </si>
  <si>
    <t>="""TorlysDynamics"",""Torlys Inc."",""32"",""1"",""3457436"""</t>
  </si>
  <si>
    <t>="""TorlysDynamics"",""Torlys Inc."",""32"",""1"",""3457437"""</t>
  </si>
  <si>
    <t>="""TorlysDynamics"",""Torlys Inc."",""32"",""1"",""3457438"""</t>
  </si>
  <si>
    <t>="""TorlysDynamics"",""Torlys Inc."",""32"",""1"",""3457439"""</t>
  </si>
  <si>
    <t>="""TorlysDynamics"",""Torlys Inc."",""32"",""1"",""3457440"""</t>
  </si>
  <si>
    <t>="""TorlysDynamics"",""Torlys Inc."",""32"",""1"",""3457441"""</t>
  </si>
  <si>
    <t>="""TorlysDynamics"",""Torlys Inc."",""32"",""1"",""3457442"""</t>
  </si>
  <si>
    <t>="""TorlysDynamics"",""Torlys Inc."",""32"",""1"",""3457443"""</t>
  </si>
  <si>
    <t>="""TorlysDynamics"",""Torlys Inc."",""32"",""1"",""3457444"""</t>
  </si>
  <si>
    <t>="""TorlysDynamics"",""Torlys Inc."",""32"",""1"",""3457445"""</t>
  </si>
  <si>
    <t>="""TorlysDynamics"",""Torlys Inc."",""32"",""1"",""3457446"""</t>
  </si>
  <si>
    <t>="""TorlysDynamics"",""Torlys Inc."",""32"",""1"",""3457447"""</t>
  </si>
  <si>
    <t>="""TorlysDynamics"",""Torlys Inc."",""32"",""1"",""3457448"""</t>
  </si>
  <si>
    <t>="""TorlysDynamics"",""Torlys Inc."",""32"",""1"",""3457449"""</t>
  </si>
  <si>
    <t>="""TorlysDynamics"",""Torlys Inc."",""32"",""1"",""3457450"""</t>
  </si>
  <si>
    <t>="""TorlysDynamics"",""Torlys Inc."",""32"",""1"",""3457451"""</t>
  </si>
  <si>
    <t>="""TorlysDynamics"",""Torlys Inc."",""32"",""1"",""3457452"""</t>
  </si>
  <si>
    <t>="""TorlysDynamics"",""Torlys Inc."",""32"",""1"",""3457453"""</t>
  </si>
  <si>
    <t>="""TorlysDynamics"",""Torlys Inc."",""32"",""1"",""3457454"""</t>
  </si>
  <si>
    <t>="""TorlysDynamics"",""Torlys Inc."",""32"",""1"",""3457455"""</t>
  </si>
  <si>
    <t>="""TorlysDynamics"",""Torlys Inc."",""32"",""1"",""3457564"""</t>
  </si>
  <si>
    <t>="""TorlysDynamics"",""Torlys Inc."",""32"",""1"",""3457565"""</t>
  </si>
  <si>
    <t>="""TorlysDynamics"",""Torlys Inc."",""32"",""1"",""3457566"""</t>
  </si>
  <si>
    <t>="""TorlysDynamics"",""Torlys Inc."",""32"",""1"",""3457567"""</t>
  </si>
  <si>
    <t>="""TorlysDynamics"",""Torlys Inc."",""32"",""1"",""3457568"""</t>
  </si>
  <si>
    <t>="""TorlysDynamics"",""Torlys Inc."",""32"",""1"",""3457569"""</t>
  </si>
  <si>
    <t>="""TorlysDynamics"",""Torlys Inc."",""32"",""1"",""3457610"""</t>
  </si>
  <si>
    <t>="""TorlysDynamics"",""Torlys Inc."",""32"",""1"",""3457611"""</t>
  </si>
  <si>
    <t>="""TorlysDynamics"",""Torlys Inc."",""32"",""1"",""3457926"""</t>
  </si>
  <si>
    <t>="""TorlysDynamics"",""Torlys Inc."",""32"",""1"",""3457929"""</t>
  </si>
  <si>
    <t>="""TorlysDynamics"",""Torlys Inc."",""32"",""1"",""3457930"""</t>
  </si>
  <si>
    <t>="""TorlysDynamics"",""Torlys Inc."",""32"",""1"",""3457931"""</t>
  </si>
  <si>
    <t>="""TorlysDynamics"",""Torlys Inc."",""32"",""1"",""3457932"""</t>
  </si>
  <si>
    <t>="""TorlysDynamics"",""Torlys Inc."",""32"",""1"",""3458023"""</t>
  </si>
  <si>
    <t>="""TorlysDynamics"",""Torlys Inc."",""32"",""1"",""3458087"""</t>
  </si>
  <si>
    <t>="""TorlysDynamics"",""Torlys Inc."",""32"",""1"",""3458088"""</t>
  </si>
  <si>
    <t>="""TorlysDynamics"",""Torlys Inc."",""32"",""1"",""3458106"""</t>
  </si>
  <si>
    <t>="""TorlysDynamics"",""Torlys Inc."",""32"",""1"",""3458107"""</t>
  </si>
  <si>
    <t>="""TorlysDynamics"",""Torlys Inc."",""32"",""1"",""3458108"""</t>
  </si>
  <si>
    <t>="""TorlysDynamics"",""Torlys Inc."",""32"",""1"",""3458109"""</t>
  </si>
  <si>
    <t>="""TorlysDynamics"",""Torlys Inc."",""32"",""1"",""3458110"""</t>
  </si>
  <si>
    <t>="""TorlysDynamics"",""Torlys Inc."",""32"",""1"",""3458111"""</t>
  </si>
  <si>
    <t>="""TorlysDynamics"",""Torlys Inc."",""32"",""1"",""3458112"""</t>
  </si>
  <si>
    <t>="""TorlysDynamics"",""Torlys Inc."",""32"",""1"",""3458113"""</t>
  </si>
  <si>
    <t>="""TorlysDynamics"",""Torlys Inc."",""32"",""1"",""3458114"""</t>
  </si>
  <si>
    <t>="""TorlysDynamics"",""Torlys Inc."",""32"",""1"",""3458115"""</t>
  </si>
  <si>
    <t>="""TorlysDynamics"",""Torlys Inc."",""32"",""1"",""3458116"""</t>
  </si>
  <si>
    <t>="""TorlysDynamics"",""Torlys Inc."",""32"",""1"",""3458117"""</t>
  </si>
  <si>
    <t>="""TorlysDynamics"",""Torlys Inc."",""32"",""1"",""3458118"""</t>
  </si>
  <si>
    <t>="""TorlysDynamics"",""Torlys Inc."",""32"",""1"",""3458119"""</t>
  </si>
  <si>
    <t>="""TorlysDynamics"",""Torlys Inc."",""32"",""1"",""3458120"""</t>
  </si>
  <si>
    <t>="""TorlysDynamics"",""Torlys Inc."",""32"",""1"",""3458121"""</t>
  </si>
  <si>
    <t>="""TorlysDynamics"",""Torlys Inc."",""32"",""1"",""3458122"""</t>
  </si>
  <si>
    <t>="""TorlysDynamics"",""Torlys Inc."",""32"",""1"",""3458123"""</t>
  </si>
  <si>
    <t>="""TorlysDynamics"",""Torlys Inc."",""32"",""1"",""3458124"""</t>
  </si>
  <si>
    <t>="""TorlysDynamics"",""Torlys Inc."",""32"",""1"",""3458256"""</t>
  </si>
  <si>
    <t>="""TorlysDynamics"",""Torlys Inc."",""32"",""1"",""3458257"""</t>
  </si>
  <si>
    <t>="""TorlysDynamics"",""Torlys Inc."",""32"",""1"",""3458258"""</t>
  </si>
  <si>
    <t>="""TorlysDynamics"",""Torlys Inc."",""32"",""1"",""3458259"""</t>
  </si>
  <si>
    <t>="""TorlysDynamics"",""Torlys Inc."",""32"",""1"",""3458262"""</t>
  </si>
  <si>
    <t>="""TorlysDynamics"",""Torlys Inc."",""32"",""1"",""3458263"""</t>
  </si>
  <si>
    <t>="""TorlysDynamics"",""Torlys Inc."",""32"",""1"",""3458517"""</t>
  </si>
  <si>
    <t>="""TorlysDynamics"",""Torlys Inc."",""32"",""1"",""3458518"""</t>
  </si>
  <si>
    <t>="""TorlysDynamics"",""Torlys Inc."",""32"",""1"",""3458519"""</t>
  </si>
  <si>
    <t>="""TorlysDynamics"",""Torlys Inc."",""32"",""1"",""3459081"""</t>
  </si>
  <si>
    <t>="""TorlysDynamics"",""Torlys Inc."",""32"",""1"",""3459089"""</t>
  </si>
  <si>
    <t>="""TorlysDynamics"",""Torlys Inc."",""32"",""1"",""3459090"""</t>
  </si>
  <si>
    <t>="""TorlysDynamics"",""Torlys Inc."",""32"",""1"",""3459091"""</t>
  </si>
  <si>
    <t>="""TorlysDynamics"",""Torlys Inc."",""32"",""1"",""3459205"""</t>
  </si>
  <si>
    <t>="""TorlysDynamics"",""Torlys Inc."",""32"",""1"",""3459206"""</t>
  </si>
  <si>
    <t>="""TorlysDynamics"",""Torlys Inc."",""32"",""1"",""3459207"""</t>
  </si>
  <si>
    <t>="""TorlysDynamics"",""Torlys Inc."",""32"",""1"",""3459208"""</t>
  </si>
  <si>
    <t>="""TorlysDynamics"",""Torlys Inc."",""32"",""1"",""3459211"""</t>
  </si>
  <si>
    <t>="""TorlysDynamics"",""Torlys Inc."",""32"",""1"",""3459212"""</t>
  </si>
  <si>
    <t>="""TorlysDynamics"",""Torlys Inc."",""32"",""1"",""3459213"""</t>
  </si>
  <si>
    <t>="""TorlysDynamics"",""Torlys Inc."",""32"",""1"",""3459214"""</t>
  </si>
  <si>
    <t>="""TorlysDynamics"",""Torlys Inc."",""32"",""1"",""3459221"""</t>
  </si>
  <si>
    <t>="""TorlysDynamics"",""Torlys Inc."",""32"",""1"",""3459222"""</t>
  </si>
  <si>
    <t>="""TorlysDynamics"",""Torlys Inc."",""32"",""1"",""3459223"""</t>
  </si>
  <si>
    <t>="""TorlysDynamics"",""Torlys Inc."",""32"",""1"",""3459224"""</t>
  </si>
  <si>
    <t>="""TorlysDynamics"",""Torlys Inc."",""32"",""1"",""3459225"""</t>
  </si>
  <si>
    <t>="""TorlysDynamics"",""Torlys Inc."",""32"",""1"",""3459787"""</t>
  </si>
  <si>
    <t>="""TorlysDynamics"",""Torlys Inc."",""32"",""1"",""3459788"""</t>
  </si>
  <si>
    <t>="""TorlysDynamics"",""Torlys Inc."",""32"",""1"",""3459789"""</t>
  </si>
  <si>
    <t>="""TorlysDynamics"",""Torlys Inc."",""32"",""1"",""3459790"""</t>
  </si>
  <si>
    <t>="""TorlysDynamics"",""Torlys Inc."",""32"",""1"",""3459791"""</t>
  </si>
  <si>
    <t>="""TorlysDynamics"",""Torlys Inc."",""32"",""1"",""3459792"""</t>
  </si>
  <si>
    <t>="""TorlysDynamics"",""Torlys Inc."",""32"",""1"",""3459793"""</t>
  </si>
  <si>
    <t>="""TorlysDynamics"",""Torlys Inc."",""32"",""1"",""3459794"""</t>
  </si>
  <si>
    <t>="""TorlysDynamics"",""Torlys Inc."",""32"",""1"",""3459795"""</t>
  </si>
  <si>
    <t>="""TorlysDynamics"",""Torlys Inc."",""32"",""1"",""3459796"""</t>
  </si>
  <si>
    <t>="""TorlysDynamics"",""Torlys Inc."",""32"",""1"",""3459797"""</t>
  </si>
  <si>
    <t>="""TorlysDynamics"",""Torlys Inc."",""32"",""1"",""3459798"""</t>
  </si>
  <si>
    <t>="""TorlysDynamics"",""Torlys Inc."",""32"",""1"",""3459799"""</t>
  </si>
  <si>
    <t>="""TorlysDynamics"",""Torlys Inc."",""32"",""1"",""3459800"""</t>
  </si>
  <si>
    <t>="""TorlysDynamics"",""Torlys Inc."",""32"",""1"",""3459801"""</t>
  </si>
  <si>
    <t>="""TorlysDynamics"",""Torlys Inc."",""32"",""1"",""3459802"""</t>
  </si>
  <si>
    <t>="""TorlysDynamics"",""Torlys Inc."",""32"",""1"",""3459803"""</t>
  </si>
  <si>
    <t>="""TorlysDynamics"",""Torlys Inc."",""32"",""1"",""3459804"""</t>
  </si>
  <si>
    <t>="""TorlysDynamics"",""Torlys Inc."",""32"",""1"",""3459805"""</t>
  </si>
  <si>
    <t>="""TorlysDynamics"",""Torlys Inc."",""32"",""1"",""3459806"""</t>
  </si>
  <si>
    <t>="""TorlysDynamics"",""Torlys Inc."",""32"",""1"",""3459807"""</t>
  </si>
  <si>
    <t>="""TorlysDynamics"",""Torlys Inc."",""32"",""1"",""3459808"""</t>
  </si>
  <si>
    <t>="""TorlysDynamics"",""Torlys Inc."",""32"",""1"",""3459809"""</t>
  </si>
  <si>
    <t>="""TorlysDynamics"",""Torlys Inc."",""32"",""1"",""3459810"""</t>
  </si>
  <si>
    <t>="""TorlysDynamics"",""Torlys Inc."",""32"",""1"",""3459811"""</t>
  </si>
  <si>
    <t>="""TorlysDynamics"",""Torlys Inc."",""32"",""1"",""3459812"""</t>
  </si>
  <si>
    <t>="""TorlysDynamics"",""Torlys Inc."",""32"",""1"",""3459813"""</t>
  </si>
  <si>
    <t>="""TorlysDynamics"",""Torlys Inc."",""32"",""1"",""3459814"""</t>
  </si>
  <si>
    <t>="""TorlysDynamics"",""Torlys Inc."",""32"",""1"",""3459815"""</t>
  </si>
  <si>
    <t>="""TorlysDynamics"",""Torlys Inc."",""32"",""1"",""3459826"""</t>
  </si>
  <si>
    <t>="""TorlysDynamics"",""Torlys Inc."",""32"",""1"",""3459827"""</t>
  </si>
  <si>
    <t>="""TorlysDynamics"",""Torlys Inc."",""32"",""1"",""3459828"""</t>
  </si>
  <si>
    <t>="""TorlysDynamics"",""Torlys Inc."",""32"",""1"",""3459829"""</t>
  </si>
  <si>
    <t>="""TorlysDynamics"",""Torlys Inc."",""32"",""1"",""3459830"""</t>
  </si>
  <si>
    <t>="""TorlysDynamics"",""Torlys Inc."",""32"",""1"",""3460088"""</t>
  </si>
  <si>
    <t>="""TorlysDynamics"",""Torlys Inc."",""32"",""1"",""3460089"""</t>
  </si>
  <si>
    <t>="""TorlysDynamics"",""Torlys Inc."",""32"",""1"",""3460092"""</t>
  </si>
  <si>
    <t>="""TorlysDynamics"",""Torlys Inc."",""32"",""1"",""3460093"""</t>
  </si>
  <si>
    <t>="""TorlysDynamics"",""Torlys Inc."",""32"",""1"",""3460094"""</t>
  </si>
  <si>
    <t>="""TorlysDynamics"",""Torlys Inc."",""32"",""1"",""3460095"""</t>
  </si>
  <si>
    <t>="""TorlysDynamics"",""Torlys Inc."",""32"",""1"",""3460323"""</t>
  </si>
  <si>
    <t>="""TorlysDynamics"",""Torlys Inc."",""32"",""1"",""3460327"""</t>
  </si>
  <si>
    <t>="""TorlysDynamics"",""Torlys Inc."",""32"",""1"",""3460328"""</t>
  </si>
  <si>
    <t>="""TorlysDynamics"",""Torlys Inc."",""32"",""1"",""3460329"""</t>
  </si>
  <si>
    <t>="""TorlysDynamics"",""Torlys Inc."",""32"",""1"",""3460331"""</t>
  </si>
  <si>
    <t>="""TorlysDynamics"",""Torlys Inc."",""32"",""1"",""3460332"""</t>
  </si>
  <si>
    <t>="""TorlysDynamics"",""Torlys Inc."",""32"",""1"",""3460333"""</t>
  </si>
  <si>
    <t>="""TorlysDynamics"",""Torlys Inc."",""32"",""1"",""3460791"""</t>
  </si>
  <si>
    <t>="""TorlysDynamics"",""Torlys Inc."",""32"",""1"",""3460792"""</t>
  </si>
  <si>
    <t>="""TorlysDynamics"",""Torlys Inc."",""32"",""1"",""3460922"""</t>
  </si>
  <si>
    <t>="""TorlysDynamics"",""Torlys Inc."",""32"",""1"",""3460923"""</t>
  </si>
  <si>
    <t>="""TorlysDynamics"",""Torlys Inc."",""32"",""1"",""3460924"""</t>
  </si>
  <si>
    <t>="""TorlysDynamics"",""Torlys Inc."",""32"",""1"",""3460939"""</t>
  </si>
  <si>
    <t>="""TorlysDynamics"",""Torlys Inc."",""32"",""1"",""3461314"""</t>
  </si>
  <si>
    <t>="""TorlysDynamics"",""Torlys Inc."",""32"",""1"",""3461331"""</t>
  </si>
  <si>
    <t>="""TorlysDynamics"",""Torlys Inc."",""32"",""1"",""3461353"""</t>
  </si>
  <si>
    <t>="""TorlysDynamics"",""Torlys Inc."",""32"",""1"",""3461354"""</t>
  </si>
  <si>
    <t>="""TorlysDynamics"",""Torlys Inc."",""32"",""1"",""3461355"""</t>
  </si>
  <si>
    <t>="""TorlysDynamics"",""Torlys Inc."",""32"",""1"",""3461356"""</t>
  </si>
  <si>
    <t>="""TorlysDynamics"",""Torlys Inc."",""32"",""1"",""3461364"""</t>
  </si>
  <si>
    <t>="""TorlysDynamics"",""Torlys Inc."",""32"",""1"",""3461428"""</t>
  </si>
  <si>
    <t>="""TorlysDynamics"",""Torlys Inc."",""32"",""1"",""3461429"""</t>
  </si>
  <si>
    <t>="""TorlysDynamics"",""Torlys Inc."",""32"",""1"",""3461430"""</t>
  </si>
  <si>
    <t>="""TorlysDynamics"",""Torlys Inc."",""32"",""1"",""3461431"""</t>
  </si>
  <si>
    <t>="""TorlysDynamics"",""Torlys Inc."",""32"",""1"",""3461432"""</t>
  </si>
  <si>
    <t>="""TorlysDynamics"",""Torlys Inc."",""32"",""1"",""3461433"""</t>
  </si>
  <si>
    <t>="""TorlysDynamics"",""Torlys Inc."",""32"",""1"",""3461434"""</t>
  </si>
  <si>
    <t>="""TorlysDynamics"",""Torlys Inc."",""32"",""1"",""3461435"""</t>
  </si>
  <si>
    <t>="""TorlysDynamics"",""Torlys Inc."",""32"",""1"",""3461436"""</t>
  </si>
  <si>
    <t>="""TorlysDynamics"",""Torlys Inc."",""32"",""1"",""3461437"""</t>
  </si>
  <si>
    <t>="""TorlysDynamics"",""Torlys Inc."",""32"",""1"",""3461438"""</t>
  </si>
  <si>
    <t>="""TorlysDynamics"",""Torlys Inc."",""32"",""1"",""3461439"""</t>
  </si>
  <si>
    <t>="""TorlysDynamics"",""Torlys Inc."",""32"",""1"",""3461440"""</t>
  </si>
  <si>
    <t>="""TorlysDynamics"",""Torlys Inc."",""32"",""1"",""3461441"""</t>
  </si>
  <si>
    <t>="""TorlysDynamics"",""Torlys Inc."",""32"",""1"",""3461442"""</t>
  </si>
  <si>
    <t>="""TorlysDynamics"",""Torlys Inc."",""32"",""1"",""3461443"""</t>
  </si>
  <si>
    <t>="""TorlysDynamics"",""Torlys Inc."",""32"",""1"",""3461463"""</t>
  </si>
  <si>
    <t>="""TorlysDynamics"",""Torlys Inc."",""32"",""1"",""3461470"""</t>
  </si>
  <si>
    <t>="""TorlysDynamics"",""Torlys Inc."",""32"",""1"",""3461471"""</t>
  </si>
  <si>
    <t>="""TorlysDynamics"",""Torlys Inc."",""32"",""1"",""3461472"""</t>
  </si>
  <si>
    <t>="""TorlysDynamics"",""Torlys Inc."",""32"",""1"",""3461473"""</t>
  </si>
  <si>
    <t>="""TorlysDynamics"",""Torlys Inc."",""32"",""1"",""3461474"""</t>
  </si>
  <si>
    <t>="""TorlysDynamics"",""Torlys Inc."",""32"",""1"",""3461475"""</t>
  </si>
  <si>
    <t>="""TorlysDynamics"",""Torlys Inc."",""32"",""1"",""3461476"""</t>
  </si>
  <si>
    <t>="""TorlysDynamics"",""Torlys Inc."",""32"",""1"",""3461477"""</t>
  </si>
  <si>
    <t>="""TorlysDynamics"",""Torlys Inc."",""32"",""1"",""3461478"""</t>
  </si>
  <si>
    <t>="""TorlysDynamics"",""Torlys Inc."",""32"",""1"",""3461479"""</t>
  </si>
  <si>
    <t>="""TorlysDynamics"",""Torlys Inc."",""32"",""1"",""3461480"""</t>
  </si>
  <si>
    <t>="""TorlysDynamics"",""Torlys Inc."",""32"",""1"",""3461481"""</t>
  </si>
  <si>
    <t>="""TorlysDynamics"",""Torlys Inc."",""32"",""1"",""3461482"""</t>
  </si>
  <si>
    <t>="""TorlysDynamics"",""Torlys Inc."",""32"",""1"",""3461483"""</t>
  </si>
  <si>
    <t>="""TorlysDynamics"",""Torlys Inc."",""32"",""1"",""3461486"""</t>
  </si>
  <si>
    <t>="""TorlysDynamics"",""Torlys Inc."",""32"",""1"",""3461490"""</t>
  </si>
  <si>
    <t>="""TorlysDynamics"",""Torlys Inc."",""32"",""1"",""3461491"""</t>
  </si>
  <si>
    <t>="""TorlysDynamics"",""Torlys Inc."",""32"",""1"",""3461498"""</t>
  </si>
  <si>
    <t>="""TorlysDynamics"",""Torlys Inc."",""32"",""1"",""3461499"""</t>
  </si>
  <si>
    <t>="""TorlysDynamics"",""Torlys Inc."",""32"",""1"",""3461500"""</t>
  </si>
  <si>
    <t>="""TorlysDynamics"",""Torlys Inc."",""32"",""1"",""3461501"""</t>
  </si>
  <si>
    <t>="""TorlysDynamics"",""Torlys Inc."",""32"",""1"",""3461502"""</t>
  </si>
  <si>
    <t>="""TorlysDynamics"",""Torlys Inc."",""32"",""1"",""3461892"""</t>
  </si>
  <si>
    <t>="""TorlysDynamics"",""Torlys Inc."",""32"",""1"",""3461899"""</t>
  </si>
  <si>
    <t>="""TorlysDynamics"",""Torlys Inc."",""32"",""1"",""3461900"""</t>
  </si>
  <si>
    <t>="""TorlysDynamics"",""Torlys Inc."",""32"",""1"",""3461901"""</t>
  </si>
  <si>
    <t>="""TorlysDynamics"",""Torlys Inc."",""32"",""1"",""3461902"""</t>
  </si>
  <si>
    <t>="""TorlysDynamics"",""Torlys Inc."",""32"",""1"",""3461914"""</t>
  </si>
  <si>
    <t>="""TorlysDynamics"",""Torlys Inc."",""32"",""1"",""3461915"""</t>
  </si>
  <si>
    <t>="""TorlysDynamics"",""Torlys Inc."",""32"",""1"",""3461970"""</t>
  </si>
  <si>
    <t>="""TorlysDynamics"",""Torlys Inc."",""32"",""1"",""3461975"""</t>
  </si>
  <si>
    <t>="""TorlysDynamics"",""Torlys Inc."",""32"",""1"",""3461976"""</t>
  </si>
  <si>
    <t>="""TorlysDynamics"",""Torlys Inc."",""32"",""1"",""3461977"""</t>
  </si>
  <si>
    <t>="""TorlysDynamics"",""Torlys Inc."",""32"",""1"",""3461978"""</t>
  </si>
  <si>
    <t>="""TorlysDynamics"",""Torlys Inc."",""32"",""1"",""3461979"""</t>
  </si>
  <si>
    <t>="""TorlysDynamics"",""Torlys Inc."",""32"",""1"",""3461980"""</t>
  </si>
  <si>
    <t>="""TorlysDynamics"",""Torlys Inc."",""32"",""1"",""3462050"""</t>
  </si>
  <si>
    <t>="""TorlysDynamics"",""Torlys Inc."",""32"",""1"",""3462082"""</t>
  </si>
  <si>
    <t>="""TorlysDynamics"",""Torlys Inc."",""32"",""1"",""3462459"""</t>
  </si>
  <si>
    <t>="""TorlysDynamics"",""Torlys Inc."",""32"",""1"",""3462460"""</t>
  </si>
  <si>
    <t>="""TorlysDynamics"",""Torlys Inc."",""32"",""1"",""3462461"""</t>
  </si>
  <si>
    <t>="""TorlysDynamics"",""Torlys Inc."",""32"",""1"",""3462462"""</t>
  </si>
  <si>
    <t>="""TorlysDynamics"",""Torlys Inc."",""32"",""1"",""3462534"""</t>
  </si>
  <si>
    <t>="""TorlysDynamics"",""Torlys Inc."",""32"",""1"",""3462535"""</t>
  </si>
  <si>
    <t>="""TorlysDynamics"",""Torlys Inc."",""32"",""1"",""3462823"""</t>
  </si>
  <si>
    <t>="""TorlysDynamics"",""Torlys Inc."",""32"",""1"",""3462824"""</t>
  </si>
  <si>
    <t>="""TorlysDynamics"",""Torlys Inc."",""32"",""1"",""3462825"""</t>
  </si>
  <si>
    <t>="""TorlysDynamics"",""Torlys Inc."",""32"",""1"",""3462826"""</t>
  </si>
  <si>
    <t>="""TorlysDynamics"",""Torlys Inc."",""32"",""1"",""3462827"""</t>
  </si>
  <si>
    <t>="""TorlysDynamics"",""Torlys Inc."",""32"",""1"",""3462828"""</t>
  </si>
  <si>
    <t>="""TorlysDynamics"",""Torlys Inc."",""32"",""1"",""3462829"""</t>
  </si>
  <si>
    <t>="""TorlysDynamics"",""Torlys Inc."",""32"",""1"",""3462830"""</t>
  </si>
  <si>
    <t>="""TorlysDynamics"",""Torlys Inc."",""32"",""1"",""3462831"""</t>
  </si>
  <si>
    <t>="""TorlysDynamics"",""Torlys Inc."",""32"",""1"",""3462858"""</t>
  </si>
  <si>
    <t>="""TorlysDynamics"",""Torlys Inc."",""32"",""1"",""3462859"""</t>
  </si>
  <si>
    <t>="""TorlysDynamics"",""Torlys Inc."",""32"",""1"",""3462860"""</t>
  </si>
  <si>
    <t>="""TorlysDynamics"",""Torlys Inc."",""32"",""1"",""3462861"""</t>
  </si>
  <si>
    <t>="""TorlysDynamics"",""Torlys Inc."",""32"",""1"",""3462888"""</t>
  </si>
  <si>
    <t>="""TorlysDynamics"",""Torlys Inc."",""32"",""1"",""3462889"""</t>
  </si>
  <si>
    <t>="""TorlysDynamics"",""Torlys Inc."",""32"",""1"",""3462890"""</t>
  </si>
  <si>
    <t>="""TorlysDynamics"",""Torlys Inc."",""32"",""1"",""3462915"""</t>
  </si>
  <si>
    <t>="""TorlysDynamics"",""Torlys Inc."",""32"",""1"",""3462924"""</t>
  </si>
  <si>
    <t>="""TorlysDynamics"",""Torlys Inc."",""32"",""1"",""3462929"""</t>
  </si>
  <si>
    <t>="""TorlysDynamics"",""Torlys Inc."",""32"",""1"",""3462934"""</t>
  </si>
  <si>
    <t>="""TorlysDynamics"",""Torlys Inc."",""32"",""1"",""3462935"""</t>
  </si>
  <si>
    <t>="""TorlysDynamics"",""Torlys Inc."",""32"",""1"",""3462936"""</t>
  </si>
  <si>
    <t>="""TorlysDynamics"",""Torlys Inc."",""32"",""1"",""3463065"""</t>
  </si>
  <si>
    <t>="""TorlysDynamics"",""Torlys Inc."",""32"",""1"",""3463066"""</t>
  </si>
  <si>
    <t>="""TorlysDynamics"",""Torlys Inc."",""32"",""1"",""3463087"""</t>
  </si>
  <si>
    <t>="""TorlysDynamics"",""Torlys Inc."",""32"",""1"",""3463090"""</t>
  </si>
  <si>
    <t>="""TorlysDynamics"",""Torlys Inc."",""32"",""1"",""3463092"""</t>
  </si>
  <si>
    <t>="""TorlysDynamics"",""Torlys Inc."",""32"",""1"",""3463155"""</t>
  </si>
  <si>
    <t>="""TorlysDynamics"",""Torlys Inc."",""32"",""1"",""3463160"""</t>
  </si>
  <si>
    <t>="""TorlysDynamics"",""Torlys Inc."",""32"",""1"",""3463390"""</t>
  </si>
  <si>
    <t>="""TorlysDynamics"",""Torlys Inc."",""32"",""1"",""3463391"""</t>
  </si>
  <si>
    <t>="""TorlysDynamics"",""Torlys Inc."",""32"",""1"",""3463392"""</t>
  </si>
  <si>
    <t>="""TorlysDynamics"",""Torlys Inc."",""32"",""1"",""3463393"""</t>
  </si>
  <si>
    <t>="""TorlysDynamics"",""Torlys Inc."",""32"",""1"",""3463409"""</t>
  </si>
  <si>
    <t>="""TorlysDynamics"",""Torlys Inc."",""32"",""1"",""3463606"""</t>
  </si>
  <si>
    <t>="""TorlysDynamics"",""Torlys Inc."",""32"",""1"",""3463607"""</t>
  </si>
  <si>
    <t>="""TorlysDynamics"",""Torlys Inc."",""32"",""1"",""3463608"""</t>
  </si>
  <si>
    <t>="""TorlysDynamics"",""Torlys Inc."",""32"",""1"",""3463609"""</t>
  </si>
  <si>
    <t>="""TorlysDynamics"",""Torlys Inc."",""32"",""1"",""3463619"""</t>
  </si>
  <si>
    <t>="""TorlysDynamics"",""Torlys Inc."",""32"",""1"",""3463620"""</t>
  </si>
  <si>
    <t>="""TorlysDynamics"",""Torlys Inc."",""32"",""1"",""3463621"""</t>
  </si>
  <si>
    <t>="""TorlysDynamics"",""Torlys Inc."",""32"",""1"",""3463626"""</t>
  </si>
  <si>
    <t>="""TorlysDynamics"",""Torlys Inc."",""32"",""1"",""3463627"""</t>
  </si>
  <si>
    <t>="""TorlysDynamics"",""Torlys Inc."",""32"",""1"",""3463840"""</t>
  </si>
  <si>
    <t>="""TorlysDynamics"",""Torlys Inc."",""32"",""1"",""3463841"""</t>
  </si>
  <si>
    <t>="""TorlysDynamics"",""Torlys Inc."",""32"",""1"",""3463842"""</t>
  </si>
  <si>
    <t>="""TorlysDynamics"",""Torlys Inc."",""32"",""1"",""3463843"""</t>
  </si>
  <si>
    <t>="""TorlysDynamics"",""Torlys Inc."",""32"",""1"",""3463845"""</t>
  </si>
  <si>
    <t>="""TorlysDynamics"",""Torlys Inc."",""32"",""1"",""3463846"""</t>
  </si>
  <si>
    <t>="""TorlysDynamics"",""Torlys Inc."",""32"",""1"",""3463930"""</t>
  </si>
  <si>
    <t>="""TorlysDynamics"",""Torlys Inc."",""32"",""1"",""3463946"""</t>
  </si>
  <si>
    <t>="""TorlysDynamics"",""Torlys Inc."",""32"",""1"",""3463948"""</t>
  </si>
  <si>
    <t>="""TorlysDynamics"",""Torlys Inc."",""32"",""1"",""3463949"""</t>
  </si>
  <si>
    <t>="""TorlysDynamics"",""Torlys Inc."",""32"",""1"",""3463979"""</t>
  </si>
  <si>
    <t>="""TorlysDynamics"",""Torlys Inc."",""32"",""1"",""3463980"""</t>
  </si>
  <si>
    <t>="""TorlysDynamics"",""Torlys Inc."",""32"",""1"",""3463981"""</t>
  </si>
  <si>
    <t>="""TorlysDynamics"",""Torlys Inc."",""32"",""1"",""3463982"""</t>
  </si>
  <si>
    <t>="""TorlysDynamics"",""Torlys Inc."",""32"",""1"",""3463983"""</t>
  </si>
  <si>
    <t>="""TorlysDynamics"",""Torlys Inc."",""32"",""1"",""3464035"""</t>
  </si>
  <si>
    <t>="""TorlysDynamics"",""Torlys Inc."",""32"",""1"",""3464036"""</t>
  </si>
  <si>
    <t>="""TorlysDynamics"",""Torlys Inc."",""32"",""1"",""3464037"""</t>
  </si>
  <si>
    <t>="""TorlysDynamics"",""Torlys Inc."",""32"",""1"",""3464038"""</t>
  </si>
  <si>
    <t>="""TorlysDynamics"",""Torlys Inc."",""32"",""1"",""3464039"""</t>
  </si>
  <si>
    <t>="""TorlysDynamics"",""Torlys Inc."",""32"",""1"",""3464040"""</t>
  </si>
  <si>
    <t>="""TorlysDynamics"",""Torlys Inc."",""32"",""1"",""3464041"""</t>
  </si>
  <si>
    <t>="""TorlysDynamics"",""Torlys Inc."",""32"",""1"",""3464042"""</t>
  </si>
  <si>
    <t>="""TorlysDynamics"",""Torlys Inc."",""32"",""1"",""3464043"""</t>
  </si>
  <si>
    <t>="""TorlysDynamics"",""Torlys Inc."",""32"",""1"",""3464044"""</t>
  </si>
  <si>
    <t>="""TorlysDynamics"",""Torlys Inc."",""32"",""1"",""3464045"""</t>
  </si>
  <si>
    <t>="""TorlysDynamics"",""Torlys Inc."",""32"",""1"",""3464046"""</t>
  </si>
  <si>
    <t>="""TorlysDynamics"",""Torlys Inc."",""32"",""1"",""3464047"""</t>
  </si>
  <si>
    <t>="""TorlysDynamics"",""Torlys Inc."",""32"",""1"",""3464048"""</t>
  </si>
  <si>
    <t>="""TorlysDynamics"",""Torlys Inc."",""32"",""1"",""3464049"""</t>
  </si>
  <si>
    <t>="""TorlysDynamics"",""Torlys Inc."",""32"",""1"",""3464050"""</t>
  </si>
  <si>
    <t>="""TorlysDynamics"",""Torlys Inc."",""32"",""1"",""3464051"""</t>
  </si>
  <si>
    <t>="""TorlysDynamics"",""Torlys Inc."",""32"",""1"",""3464052"""</t>
  </si>
  <si>
    <t>="""TorlysDynamics"",""Torlys Inc."",""32"",""1"",""3464053"""</t>
  </si>
  <si>
    <t>="""TorlysDynamics"",""Torlys Inc."",""32"",""1"",""3464054"""</t>
  </si>
  <si>
    <t>="""TorlysDynamics"",""Torlys Inc."",""32"",""1"",""3464055"""</t>
  </si>
  <si>
    <t>="""TorlysDynamics"",""Torlys Inc."",""32"",""1"",""3464056"""</t>
  </si>
  <si>
    <t>="""TorlysDynamics"",""Torlys Inc."",""32"",""1"",""3464057"""</t>
  </si>
  <si>
    <t>="""TorlysDynamics"",""Torlys Inc."",""32"",""1"",""3464059"""</t>
  </si>
  <si>
    <t>="""TorlysDynamics"",""Torlys Inc."",""32"",""1"",""3464088"""</t>
  </si>
  <si>
    <t>="""TorlysDynamics"",""Torlys Inc."",""32"",""1"",""3464089"""</t>
  </si>
  <si>
    <t>="""TorlysDynamics"",""Torlys Inc."",""32"",""1"",""3464090"""</t>
  </si>
  <si>
    <t>="""TorlysDynamics"",""Torlys Inc."",""32"",""1"",""3464091"""</t>
  </si>
  <si>
    <t>="""TorlysDynamics"",""Torlys Inc."",""32"",""1"",""3464092"""</t>
  </si>
  <si>
    <t>="""TorlysDynamics"",""Torlys Inc."",""32"",""1"",""3464093"""</t>
  </si>
  <si>
    <t>="""TorlysDynamics"",""Torlys Inc."",""32"",""1"",""3464094"""</t>
  </si>
  <si>
    <t>="""TorlysDynamics"",""Torlys Inc."",""32"",""1"",""3464095"""</t>
  </si>
  <si>
    <t>="""TorlysDynamics"",""Torlys Inc."",""32"",""1"",""3464096"""</t>
  </si>
  <si>
    <t>="""TorlysDynamics"",""Torlys Inc."",""32"",""1"",""3464097"""</t>
  </si>
  <si>
    <t>="""TorlysDynamics"",""Torlys Inc."",""32"",""1"",""3464098"""</t>
  </si>
  <si>
    <t>="""TorlysDynamics"",""Torlys Inc."",""32"",""1"",""3464099"""</t>
  </si>
  <si>
    <t>="""TorlysDynamics"",""Torlys Inc."",""32"",""1"",""3464235"""</t>
  </si>
  <si>
    <t>="""TorlysDynamics"",""Torlys Inc."",""32"",""1"",""3464246"""</t>
  </si>
  <si>
    <t>="""TorlysDynamics"",""Torlys Inc."",""32"",""1"",""3464248"""</t>
  </si>
  <si>
    <t>="""TorlysDynamics"",""Torlys Inc."",""32"",""1"",""3464249"""</t>
  </si>
  <si>
    <t>="""TorlysDynamics"",""Torlys Inc."",""32"",""1"",""3464250"""</t>
  </si>
  <si>
    <t>="""TorlysDynamics"",""Torlys Inc."",""32"",""1"",""3464251"""</t>
  </si>
  <si>
    <t>="""TorlysDynamics"",""Torlys Inc."",""32"",""1"",""3464270"""</t>
  </si>
  <si>
    <t>="""TorlysDynamics"",""Torlys Inc."",""32"",""1"",""3464271"""</t>
  </si>
  <si>
    <t>="""TorlysDynamics"",""Torlys Inc."",""32"",""1"",""3464272"""</t>
  </si>
  <si>
    <t>="""TorlysDynamics"",""Torlys Inc."",""32"",""1"",""3464273"""</t>
  </si>
  <si>
    <t>="""TorlysDynamics"",""Torlys Inc."",""32"",""1"",""3464274"""</t>
  </si>
  <si>
    <t>="""TorlysDynamics"",""Torlys Inc."",""32"",""1"",""3464275"""</t>
  </si>
  <si>
    <t>="""TorlysDynamics"",""Torlys Inc."",""32"",""1"",""3464276"""</t>
  </si>
  <si>
    <t>="""TorlysDynamics"",""Torlys Inc."",""32"",""1"",""3464277"""</t>
  </si>
  <si>
    <t>="""TorlysDynamics"",""Torlys Inc."",""32"",""1"",""3464278"""</t>
  </si>
  <si>
    <t>="""TorlysDynamics"",""Torlys Inc."",""32"",""1"",""3464279"""</t>
  </si>
  <si>
    <t>="""TorlysDynamics"",""Torlys Inc."",""32"",""1"",""3464280"""</t>
  </si>
  <si>
    <t>="""TorlysDynamics"",""Torlys Inc."",""32"",""1"",""3464281"""</t>
  </si>
  <si>
    <t>="""TorlysDynamics"",""Torlys Inc."",""32"",""1"",""3464282"""</t>
  </si>
  <si>
    <t>="""TorlysDynamics"",""Torlys Inc."",""32"",""1"",""3464283"""</t>
  </si>
  <si>
    <t>="""TorlysDynamics"",""Torlys Inc."",""32"",""1"",""3464284"""</t>
  </si>
  <si>
    <t>="""TorlysDynamics"",""Torlys Inc."",""32"",""1"",""3464285"""</t>
  </si>
  <si>
    <t>="""TorlysDynamics"",""Torlys Inc."",""32"",""1"",""3464286"""</t>
  </si>
  <si>
    <t>="""TorlysDynamics"",""Torlys Inc."",""32"",""1"",""3464287"""</t>
  </si>
  <si>
    <t>="""TorlysDynamics"",""Torlys Inc."",""32"",""1"",""3464288"""</t>
  </si>
  <si>
    <t>="""TorlysDynamics"",""Torlys Inc."",""32"",""1"",""3464289"""</t>
  </si>
  <si>
    <t>="""TorlysDynamics"",""Torlys Inc."",""32"",""1"",""3464290"""</t>
  </si>
  <si>
    <t>="""TorlysDynamics"",""Torlys Inc."",""32"",""1"",""3464291"""</t>
  </si>
  <si>
    <t>="""TorlysDynamics"",""Torlys Inc."",""32"",""1"",""3464292"""</t>
  </si>
  <si>
    <t>="""TorlysDynamics"",""Torlys Inc."",""32"",""1"",""3464686"""</t>
  </si>
  <si>
    <t>="""TorlysDynamics"",""Torlys Inc."",""32"",""1"",""3464694"""</t>
  </si>
  <si>
    <t>="""TorlysDynamics"",""Torlys Inc."",""32"",""1"",""3464714"""</t>
  </si>
  <si>
    <t>="""TorlysDynamics"",""Torlys Inc."",""32"",""1"",""3464808"""</t>
  </si>
  <si>
    <t>="""TorlysDynamics"",""Torlys Inc."",""32"",""1"",""3464861"""</t>
  </si>
  <si>
    <t>="""TorlysDynamics"",""Torlys Inc."",""32"",""1"",""3464862"""</t>
  </si>
  <si>
    <t>="""TorlysDynamics"",""Torlys Inc."",""32"",""1"",""3464863"""</t>
  </si>
  <si>
    <t>="""TorlysDynamics"",""Torlys Inc."",""32"",""1"",""3464864"""</t>
  </si>
  <si>
    <t>="""TorlysDynamics"",""Torlys Inc."",""32"",""1"",""3464865"""</t>
  </si>
  <si>
    <t>="""TorlysDynamics"",""Torlys Inc."",""32"",""1"",""3464867"""</t>
  </si>
  <si>
    <t>="""TorlysDynamics"",""Torlys Inc."",""32"",""1"",""3464869"""</t>
  </si>
  <si>
    <t>="""TorlysDynamics"",""Torlys Inc."",""32"",""1"",""3464870"""</t>
  </si>
  <si>
    <t>="""TorlysDynamics"",""Torlys Inc."",""32"",""1"",""3464871"""</t>
  </si>
  <si>
    <t>="""TorlysDynamics"",""Torlys Inc."",""32"",""1"",""3464872"""</t>
  </si>
  <si>
    <t>="""TorlysDynamics"",""Torlys Inc."",""32"",""1"",""3465353"""</t>
  </si>
  <si>
    <t>="""TorlysDynamics"",""Torlys Inc."",""32"",""1"",""3465354"""</t>
  </si>
  <si>
    <t>="""TorlysDynamics"",""Torlys Inc."",""32"",""1"",""3465539"""</t>
  </si>
  <si>
    <t>="""TorlysDynamics"",""Torlys Inc."",""32"",""1"",""3465542"""</t>
  </si>
  <si>
    <t>="""TorlysDynamics"",""Torlys Inc."",""32"",""1"",""3465546"""</t>
  </si>
  <si>
    <t>="""TorlysDynamics"",""Torlys Inc."",""32"",""1"",""3465547"""</t>
  </si>
  <si>
    <t>="""TorlysDynamics"",""Torlys Inc."",""32"",""1"",""3465548"""</t>
  </si>
  <si>
    <t>="""TorlysDynamics"",""Torlys Inc."",""32"",""1"",""3465549"""</t>
  </si>
  <si>
    <t>="""TorlysDynamics"",""Torlys Inc."",""32"",""1"",""3465550"""</t>
  </si>
  <si>
    <t>="""TorlysDynamics"",""Torlys Inc."",""32"",""1"",""3465551"""</t>
  </si>
  <si>
    <t>="""TorlysDynamics"",""Torlys Inc."",""32"",""1"",""3465552"""</t>
  </si>
  <si>
    <t>="""TorlysDynamics"",""Torlys Inc."",""32"",""1"",""3465558"""</t>
  </si>
  <si>
    <t>="""TorlysDynamics"",""Torlys Inc."",""32"",""1"",""3465559"""</t>
  </si>
  <si>
    <t>="""TorlysDynamics"",""Torlys Inc."",""32"",""1"",""3465560"""</t>
  </si>
  <si>
    <t>="""TorlysDynamics"",""Torlys Inc."",""32"",""1"",""3465561"""</t>
  </si>
  <si>
    <t>="""TorlysDynamics"",""Torlys Inc."",""32"",""1"",""3465562"""</t>
  </si>
  <si>
    <t>="""TorlysDynamics"",""Torlys Inc."",""32"",""1"",""3465563"""</t>
  </si>
  <si>
    <t>="""TorlysDynamics"",""Torlys Inc."",""32"",""1"",""3465580"""</t>
  </si>
  <si>
    <t>="""TorlysDynamics"",""Torlys Inc."",""32"",""1"",""3465582"""</t>
  </si>
  <si>
    <t>="""TorlysDynamics"",""Torlys Inc."",""32"",""1"",""3465583"""</t>
  </si>
  <si>
    <t>="""TorlysDynamics"",""Torlys Inc."",""32"",""1"",""3465585"""</t>
  </si>
  <si>
    <t>="""TorlysDynamics"",""Torlys Inc."",""32"",""1"",""3465586"""</t>
  </si>
  <si>
    <t>="""TorlysDynamics"",""Torlys Inc."",""32"",""1"",""3465587"""</t>
  </si>
  <si>
    <t>="""TorlysDynamics"",""Torlys Inc."",""32"",""1"",""3465588"""</t>
  </si>
  <si>
    <t>="""TorlysDynamics"",""Torlys Inc."",""32"",""1"",""3465589"""</t>
  </si>
  <si>
    <t>="""TorlysDynamics"",""Torlys Inc."",""32"",""1"",""3465590"""</t>
  </si>
  <si>
    <t>="""TorlysDynamics"",""Torlys Inc."",""32"",""1"",""3465591"""</t>
  </si>
  <si>
    <t>="""TorlysDynamics"",""Torlys Inc."",""32"",""1"",""3465723"""</t>
  </si>
  <si>
    <t>="""TorlysDynamics"",""Torlys Inc."",""32"",""1"",""3465826"""</t>
  </si>
  <si>
    <t>="""TorlysDynamics"",""Torlys Inc."",""32"",""1"",""3465827"""</t>
  </si>
  <si>
    <t>="""TorlysDynamics"",""Torlys Inc."",""32"",""1"",""3465828"""</t>
  </si>
  <si>
    <t>="""TorlysDynamics"",""Torlys Inc."",""32"",""1"",""3465829"""</t>
  </si>
  <si>
    <t>="""TorlysDynamics"",""Torlys Inc."",""32"",""1"",""3465830"""</t>
  </si>
  <si>
    <t>="""TorlysDynamics"",""Torlys Inc."",""32"",""1"",""3465831"""</t>
  </si>
  <si>
    <t>="""TorlysDynamics"",""Torlys Inc."",""32"",""1"",""3466247"""</t>
  </si>
  <si>
    <t>="""TorlysDynamics"",""Torlys Inc."",""32"",""1"",""3466262"""</t>
  </si>
  <si>
    <t>="""TorlysDynamics"",""Torlys Inc."",""32"",""1"",""3466274"""</t>
  </si>
  <si>
    <t>="""TorlysDynamics"",""Torlys Inc."",""32"",""1"",""3466275"""</t>
  </si>
  <si>
    <t>="""TorlysDynamics"",""Torlys Inc."",""32"",""1"",""3466276"""</t>
  </si>
  <si>
    <t>="""TorlysDynamics"",""Torlys Inc."",""32"",""1"",""3466277"""</t>
  </si>
  <si>
    <t>="""TorlysDynamics"",""Torlys Inc."",""32"",""1"",""3466285"""</t>
  </si>
  <si>
    <t>="""TorlysDynamics"",""Torlys Inc."",""32"",""1"",""3466298"""</t>
  </si>
  <si>
    <t>="""TorlysDynamics"",""Torlys Inc."",""32"",""1"",""3466299"""</t>
  </si>
  <si>
    <t>="""TorlysDynamics"",""Torlys Inc."",""32"",""1"",""3466300"""</t>
  </si>
  <si>
    <t>="""TorlysDynamics"",""Torlys Inc."",""32"",""1"",""3466301"""</t>
  </si>
  <si>
    <t>="""TorlysDynamics"",""Torlys Inc."",""32"",""1"",""3466302"""</t>
  </si>
  <si>
    <t>="""TorlysDynamics"",""Torlys Inc."",""32"",""1"",""3466303"""</t>
  </si>
  <si>
    <t>="""TorlysDynamics"",""Torlys Inc."",""32"",""1"",""3466306"""</t>
  </si>
  <si>
    <t>="""TorlysDynamics"",""Torlys Inc."",""32"",""1"",""3466307"""</t>
  </si>
  <si>
    <t>="""TorlysDynamics"",""Torlys Inc."",""32"",""1"",""3466308"""</t>
  </si>
  <si>
    <t>="""TorlysDynamics"",""Torlys Inc."",""32"",""1"",""3466364"""</t>
  </si>
  <si>
    <t>="""TorlysDynamics"",""Torlys Inc."",""32"",""1"",""3466365"""</t>
  </si>
  <si>
    <t>="""TorlysDynamics"",""Torlys Inc."",""32"",""1"",""3466366"""</t>
  </si>
  <si>
    <t>="""TorlysDynamics"",""Torlys Inc."",""32"",""1"",""3466369"""</t>
  </si>
  <si>
    <t>="""TorlysDynamics"",""Torlys Inc."",""32"",""1"",""3466387"""</t>
  </si>
  <si>
    <t>="""TorlysDynamics"",""Torlys Inc."",""32"",""1"",""3466405"""</t>
  </si>
  <si>
    <t>="""TorlysDynamics"",""Torlys Inc."",""32"",""1"",""3466406"""</t>
  </si>
  <si>
    <t>="""TorlysDynamics"",""Torlys Inc."",""32"",""1"",""3466407"""</t>
  </si>
  <si>
    <t>="""TorlysDynamics"",""Torlys Inc."",""32"",""1"",""3466435"""</t>
  </si>
  <si>
    <t>="""TorlysDynamics"",""Torlys Inc."",""32"",""1"",""3466440"""</t>
  </si>
  <si>
    <t>="""TorlysDynamics"",""Torlys Inc."",""32"",""1"",""3466462"""</t>
  </si>
  <si>
    <t>=NF(B6,"Item No.")</t>
  </si>
  <si>
    <t>=NF(B7,"Item No.")</t>
  </si>
  <si>
    <t>=NF(B8,"Item No.")</t>
  </si>
  <si>
    <t>=NF(B9,"Item No.")</t>
  </si>
  <si>
    <t>=NF(B10,"Item No.")</t>
  </si>
  <si>
    <t>=NF(B11,"Item No.")</t>
  </si>
  <si>
    <t>=NF(B12,"Item No.")</t>
  </si>
  <si>
    <t>=NF(B13,"Item No.")</t>
  </si>
  <si>
    <t>=NF(B14,"Item No.")</t>
  </si>
  <si>
    <t>=NF(B15,"Item No.")</t>
  </si>
  <si>
    <t>=NF(B16,"Item No.")</t>
  </si>
  <si>
    <t>=NF(B17,"Item No.")</t>
  </si>
  <si>
    <t>=NF(B18,"Item No.")</t>
  </si>
  <si>
    <t>=NF(B19,"Item No.")</t>
  </si>
  <si>
    <t>=NF(B20,"Item No.")</t>
  </si>
  <si>
    <t>=NF(B21,"Item No.")</t>
  </si>
  <si>
    <t>=NF(B22,"Item No.")</t>
  </si>
  <si>
    <t>=NF(B23,"Item No.")</t>
  </si>
  <si>
    <t>=NF(B24,"Item No.")</t>
  </si>
  <si>
    <t>=NF(B25,"Item No.")</t>
  </si>
  <si>
    <t>=NF(B26,"Item No.")</t>
  </si>
  <si>
    <t>=NF(B27,"Item No.")</t>
  </si>
  <si>
    <t>=NF(B28,"Item No.")</t>
  </si>
  <si>
    <t>=NF(B29,"Item No.")</t>
  </si>
  <si>
    <t>=NF(B30,"Item No.")</t>
  </si>
  <si>
    <t>=NF(B31,"Item No.")</t>
  </si>
  <si>
    <t>=NF(B32,"Item No.")</t>
  </si>
  <si>
    <t>=NF(B33,"Item No.")</t>
  </si>
  <si>
    <t>=NF(B34,"Item No.")</t>
  </si>
  <si>
    <t>=NF(B35,"Item No.")</t>
  </si>
  <si>
    <t>=NF(B36,"Item No.")</t>
  </si>
  <si>
    <t>=NF(B37,"Item No.")</t>
  </si>
  <si>
    <t>=NF(B38,"Item No.")</t>
  </si>
  <si>
    <t>=NF(B39,"Item No.")</t>
  </si>
  <si>
    <t>=NF(B40,"Item No.")</t>
  </si>
  <si>
    <t>=NF(B41,"Item No.")</t>
  </si>
  <si>
    <t>=NF(B42,"Item No.")</t>
  </si>
  <si>
    <t>=NF(B43,"Item No.")</t>
  </si>
  <si>
    <t>=NF(B44,"Item No.")</t>
  </si>
  <si>
    <t>=NF(B45,"Item No.")</t>
  </si>
  <si>
    <t>=NF(B46,"Item No.")</t>
  </si>
  <si>
    <t>=NF(B47,"Item No.")</t>
  </si>
  <si>
    <t>=NF(B48,"Item No.")</t>
  </si>
  <si>
    <t>=NF(B49,"Item No.")</t>
  </si>
  <si>
    <t>=NF(B50,"Item No.")</t>
  </si>
  <si>
    <t>=NF(B51,"Item No.")</t>
  </si>
  <si>
    <t>=NF(B52,"Item No.")</t>
  </si>
  <si>
    <t>=NF(B53,"Item No.")</t>
  </si>
  <si>
    <t>=NF(B54,"Item No.")</t>
  </si>
  <si>
    <t>=NF(B55,"Item No.")</t>
  </si>
  <si>
    <t>=NF(B56,"Item No.")</t>
  </si>
  <si>
    <t>=NF(B57,"Item No.")</t>
  </si>
  <si>
    <t>=NF(B58,"Item No.")</t>
  </si>
  <si>
    <t>=NF(B59,"Item No.")</t>
  </si>
  <si>
    <t>=NF(B60,"Item No.")</t>
  </si>
  <si>
    <t>=NF(B61,"Item No.")</t>
  </si>
  <si>
    <t>=NF(B62,"Item No.")</t>
  </si>
  <si>
    <t>=NF(B63,"Item No.")</t>
  </si>
  <si>
    <t>=NF(B64,"Item No.")</t>
  </si>
  <si>
    <t>=NF(B65,"Item No.")</t>
  </si>
  <si>
    <t>=NF(B66,"Item No.")</t>
  </si>
  <si>
    <t>=NF(B67,"Item No.")</t>
  </si>
  <si>
    <t>=NF(B68,"Item No.")</t>
  </si>
  <si>
    <t>=NF(B69,"Item No.")</t>
  </si>
  <si>
    <t>=NF(B70,"Item No.")</t>
  </si>
  <si>
    <t>=NF(B71,"Item No.")</t>
  </si>
  <si>
    <t>=NF(B72,"Item No.")</t>
  </si>
  <si>
    <t>=NF(B73,"Item No.")</t>
  </si>
  <si>
    <t>=NF(B74,"Item No.")</t>
  </si>
  <si>
    <t>=NF(B75,"Item No.")</t>
  </si>
  <si>
    <t>=NF(B76,"Item No.")</t>
  </si>
  <si>
    <t>=NF(B77,"Item No.")</t>
  </si>
  <si>
    <t>=NF(B78,"Item No.")</t>
  </si>
  <si>
    <t>=NF(B79,"Item No.")</t>
  </si>
  <si>
    <t>=NF(B80,"Item No.")</t>
  </si>
  <si>
    <t>=NF(B81,"Item No.")</t>
  </si>
  <si>
    <t>=NF(B82,"Item No.")</t>
  </si>
  <si>
    <t>=NF(B83,"Item No.")</t>
  </si>
  <si>
    <t>=NF(B84,"Item No.")</t>
  </si>
  <si>
    <t>=NF(B85,"Item No.")</t>
  </si>
  <si>
    <t>=NF(B86,"Item No.")</t>
  </si>
  <si>
    <t>=NF(B87,"Item No.")</t>
  </si>
  <si>
    <t>=NF(B88,"Item No.")</t>
  </si>
  <si>
    <t>=NF(B89,"Item No.")</t>
  </si>
  <si>
    <t>=NF(B90,"Item No.")</t>
  </si>
  <si>
    <t>=NF(B91,"Item No.")</t>
  </si>
  <si>
    <t>=NF(B92,"Item No.")</t>
  </si>
  <si>
    <t>=NF(B93,"Item No.")</t>
  </si>
  <si>
    <t>=NF(B94,"Item No.")</t>
  </si>
  <si>
    <t>=NF(B95,"Item No.")</t>
  </si>
  <si>
    <t>=NF(B96,"Item No.")</t>
  </si>
  <si>
    <t>=NF(B97,"Item No.")</t>
  </si>
  <si>
    <t>=NF(B98,"Item No.")</t>
  </si>
  <si>
    <t>=NF(B99,"Item No.")</t>
  </si>
  <si>
    <t>=NF(B100,"Item No.")</t>
  </si>
  <si>
    <t>=NF(B101,"Item No.")</t>
  </si>
  <si>
    <t>=NF(B102,"Item No.")</t>
  </si>
  <si>
    <t>=NF(B103,"Item No.")</t>
  </si>
  <si>
    <t>=NF(B104,"Item No.")</t>
  </si>
  <si>
    <t>=NF(B105,"Item No.")</t>
  </si>
  <si>
    <t>=NF(B106,"Item No.")</t>
  </si>
  <si>
    <t>=NF(B107,"Item No.")</t>
  </si>
  <si>
    <t>=NF(B108,"Item No.")</t>
  </si>
  <si>
    <t>=NF(B109,"Item No.")</t>
  </si>
  <si>
    <t>=NF(B110,"Item No.")</t>
  </si>
  <si>
    <t>=NF(B111,"Item No.")</t>
  </si>
  <si>
    <t>=NF(B112,"Item No.")</t>
  </si>
  <si>
    <t>=NF(B113,"Item No.")</t>
  </si>
  <si>
    <t>=NF(B114,"Item No.")</t>
  </si>
  <si>
    <t>=NF(B115,"Item No.")</t>
  </si>
  <si>
    <t>=NF(B116,"Item No.")</t>
  </si>
  <si>
    <t>=NF(B117,"Item No.")</t>
  </si>
  <si>
    <t>=NF(B118,"Item No.")</t>
  </si>
  <si>
    <t>=NF(B119,"Item No.")</t>
  </si>
  <si>
    <t>=NF(B120,"Item No.")</t>
  </si>
  <si>
    <t>=NF(B121,"Item No.")</t>
  </si>
  <si>
    <t>=NF(B122,"Item No.")</t>
  </si>
  <si>
    <t>=NF(B123,"Item No.")</t>
  </si>
  <si>
    <t>=NF(B124,"Item No.")</t>
  </si>
  <si>
    <t>=NF(B125,"Item No.")</t>
  </si>
  <si>
    <t>=NF(B126,"Item No.")</t>
  </si>
  <si>
    <t>=NF(B127,"Item No.")</t>
  </si>
  <si>
    <t>=NF(B128,"Item No.")</t>
  </si>
  <si>
    <t>=NF(B129,"Item No.")</t>
  </si>
  <si>
    <t>=NF(B130,"Item No.")</t>
  </si>
  <si>
    <t>=NF(B131,"Item No.")</t>
  </si>
  <si>
    <t>=NF(B132,"Item No.")</t>
  </si>
  <si>
    <t>=NF(B133,"Item No.")</t>
  </si>
  <si>
    <t>=NF(B134,"Item No.")</t>
  </si>
  <si>
    <t>=NF(B135,"Item No.")</t>
  </si>
  <si>
    <t>=NF(B136,"Item No.")</t>
  </si>
  <si>
    <t>=NF(B137,"Item No.")</t>
  </si>
  <si>
    <t>=NF(B138,"Item No.")</t>
  </si>
  <si>
    <t>=NF(B139,"Item No.")</t>
  </si>
  <si>
    <t>=NF(B140,"Item No.")</t>
  </si>
  <si>
    <t>=NF(B141,"Item No.")</t>
  </si>
  <si>
    <t>=NF(B142,"Item No.")</t>
  </si>
  <si>
    <t>=NF(B143,"Item No.")</t>
  </si>
  <si>
    <t>=NF(B144,"Item No.")</t>
  </si>
  <si>
    <t>=NF(B145,"Item No.")</t>
  </si>
  <si>
    <t>=NF(B146,"Item No.")</t>
  </si>
  <si>
    <t>=NF(B147,"Item No.")</t>
  </si>
  <si>
    <t>=NF(B148,"Item No.")</t>
  </si>
  <si>
    <t>=NF(B149,"Item No.")</t>
  </si>
  <si>
    <t>=NF(B150,"Item No.")</t>
  </si>
  <si>
    <t>=NF(B151,"Item No.")</t>
  </si>
  <si>
    <t>=NF(B152,"Item No.")</t>
  </si>
  <si>
    <t>=NF(B153,"Item No.")</t>
  </si>
  <si>
    <t>=NF(B154,"Item No.")</t>
  </si>
  <si>
    <t>=NF(B155,"Item No.")</t>
  </si>
  <si>
    <t>=NF(B156,"Item No.")</t>
  </si>
  <si>
    <t>=NF(B157,"Item No.")</t>
  </si>
  <si>
    <t>=NF(B158,"Item No.")</t>
  </si>
  <si>
    <t>=NF(B159,"Item No.")</t>
  </si>
  <si>
    <t>=NF(B160,"Item No.")</t>
  </si>
  <si>
    <t>=NF(B161,"Item No.")</t>
  </si>
  <si>
    <t>=NF(B162,"Item No.")</t>
  </si>
  <si>
    <t>=NF(B163,"Item No.")</t>
  </si>
  <si>
    <t>=NF(B164,"Item No.")</t>
  </si>
  <si>
    <t>=NF(B165,"Item No.")</t>
  </si>
  <si>
    <t>=NF(B166,"Item No.")</t>
  </si>
  <si>
    <t>=NF(B167,"Item No.")</t>
  </si>
  <si>
    <t>=NF(B168,"Item No.")</t>
  </si>
  <si>
    <t>=NF(B169,"Item No.")</t>
  </si>
  <si>
    <t>=NF(B170,"Item No.")</t>
  </si>
  <si>
    <t>=NF(B171,"Item No.")</t>
  </si>
  <si>
    <t>=NF(B172,"Item No.")</t>
  </si>
  <si>
    <t>=NF(B173,"Item No.")</t>
  </si>
  <si>
    <t>=NF(B174,"Item No.")</t>
  </si>
  <si>
    <t>=NF(B175,"Item No.")</t>
  </si>
  <si>
    <t>=NF(B176,"Item No.")</t>
  </si>
  <si>
    <t>=NF(B177,"Item No.")</t>
  </si>
  <si>
    <t>=NF(B178,"Item No.")</t>
  </si>
  <si>
    <t>=NF(B179,"Item No.")</t>
  </si>
  <si>
    <t>=NF(B180,"Item No.")</t>
  </si>
  <si>
    <t>=NF(B181,"Item No.")</t>
  </si>
  <si>
    <t>=NF(B182,"Item No.")</t>
  </si>
  <si>
    <t>=NF(B183,"Item No.")</t>
  </si>
  <si>
    <t>=NF(B184,"Item No.")</t>
  </si>
  <si>
    <t>=NF(B185,"Item No.")</t>
  </si>
  <si>
    <t>=NF(B186,"Item No.")</t>
  </si>
  <si>
    <t>=NF(B187,"Item No.")</t>
  </si>
  <si>
    <t>=NF(B188,"Item No.")</t>
  </si>
  <si>
    <t>=NF(B189,"Item No.")</t>
  </si>
  <si>
    <t>=NF(B190,"Item No.")</t>
  </si>
  <si>
    <t>=NF(B191,"Item No.")</t>
  </si>
  <si>
    <t>=NF(B192,"Item No.")</t>
  </si>
  <si>
    <t>=NF(B193,"Item No.")</t>
  </si>
  <si>
    <t>=NF(B194,"Item No.")</t>
  </si>
  <si>
    <t>=NF(B195,"Item No.")</t>
  </si>
  <si>
    <t>=NF(B196,"Item No.")</t>
  </si>
  <si>
    <t>=NF(B197,"Item No.")</t>
  </si>
  <si>
    <t>=NF(B198,"Item No.")</t>
  </si>
  <si>
    <t>=NF(B199,"Item No.")</t>
  </si>
  <si>
    <t>=NF(B200,"Item No.")</t>
  </si>
  <si>
    <t>=NF(B201,"Item No.")</t>
  </si>
  <si>
    <t>=NF(B202,"Item No.")</t>
  </si>
  <si>
    <t>=NF(B203,"Item No.")</t>
  </si>
  <si>
    <t>=NF(B204,"Item No.")</t>
  </si>
  <si>
    <t>=NF(B205,"Item No.")</t>
  </si>
  <si>
    <t>=NF(B206,"Item No.")</t>
  </si>
  <si>
    <t>=NF(B207,"Item No.")</t>
  </si>
  <si>
    <t>=NF(B208,"Item No.")</t>
  </si>
  <si>
    <t>=NF(B209,"Item No.")</t>
  </si>
  <si>
    <t>=NF(B210,"Item No.")</t>
  </si>
  <si>
    <t>=NF(B211,"Item No.")</t>
  </si>
  <si>
    <t>=NF(B212,"Item No.")</t>
  </si>
  <si>
    <t>=NF(B213,"Item No.")</t>
  </si>
  <si>
    <t>=NF(B214,"Item No.")</t>
  </si>
  <si>
    <t>=NF(B215,"Item No.")</t>
  </si>
  <si>
    <t>=NF(B216,"Item No.")</t>
  </si>
  <si>
    <t>=NF(B217,"Item No.")</t>
  </si>
  <si>
    <t>=NF(B218,"Item No.")</t>
  </si>
  <si>
    <t>=NF(B219,"Item No.")</t>
  </si>
  <si>
    <t>=NF(B220,"Item No.")</t>
  </si>
  <si>
    <t>=NF(B221,"Item No.")</t>
  </si>
  <si>
    <t>=NF(B222,"Item No.")</t>
  </si>
  <si>
    <t>=NF(B223,"Item No.")</t>
  </si>
  <si>
    <t>=NF(B224,"Item No.")</t>
  </si>
  <si>
    <t>=NF(B225,"Item No.")</t>
  </si>
  <si>
    <t>=NF(B226,"Item No.")</t>
  </si>
  <si>
    <t>=NF(B227,"Item No.")</t>
  </si>
  <si>
    <t>=NF(B228,"Item No.")</t>
  </si>
  <si>
    <t>=NF(B229,"Item No.")</t>
  </si>
  <si>
    <t>=NF(B230,"Item No.")</t>
  </si>
  <si>
    <t>=NF(B231,"Item No.")</t>
  </si>
  <si>
    <t>=NF(B232,"Item No.")</t>
  </si>
  <si>
    <t>=NF(B233,"Item No.")</t>
  </si>
  <si>
    <t>=NF(B234,"Item No.")</t>
  </si>
  <si>
    <t>=NF(B235,"Item No.")</t>
  </si>
  <si>
    <t>=NF(B236,"Item No.")</t>
  </si>
  <si>
    <t>=NF(B237,"Item No.")</t>
  </si>
  <si>
    <t>=NF(B238,"Item No.")</t>
  </si>
  <si>
    <t>=NF(B239,"Item No.")</t>
  </si>
  <si>
    <t>=NF(B240,"Item No.")</t>
  </si>
  <si>
    <t>=NF(B241,"Item No.")</t>
  </si>
  <si>
    <t>=NF(B242,"Item No.")</t>
  </si>
  <si>
    <t>=NF(B243,"Item No.")</t>
  </si>
  <si>
    <t>=NF(B244,"Item No.")</t>
  </si>
  <si>
    <t>=NF(B245,"Item No.")</t>
  </si>
  <si>
    <t>=NF(B246,"Item No.")</t>
  </si>
  <si>
    <t>=NF(B247,"Item No.")</t>
  </si>
  <si>
    <t>=NF(B248,"Item No.")</t>
  </si>
  <si>
    <t>=NF(B249,"Item No.")</t>
  </si>
  <si>
    <t>=NF(B250,"Item No.")</t>
  </si>
  <si>
    <t>=NF(B251,"Item No.")</t>
  </si>
  <si>
    <t>=NF(B252,"Item No.")</t>
  </si>
  <si>
    <t>=NF(B253,"Item No.")</t>
  </si>
  <si>
    <t>=NF(B254,"Item No.")</t>
  </si>
  <si>
    <t>=NF(B255,"Item No.")</t>
  </si>
  <si>
    <t>=NF(B256,"Item No.")</t>
  </si>
  <si>
    <t>=NF(B257,"Item No.")</t>
  </si>
  <si>
    <t>=NF(B258,"Item No.")</t>
  </si>
  <si>
    <t>=NF(B259,"Item No.")</t>
  </si>
  <si>
    <t>=NF(B260,"Item No.")</t>
  </si>
  <si>
    <t>=NF(B261,"Item No.")</t>
  </si>
  <si>
    <t>=NF(B262,"Item No.")</t>
  </si>
  <si>
    <t>=NF(B263,"Item No.")</t>
  </si>
  <si>
    <t>=NF(B264,"Item No.")</t>
  </si>
  <si>
    <t>=NF(B265,"Item No.")</t>
  </si>
  <si>
    <t>=NF(B266,"Item No.")</t>
  </si>
  <si>
    <t>=NF(B267,"Item No.")</t>
  </si>
  <si>
    <t>=NF(B268,"Item No.")</t>
  </si>
  <si>
    <t>=NF(B269,"Item No.")</t>
  </si>
  <si>
    <t>=NF(B270,"Item No.")</t>
  </si>
  <si>
    <t>=NF(B271,"Item No.")</t>
  </si>
  <si>
    <t>=NF(B272,"Item No.")</t>
  </si>
  <si>
    <t>=NF(B273,"Item No.")</t>
  </si>
  <si>
    <t>=NF(B274,"Item No.")</t>
  </si>
  <si>
    <t>=NF(B275,"Item No.")</t>
  </si>
  <si>
    <t>=NF(B276,"Item No.")</t>
  </si>
  <si>
    <t>=NF(B277,"Item No.")</t>
  </si>
  <si>
    <t>=NF(B278,"Item No.")</t>
  </si>
  <si>
    <t>=NF(B279,"Item No.")</t>
  </si>
  <si>
    <t>=NF(B280,"Item No.")</t>
  </si>
  <si>
    <t>=NF(B281,"Item No.")</t>
  </si>
  <si>
    <t>=NF(B282,"Item No.")</t>
  </si>
  <si>
    <t>=NF(B283,"Item No.")</t>
  </si>
  <si>
    <t>=NF(B284,"Item No.")</t>
  </si>
  <si>
    <t>=NF(B285,"Item No.")</t>
  </si>
  <si>
    <t>=NF(B286,"Item No.")</t>
  </si>
  <si>
    <t>=NF(B287,"Item No.")</t>
  </si>
  <si>
    <t>=NF(B288,"Item No.")</t>
  </si>
  <si>
    <t>=NF(B289,"Item No.")</t>
  </si>
  <si>
    <t>=NF(B290,"Item No.")</t>
  </si>
  <si>
    <t>=NF(B291,"Item No.")</t>
  </si>
  <si>
    <t>=NF(B292,"Item No.")</t>
  </si>
  <si>
    <t>=NF(B293,"Item No.")</t>
  </si>
  <si>
    <t>=NF(B294,"Item No.")</t>
  </si>
  <si>
    <t>=NF(B295,"Item No.")</t>
  </si>
  <si>
    <t>=NF(B296,"Item No.")</t>
  </si>
  <si>
    <t>=NF(B297,"Item No.")</t>
  </si>
  <si>
    <t>=NF(B298,"Item No.")</t>
  </si>
  <si>
    <t>=NF(B299,"Item No.")</t>
  </si>
  <si>
    <t>=NF(B300,"Item No.")</t>
  </si>
  <si>
    <t>=NF(B301,"Item No.")</t>
  </si>
  <si>
    <t>=NF(B302,"Item No.")</t>
  </si>
  <si>
    <t>=NF(B303,"Item No.")</t>
  </si>
  <si>
    <t>=NF(B304,"Item No.")</t>
  </si>
  <si>
    <t>=NF(B305,"Item No.")</t>
  </si>
  <si>
    <t>=NF(B306,"Item No.")</t>
  </si>
  <si>
    <t>=NF(B307,"Item No.")</t>
  </si>
  <si>
    <t>=NF(B308,"Item No.")</t>
  </si>
  <si>
    <t>=NF(B309,"Item No.")</t>
  </si>
  <si>
    <t>=NF(B310,"Item No.")</t>
  </si>
  <si>
    <t>=NF(B311,"Item No.")</t>
  </si>
  <si>
    <t>=NF(B312,"Item No.")</t>
  </si>
  <si>
    <t>=NF(B313,"Item No.")</t>
  </si>
  <si>
    <t>=NF(B314,"Item No.")</t>
  </si>
  <si>
    <t>=NF(B315,"Item No.")</t>
  </si>
  <si>
    <t>=NF(B316,"Item No.")</t>
  </si>
  <si>
    <t>=NF(B317,"Item No.")</t>
  </si>
  <si>
    <t>=NF(B318,"Item No.")</t>
  </si>
  <si>
    <t>=NF(B319,"Item No.")</t>
  </si>
  <si>
    <t>=NF(B320,"Item No.")</t>
  </si>
  <si>
    <t>=NF(B321,"Item No.")</t>
  </si>
  <si>
    <t>=NF(B322,"Item No.")</t>
  </si>
  <si>
    <t>=NF(B323,"Item No.")</t>
  </si>
  <si>
    <t>=NF(B324,"Item No.")</t>
  </si>
  <si>
    <t>=NF(B325,"Item No.")</t>
  </si>
  <si>
    <t>=NF(B326,"Item No.")</t>
  </si>
  <si>
    <t>=NF(B327,"Item No.")</t>
  </si>
  <si>
    <t>=NF(B328,"Item No.")</t>
  </si>
  <si>
    <t>=NF(B329,"Item No.")</t>
  </si>
  <si>
    <t>=NF(B330,"Item No.")</t>
  </si>
  <si>
    <t>=NF(B331,"Item No.")</t>
  </si>
  <si>
    <t>=NF(B332,"Item No.")</t>
  </si>
  <si>
    <t>=NF(B333,"Item No.")</t>
  </si>
  <si>
    <t>=NF(B334,"Item No.")</t>
  </si>
  <si>
    <t>=NF(B335,"Item No.")</t>
  </si>
  <si>
    <t>=NF(B336,"Item No.")</t>
  </si>
  <si>
    <t>=NF(B337,"Item No.")</t>
  </si>
  <si>
    <t>=NF(B338,"Item No.")</t>
  </si>
  <si>
    <t>=NF(B339,"Item No.")</t>
  </si>
  <si>
    <t>=NF(B340,"Item No.")</t>
  </si>
  <si>
    <t>=NF(B341,"Item No.")</t>
  </si>
  <si>
    <t>=NF(B342,"Item No.")</t>
  </si>
  <si>
    <t>=NF(B343,"Item No.")</t>
  </si>
  <si>
    <t>=NF(B344,"Item No.")</t>
  </si>
  <si>
    <t>=NF(B345,"Item No.")</t>
  </si>
  <si>
    <t>=NF(B346,"Item No.")</t>
  </si>
  <si>
    <t>=NF(B347,"Item No.")</t>
  </si>
  <si>
    <t>=NF(B348,"Item No.")</t>
  </si>
  <si>
    <t>=NF(B349,"Item No.")</t>
  </si>
  <si>
    <t>=NF(B350,"Item No.")</t>
  </si>
  <si>
    <t>=NF(B351,"Item No.")</t>
  </si>
  <si>
    <t>=NF(B352,"Item No.")</t>
  </si>
  <si>
    <t>=NF(B353,"Item No.")</t>
  </si>
  <si>
    <t>=NF(B354,"Item No.")</t>
  </si>
  <si>
    <t>=NF(B355,"Item No.")</t>
  </si>
  <si>
    <t>=NF(B356,"Item No.")</t>
  </si>
  <si>
    <t>=NF(B357,"Item No.")</t>
  </si>
  <si>
    <t>=NF(B358,"Item No.")</t>
  </si>
  <si>
    <t>=NF(B359,"Item No.")</t>
  </si>
  <si>
    <t>=NF(B360,"Item No.")</t>
  </si>
  <si>
    <t>=NF(B361,"Item No.")</t>
  </si>
  <si>
    <t>=NF(B362,"Item No.")</t>
  </si>
  <si>
    <t>=NF(B363,"Item No.")</t>
  </si>
  <si>
    <t>=NF(B364,"Item No.")</t>
  </si>
  <si>
    <t>=NF(B365,"Item No.")</t>
  </si>
  <si>
    <t>=NF(B366,"Item No.")</t>
  </si>
  <si>
    <t>=NF(B367,"Item No.")</t>
  </si>
  <si>
    <t>=NF(B368,"Item No.")</t>
  </si>
  <si>
    <t>=NF(B369,"Item No.")</t>
  </si>
  <si>
    <t>=NF(B370,"Item No.")</t>
  </si>
  <si>
    <t>=NF(B371,"Item No.")</t>
  </si>
  <si>
    <t>=NF(B372,"Item No.")</t>
  </si>
  <si>
    <t>=NF(B373,"Item No.")</t>
  </si>
  <si>
    <t>=NF(B374,"Item No.")</t>
  </si>
  <si>
    <t>=NF(B375,"Item No.")</t>
  </si>
  <si>
    <t>=NF(B376,"Item No.")</t>
  </si>
  <si>
    <t>=NF(B377,"Item No.")</t>
  </si>
  <si>
    <t>=NF(B378,"Item No.")</t>
  </si>
  <si>
    <t>=NF(B379,"Item No.")</t>
  </si>
  <si>
    <t>=NF(B380,"Item No.")</t>
  </si>
  <si>
    <t>=NF(B381,"Item No.")</t>
  </si>
  <si>
    <t>=NF(B382,"Item No.")</t>
  </si>
  <si>
    <t>=NF(B383,"Item No.")</t>
  </si>
  <si>
    <t>=NF(B384,"Item No.")</t>
  </si>
  <si>
    <t>=NF(B385,"Item No.")</t>
  </si>
  <si>
    <t>=NF(B386,"Item No.")</t>
  </si>
  <si>
    <t>=NF(B387,"Item No.")</t>
  </si>
  <si>
    <t>=NF(B388,"Item No.")</t>
  </si>
  <si>
    <t>=NF(B389,"Item No.")</t>
  </si>
  <si>
    <t>=NF(B390,"Item No.")</t>
  </si>
  <si>
    <t>=NF(B391,"Item No.")</t>
  </si>
  <si>
    <t>=NF(B392,"Item No.")</t>
  </si>
  <si>
    <t>=NF(B393,"Item No.")</t>
  </si>
  <si>
    <t>=NF(B394,"Item No.")</t>
  </si>
  <si>
    <t>=NF(B395,"Item No.")</t>
  </si>
  <si>
    <t>=NF(B396,"Item No.")</t>
  </si>
  <si>
    <t>=NF(B397,"Item No.")</t>
  </si>
  <si>
    <t>=NF(B398,"Item No.")</t>
  </si>
  <si>
    <t>=NF(B399,"Item No.")</t>
  </si>
  <si>
    <t>=NF(B400,"Item No.")</t>
  </si>
  <si>
    <t>=NF(B401,"Item No.")</t>
  </si>
  <si>
    <t>=NF(B402,"Item No.")</t>
  </si>
  <si>
    <t>=NF(B403,"Item No.")</t>
  </si>
  <si>
    <t>=NF(B404,"Item No.")</t>
  </si>
  <si>
    <t>=NF(B405,"Item No.")</t>
  </si>
  <si>
    <t>=NF(B406,"Item No.")</t>
  </si>
  <si>
    <t>=NF(B407,"Item No.")</t>
  </si>
  <si>
    <t>=NF(B408,"Item No.")</t>
  </si>
  <si>
    <t>=NF(B409,"Item No.")</t>
  </si>
  <si>
    <t>=NF(B410,"Item No.")</t>
  </si>
  <si>
    <t>=NF(B411,"Item No.")</t>
  </si>
  <si>
    <t>=NF(B412,"Item No.")</t>
  </si>
  <si>
    <t>=NF(B413,"Item No.")</t>
  </si>
  <si>
    <t>=NF(B414,"Item No.")</t>
  </si>
  <si>
    <t>=NF(B415,"Item No.")</t>
  </si>
  <si>
    <t>=NF(B416,"Item No.")</t>
  </si>
  <si>
    <t>=NF(B417,"Item No.")</t>
  </si>
  <si>
    <t>=NF(B418,"Item No.")</t>
  </si>
  <si>
    <t>=NF(B419,"Item No.")</t>
  </si>
  <si>
    <t>=NF(B420,"Item No.")</t>
  </si>
  <si>
    <t>=NF(B421,"Item No.")</t>
  </si>
  <si>
    <t>=NF(B6,"Source No.")</t>
  </si>
  <si>
    <t>=NF(B7,"Source No.")</t>
  </si>
  <si>
    <t>=NF(B8,"Source No.")</t>
  </si>
  <si>
    <t>=NF(B9,"Source No.")</t>
  </si>
  <si>
    <t>=NF(B10,"Source No.")</t>
  </si>
  <si>
    <t>=NF(B11,"Source No.")</t>
  </si>
  <si>
    <t>=NF(B12,"Source No.")</t>
  </si>
  <si>
    <t>=NF(B13,"Source No.")</t>
  </si>
  <si>
    <t>=NF(B14,"Source No.")</t>
  </si>
  <si>
    <t>=NF(B15,"Source No.")</t>
  </si>
  <si>
    <t>=NF(B16,"Source No.")</t>
  </si>
  <si>
    <t>=NF(B17,"Source No.")</t>
  </si>
  <si>
    <t>=NF(B18,"Source No.")</t>
  </si>
  <si>
    <t>=NF(B19,"Source No.")</t>
  </si>
  <si>
    <t>=NF(B20,"Source No.")</t>
  </si>
  <si>
    <t>=NF(B21,"Source No.")</t>
  </si>
  <si>
    <t>=NF(B22,"Source No.")</t>
  </si>
  <si>
    <t>=NF(B23,"Source No.")</t>
  </si>
  <si>
    <t>=NF(B24,"Source No.")</t>
  </si>
  <si>
    <t>=NF(B25,"Source No.")</t>
  </si>
  <si>
    <t>=NF(B26,"Source No.")</t>
  </si>
  <si>
    <t>=NF(B27,"Source No.")</t>
  </si>
  <si>
    <t>=NF(B28,"Source No.")</t>
  </si>
  <si>
    <t>=NF(B29,"Source No.")</t>
  </si>
  <si>
    <t>=NF(B30,"Source No.")</t>
  </si>
  <si>
    <t>=NF(B31,"Source No.")</t>
  </si>
  <si>
    <t>=NF(B32,"Source No.")</t>
  </si>
  <si>
    <t>=NF(B33,"Source No.")</t>
  </si>
  <si>
    <t>=NF(B34,"Source No.")</t>
  </si>
  <si>
    <t>=NF(B35,"Source No.")</t>
  </si>
  <si>
    <t>=NF(B36,"Source No.")</t>
  </si>
  <si>
    <t>=NF(B37,"Source No.")</t>
  </si>
  <si>
    <t>=NF(B38,"Source No.")</t>
  </si>
  <si>
    <t>=NF(B39,"Source No.")</t>
  </si>
  <si>
    <t>=NF(B40,"Source No.")</t>
  </si>
  <si>
    <t>=NF(B41,"Source No.")</t>
  </si>
  <si>
    <t>=NF(B42,"Source No.")</t>
  </si>
  <si>
    <t>=NF(B43,"Source No.")</t>
  </si>
  <si>
    <t>=NF(B44,"Source No.")</t>
  </si>
  <si>
    <t>=NF(B45,"Source No.")</t>
  </si>
  <si>
    <t>=NF(B46,"Source No.")</t>
  </si>
  <si>
    <t>=NF(B47,"Source No.")</t>
  </si>
  <si>
    <t>=NF(B48,"Source No.")</t>
  </si>
  <si>
    <t>=NF(B49,"Source No.")</t>
  </si>
  <si>
    <t>=NF(B50,"Source No.")</t>
  </si>
  <si>
    <t>=NF(B51,"Source No.")</t>
  </si>
  <si>
    <t>=NF(B52,"Source No.")</t>
  </si>
  <si>
    <t>=NF(B53,"Source No.")</t>
  </si>
  <si>
    <t>=NF(B54,"Source No.")</t>
  </si>
  <si>
    <t>=NF(B55,"Source No.")</t>
  </si>
  <si>
    <t>=NF(B56,"Source No.")</t>
  </si>
  <si>
    <t>=NF(B57,"Source No.")</t>
  </si>
  <si>
    <t>=NF(B58,"Source No.")</t>
  </si>
  <si>
    <t>=NF(B59,"Source No.")</t>
  </si>
  <si>
    <t>=NF(B60,"Source No.")</t>
  </si>
  <si>
    <t>=NF(B61,"Source No.")</t>
  </si>
  <si>
    <t>=NF(B62,"Source No.")</t>
  </si>
  <si>
    <t>=NF(B63,"Source No.")</t>
  </si>
  <si>
    <t>=NF(B64,"Source No.")</t>
  </si>
  <si>
    <t>=NF(B65,"Source No.")</t>
  </si>
  <si>
    <t>=NF(B66,"Source No.")</t>
  </si>
  <si>
    <t>=NF(B67,"Source No.")</t>
  </si>
  <si>
    <t>=NF(B68,"Source No.")</t>
  </si>
  <si>
    <t>=NF(B69,"Source No.")</t>
  </si>
  <si>
    <t>=NF(B70,"Source No.")</t>
  </si>
  <si>
    <t>=NF(B71,"Source No.")</t>
  </si>
  <si>
    <t>=NF(B72,"Source No.")</t>
  </si>
  <si>
    <t>=NF(B73,"Source No.")</t>
  </si>
  <si>
    <t>=NF(B74,"Source No.")</t>
  </si>
  <si>
    <t>=NF(B75,"Source No.")</t>
  </si>
  <si>
    <t>=NF(B76,"Source No.")</t>
  </si>
  <si>
    <t>=NF(B77,"Source No.")</t>
  </si>
  <si>
    <t>=NF(B78,"Source No.")</t>
  </si>
  <si>
    <t>=NF(B79,"Source No.")</t>
  </si>
  <si>
    <t>=NF(B80,"Source No.")</t>
  </si>
  <si>
    <t>=NF(B81,"Source No.")</t>
  </si>
  <si>
    <t>=NF(B82,"Source No.")</t>
  </si>
  <si>
    <t>=NF(B83,"Source No.")</t>
  </si>
  <si>
    <t>=NF(B84,"Source No.")</t>
  </si>
  <si>
    <t>=NF(B85,"Source No.")</t>
  </si>
  <si>
    <t>=NF(B86,"Source No.")</t>
  </si>
  <si>
    <t>=NF(B87,"Source No.")</t>
  </si>
  <si>
    <t>=NF(B88,"Source No.")</t>
  </si>
  <si>
    <t>=NF(B89,"Source No.")</t>
  </si>
  <si>
    <t>=NF(B90,"Source No.")</t>
  </si>
  <si>
    <t>=NF(B91,"Source No.")</t>
  </si>
  <si>
    <t>=NF(B92,"Source No.")</t>
  </si>
  <si>
    <t>=NF(B93,"Source No.")</t>
  </si>
  <si>
    <t>=NF(B94,"Source No.")</t>
  </si>
  <si>
    <t>=NF(B95,"Source No.")</t>
  </si>
  <si>
    <t>=NF(B96,"Source No.")</t>
  </si>
  <si>
    <t>=NF(B97,"Source No.")</t>
  </si>
  <si>
    <t>=NF(B98,"Source No.")</t>
  </si>
  <si>
    <t>=NF(B99,"Source No.")</t>
  </si>
  <si>
    <t>=NF(B100,"Source No.")</t>
  </si>
  <si>
    <t>=NF(B101,"Source No.")</t>
  </si>
  <si>
    <t>=NF(B102,"Source No.")</t>
  </si>
  <si>
    <t>=NF(B103,"Source No.")</t>
  </si>
  <si>
    <t>=NF(B104,"Source No.")</t>
  </si>
  <si>
    <t>=NF(B105,"Source No.")</t>
  </si>
  <si>
    <t>=NF(B106,"Source No.")</t>
  </si>
  <si>
    <t>=NF(B107,"Source No.")</t>
  </si>
  <si>
    <t>=NF(B108,"Source No.")</t>
  </si>
  <si>
    <t>=NF(B109,"Source No.")</t>
  </si>
  <si>
    <t>=NF(B110,"Source No.")</t>
  </si>
  <si>
    <t>=NF(B111,"Source No.")</t>
  </si>
  <si>
    <t>=NF(B112,"Source No.")</t>
  </si>
  <si>
    <t>=NF(B113,"Source No.")</t>
  </si>
  <si>
    <t>=NF(B114,"Source No.")</t>
  </si>
  <si>
    <t>=NF(B115,"Source No.")</t>
  </si>
  <si>
    <t>=NF(B116,"Source No.")</t>
  </si>
  <si>
    <t>=NF(B117,"Source No.")</t>
  </si>
  <si>
    <t>=NF(B118,"Source No.")</t>
  </si>
  <si>
    <t>=NF(B119,"Source No.")</t>
  </si>
  <si>
    <t>=NF(B120,"Source No.")</t>
  </si>
  <si>
    <t>=NF(B121,"Source No.")</t>
  </si>
  <si>
    <t>=NF(B122,"Source No.")</t>
  </si>
  <si>
    <t>=NF(B123,"Source No.")</t>
  </si>
  <si>
    <t>=NF(B124,"Source No.")</t>
  </si>
  <si>
    <t>=NF(B125,"Source No.")</t>
  </si>
  <si>
    <t>=NF(B126,"Source No.")</t>
  </si>
  <si>
    <t>=NF(B127,"Source No.")</t>
  </si>
  <si>
    <t>=NF(B128,"Source No.")</t>
  </si>
  <si>
    <t>=NF(B129,"Source No.")</t>
  </si>
  <si>
    <t>=NF(B130,"Source No.")</t>
  </si>
  <si>
    <t>=NF(B131,"Source No.")</t>
  </si>
  <si>
    <t>=NF(B132,"Source No.")</t>
  </si>
  <si>
    <t>=NF(B133,"Source No.")</t>
  </si>
  <si>
    <t>=NF(B134,"Source No.")</t>
  </si>
  <si>
    <t>=NF(B135,"Source No.")</t>
  </si>
  <si>
    <t>=NF(B136,"Source No.")</t>
  </si>
  <si>
    <t>=NF(B137,"Source No.")</t>
  </si>
  <si>
    <t>=NF(B138,"Source No.")</t>
  </si>
  <si>
    <t>=NF(B139,"Source No.")</t>
  </si>
  <si>
    <t>=NF(B140,"Source No.")</t>
  </si>
  <si>
    <t>=NF(B141,"Source No.")</t>
  </si>
  <si>
    <t>=NF(B142,"Source No.")</t>
  </si>
  <si>
    <t>=NF(B143,"Source No.")</t>
  </si>
  <si>
    <t>=NF(B144,"Source No.")</t>
  </si>
  <si>
    <t>=NF(B145,"Source No.")</t>
  </si>
  <si>
    <t>=NF(B146,"Source No.")</t>
  </si>
  <si>
    <t>=NF(B147,"Source No.")</t>
  </si>
  <si>
    <t>=NF(B148,"Source No.")</t>
  </si>
  <si>
    <t>=NF(B149,"Source No.")</t>
  </si>
  <si>
    <t>=NF(B150,"Source No.")</t>
  </si>
  <si>
    <t>=NF(B151,"Source No.")</t>
  </si>
  <si>
    <t>=NF(B152,"Source No.")</t>
  </si>
  <si>
    <t>=NF(B153,"Source No.")</t>
  </si>
  <si>
    <t>=NF(B154,"Source No.")</t>
  </si>
  <si>
    <t>=NF(B155,"Source No.")</t>
  </si>
  <si>
    <t>=NF(B156,"Source No.")</t>
  </si>
  <si>
    <t>=NF(B157,"Source No.")</t>
  </si>
  <si>
    <t>=NF(B158,"Source No.")</t>
  </si>
  <si>
    <t>=NF(B159,"Source No.")</t>
  </si>
  <si>
    <t>=NF(B160,"Source No.")</t>
  </si>
  <si>
    <t>=NF(B161,"Source No.")</t>
  </si>
  <si>
    <t>=NF(B162,"Source No.")</t>
  </si>
  <si>
    <t>=NF(B163,"Source No.")</t>
  </si>
  <si>
    <t>=NF(B164,"Source No.")</t>
  </si>
  <si>
    <t>=NF(B165,"Source No.")</t>
  </si>
  <si>
    <t>=NF(B166,"Source No.")</t>
  </si>
  <si>
    <t>=NF(B167,"Source No.")</t>
  </si>
  <si>
    <t>=NF(B168,"Source No.")</t>
  </si>
  <si>
    <t>=NF(B169,"Source No.")</t>
  </si>
  <si>
    <t>=NF(B170,"Source No.")</t>
  </si>
  <si>
    <t>=NF(B171,"Source No.")</t>
  </si>
  <si>
    <t>=NF(B172,"Source No.")</t>
  </si>
  <si>
    <t>=NF(B173,"Source No.")</t>
  </si>
  <si>
    <t>=NF(B174,"Source No.")</t>
  </si>
  <si>
    <t>=NF(B175,"Source No.")</t>
  </si>
  <si>
    <t>=NF(B176,"Source No.")</t>
  </si>
  <si>
    <t>=NF(B177,"Source No.")</t>
  </si>
  <si>
    <t>=NF(B178,"Source No.")</t>
  </si>
  <si>
    <t>=NF(B179,"Source No.")</t>
  </si>
  <si>
    <t>=NF(B180,"Source No.")</t>
  </si>
  <si>
    <t>=NF(B181,"Source No.")</t>
  </si>
  <si>
    <t>=NF(B182,"Source No.")</t>
  </si>
  <si>
    <t>=NF(B183,"Source No.")</t>
  </si>
  <si>
    <t>=NF(B184,"Source No.")</t>
  </si>
  <si>
    <t>=NF(B185,"Source No.")</t>
  </si>
  <si>
    <t>=NF(B186,"Source No.")</t>
  </si>
  <si>
    <t>=NF(B187,"Source No.")</t>
  </si>
  <si>
    <t>=NF(B188,"Source No.")</t>
  </si>
  <si>
    <t>=NF(B189,"Source No.")</t>
  </si>
  <si>
    <t>=NF(B190,"Source No.")</t>
  </si>
  <si>
    <t>=NF(B191,"Source No.")</t>
  </si>
  <si>
    <t>=NF(B192,"Source No.")</t>
  </si>
  <si>
    <t>=NF(B193,"Source No.")</t>
  </si>
  <si>
    <t>=NF(B194,"Source No.")</t>
  </si>
  <si>
    <t>=NF(B195,"Source No.")</t>
  </si>
  <si>
    <t>=NF(B196,"Source No.")</t>
  </si>
  <si>
    <t>=NF(B197,"Source No.")</t>
  </si>
  <si>
    <t>=NF(B198,"Source No.")</t>
  </si>
  <si>
    <t>=NF(B199,"Source No.")</t>
  </si>
  <si>
    <t>=NF(B200,"Source No.")</t>
  </si>
  <si>
    <t>=NF(B201,"Source No.")</t>
  </si>
  <si>
    <t>=NF(B202,"Source No.")</t>
  </si>
  <si>
    <t>=NF(B203,"Source No.")</t>
  </si>
  <si>
    <t>=NF(B204,"Source No.")</t>
  </si>
  <si>
    <t>=NF(B205,"Source No.")</t>
  </si>
  <si>
    <t>=NF(B206,"Source No.")</t>
  </si>
  <si>
    <t>=NF(B207,"Source No.")</t>
  </si>
  <si>
    <t>=NF(B208,"Source No.")</t>
  </si>
  <si>
    <t>=NF(B209,"Source No.")</t>
  </si>
  <si>
    <t>=NF(B210,"Source No.")</t>
  </si>
  <si>
    <t>=NF(B211,"Source No.")</t>
  </si>
  <si>
    <t>=NF(B212,"Source No.")</t>
  </si>
  <si>
    <t>=NF(B213,"Source No.")</t>
  </si>
  <si>
    <t>=NF(B214,"Source No.")</t>
  </si>
  <si>
    <t>=NF(B215,"Source No.")</t>
  </si>
  <si>
    <t>=NF(B216,"Source No.")</t>
  </si>
  <si>
    <t>=NF(B217,"Source No.")</t>
  </si>
  <si>
    <t>=NF(B218,"Source No.")</t>
  </si>
  <si>
    <t>=NF(B219,"Source No.")</t>
  </si>
  <si>
    <t>=NF(B220,"Source No.")</t>
  </si>
  <si>
    <t>=NF(B221,"Source No.")</t>
  </si>
  <si>
    <t>=NF(B222,"Source No.")</t>
  </si>
  <si>
    <t>=NF(B223,"Source No.")</t>
  </si>
  <si>
    <t>=NF(B224,"Source No.")</t>
  </si>
  <si>
    <t>=NF(B225,"Source No.")</t>
  </si>
  <si>
    <t>=NF(B226,"Source No.")</t>
  </si>
  <si>
    <t>=NF(B227,"Source No.")</t>
  </si>
  <si>
    <t>=NF(B228,"Source No.")</t>
  </si>
  <si>
    <t>=NF(B229,"Source No.")</t>
  </si>
  <si>
    <t>=NF(B230,"Source No.")</t>
  </si>
  <si>
    <t>=NF(B231,"Source No.")</t>
  </si>
  <si>
    <t>=NF(B232,"Source No.")</t>
  </si>
  <si>
    <t>=NF(B233,"Source No.")</t>
  </si>
  <si>
    <t>=NF(B234,"Source No.")</t>
  </si>
  <si>
    <t>=NF(B235,"Source No.")</t>
  </si>
  <si>
    <t>=NF(B236,"Source No.")</t>
  </si>
  <si>
    <t>=NF(B237,"Source No.")</t>
  </si>
  <si>
    <t>=NF(B238,"Source No.")</t>
  </si>
  <si>
    <t>=NF(B239,"Source No.")</t>
  </si>
  <si>
    <t>=NF(B240,"Source No.")</t>
  </si>
  <si>
    <t>=NF(B241,"Source No.")</t>
  </si>
  <si>
    <t>=NF(B242,"Source No.")</t>
  </si>
  <si>
    <t>=NF(B243,"Source No.")</t>
  </si>
  <si>
    <t>=NF(B244,"Source No.")</t>
  </si>
  <si>
    <t>=NF(B245,"Source No.")</t>
  </si>
  <si>
    <t>=NF(B246,"Source No.")</t>
  </si>
  <si>
    <t>=NF(B247,"Source No.")</t>
  </si>
  <si>
    <t>=NF(B248,"Source No.")</t>
  </si>
  <si>
    <t>=NF(B249,"Source No.")</t>
  </si>
  <si>
    <t>=NF(B250,"Source No.")</t>
  </si>
  <si>
    <t>=NF(B251,"Source No.")</t>
  </si>
  <si>
    <t>=NF(B252,"Source No.")</t>
  </si>
  <si>
    <t>=NF(B253,"Source No.")</t>
  </si>
  <si>
    <t>=NF(B254,"Source No.")</t>
  </si>
  <si>
    <t>=NF(B255,"Source No.")</t>
  </si>
  <si>
    <t>=NF(B256,"Source No.")</t>
  </si>
  <si>
    <t>=NF(B257,"Source No.")</t>
  </si>
  <si>
    <t>=NF(B258,"Source No.")</t>
  </si>
  <si>
    <t>=NF(B259,"Source No.")</t>
  </si>
  <si>
    <t>=NF(B260,"Source No.")</t>
  </si>
  <si>
    <t>=NF(B261,"Source No.")</t>
  </si>
  <si>
    <t>=NF(B262,"Source No.")</t>
  </si>
  <si>
    <t>=NF(B263,"Source No.")</t>
  </si>
  <si>
    <t>=NF(B264,"Source No.")</t>
  </si>
  <si>
    <t>=NF(B265,"Source No.")</t>
  </si>
  <si>
    <t>=NF(B266,"Source No.")</t>
  </si>
  <si>
    <t>=NF(B267,"Source No.")</t>
  </si>
  <si>
    <t>=NF(B268,"Source No.")</t>
  </si>
  <si>
    <t>=NF(B269,"Source No.")</t>
  </si>
  <si>
    <t>=NF(B270,"Source No.")</t>
  </si>
  <si>
    <t>=NF(B271,"Source No.")</t>
  </si>
  <si>
    <t>=NF(B272,"Source No.")</t>
  </si>
  <si>
    <t>=NF(B273,"Source No.")</t>
  </si>
  <si>
    <t>=NF(B274,"Source No.")</t>
  </si>
  <si>
    <t>=NF(B275,"Source No.")</t>
  </si>
  <si>
    <t>=NF(B276,"Source No.")</t>
  </si>
  <si>
    <t>=NF(B277,"Source No.")</t>
  </si>
  <si>
    <t>=NF(B278,"Source No.")</t>
  </si>
  <si>
    <t>=NF(B279,"Source No.")</t>
  </si>
  <si>
    <t>=NF(B280,"Source No.")</t>
  </si>
  <si>
    <t>=NF(B281,"Source No.")</t>
  </si>
  <si>
    <t>=NF(B282,"Source No.")</t>
  </si>
  <si>
    <t>=NF(B283,"Source No.")</t>
  </si>
  <si>
    <t>=NF(B284,"Source No.")</t>
  </si>
  <si>
    <t>=NF(B285,"Source No.")</t>
  </si>
  <si>
    <t>=NF(B286,"Source No.")</t>
  </si>
  <si>
    <t>=NF(B287,"Source No.")</t>
  </si>
  <si>
    <t>=NF(B288,"Source No.")</t>
  </si>
  <si>
    <t>=NF(B289,"Source No.")</t>
  </si>
  <si>
    <t>=NF(B290,"Source No.")</t>
  </si>
  <si>
    <t>=NF(B291,"Source No.")</t>
  </si>
  <si>
    <t>=NF(B292,"Source No.")</t>
  </si>
  <si>
    <t>=NF(B293,"Source No.")</t>
  </si>
  <si>
    <t>=NF(B294,"Source No.")</t>
  </si>
  <si>
    <t>=NF(B295,"Source No.")</t>
  </si>
  <si>
    <t>=NF(B296,"Source No.")</t>
  </si>
  <si>
    <t>=NF(B297,"Source No.")</t>
  </si>
  <si>
    <t>=NF(B298,"Source No.")</t>
  </si>
  <si>
    <t>=NF(B299,"Source No.")</t>
  </si>
  <si>
    <t>=NF(B300,"Source No.")</t>
  </si>
  <si>
    <t>=NF(B301,"Source No.")</t>
  </si>
  <si>
    <t>=NF(B302,"Source No.")</t>
  </si>
  <si>
    <t>=NF(B303,"Source No.")</t>
  </si>
  <si>
    <t>=NF(B304,"Source No.")</t>
  </si>
  <si>
    <t>=NF(B305,"Source No.")</t>
  </si>
  <si>
    <t>=NF(B306,"Source No.")</t>
  </si>
  <si>
    <t>=NF(B307,"Source No.")</t>
  </si>
  <si>
    <t>=NF(B308,"Source No.")</t>
  </si>
  <si>
    <t>=NF(B309,"Source No.")</t>
  </si>
  <si>
    <t>=NF(B310,"Source No.")</t>
  </si>
  <si>
    <t>=NF(B311,"Source No.")</t>
  </si>
  <si>
    <t>=NF(B312,"Source No.")</t>
  </si>
  <si>
    <t>=NF(B313,"Source No.")</t>
  </si>
  <si>
    <t>=NF(B314,"Source No.")</t>
  </si>
  <si>
    <t>=NF(B315,"Source No.")</t>
  </si>
  <si>
    <t>=NF(B316,"Source No.")</t>
  </si>
  <si>
    <t>=NF(B317,"Source No.")</t>
  </si>
  <si>
    <t>=NF(B318,"Source No.")</t>
  </si>
  <si>
    <t>=NF(B319,"Source No.")</t>
  </si>
  <si>
    <t>=NF(B320,"Source No.")</t>
  </si>
  <si>
    <t>=NF(B321,"Source No.")</t>
  </si>
  <si>
    <t>=NF(B322,"Source No.")</t>
  </si>
  <si>
    <t>=NF(B323,"Source No.")</t>
  </si>
  <si>
    <t>=NF(B324,"Source No.")</t>
  </si>
  <si>
    <t>=NF(B325,"Source No.")</t>
  </si>
  <si>
    <t>=NF(B326,"Source No.")</t>
  </si>
  <si>
    <t>=NF(B327,"Source No.")</t>
  </si>
  <si>
    <t>=NF(B328,"Source No.")</t>
  </si>
  <si>
    <t>=NF(B329,"Source No.")</t>
  </si>
  <si>
    <t>=NF(B330,"Source No.")</t>
  </si>
  <si>
    <t>=NF(B331,"Source No.")</t>
  </si>
  <si>
    <t>=NF(B332,"Source No.")</t>
  </si>
  <si>
    <t>=NF(B333,"Source No.")</t>
  </si>
  <si>
    <t>=NF(B334,"Source No.")</t>
  </si>
  <si>
    <t>=NF(B335,"Source No.")</t>
  </si>
  <si>
    <t>=NF(B336,"Source No.")</t>
  </si>
  <si>
    <t>=NF(B337,"Source No.")</t>
  </si>
  <si>
    <t>=NF(B338,"Source No.")</t>
  </si>
  <si>
    <t>=NF(B339,"Source No.")</t>
  </si>
  <si>
    <t>=NF(B340,"Source No.")</t>
  </si>
  <si>
    <t>=NF(B341,"Source No.")</t>
  </si>
  <si>
    <t>=NF(B342,"Source No.")</t>
  </si>
  <si>
    <t>=NF(B343,"Source No.")</t>
  </si>
  <si>
    <t>=NF(B344,"Source No.")</t>
  </si>
  <si>
    <t>=NF(B345,"Source No.")</t>
  </si>
  <si>
    <t>=NF(B346,"Source No.")</t>
  </si>
  <si>
    <t>=NF(B347,"Source No.")</t>
  </si>
  <si>
    <t>=NF(B348,"Source No.")</t>
  </si>
  <si>
    <t>=NF(B349,"Source No.")</t>
  </si>
  <si>
    <t>=NF(B350,"Source No.")</t>
  </si>
  <si>
    <t>=NF(B351,"Source No.")</t>
  </si>
  <si>
    <t>=NF(B352,"Source No.")</t>
  </si>
  <si>
    <t>=NF(B353,"Source No.")</t>
  </si>
  <si>
    <t>=NF(B354,"Source No.")</t>
  </si>
  <si>
    <t>=NF(B355,"Source No.")</t>
  </si>
  <si>
    <t>=NF(B356,"Source No.")</t>
  </si>
  <si>
    <t>=NF(B357,"Source No.")</t>
  </si>
  <si>
    <t>=NF(B358,"Source No.")</t>
  </si>
  <si>
    <t>=NF(B359,"Source No.")</t>
  </si>
  <si>
    <t>=NF(B360,"Source No.")</t>
  </si>
  <si>
    <t>=NF(B361,"Source No.")</t>
  </si>
  <si>
    <t>=NF(B362,"Source No.")</t>
  </si>
  <si>
    <t>=NF(B363,"Source No.")</t>
  </si>
  <si>
    <t>=NF(B364,"Source No.")</t>
  </si>
  <si>
    <t>=NF(B365,"Source No.")</t>
  </si>
  <si>
    <t>=NF(B366,"Source No.")</t>
  </si>
  <si>
    <t>=NF(B367,"Source No.")</t>
  </si>
  <si>
    <t>=NF(B368,"Source No.")</t>
  </si>
  <si>
    <t>=NF(B369,"Source No.")</t>
  </si>
  <si>
    <t>=NF(B370,"Source No.")</t>
  </si>
  <si>
    <t>=NF(B371,"Source No.")</t>
  </si>
  <si>
    <t>=NF(B372,"Source No.")</t>
  </si>
  <si>
    <t>=NF(B373,"Source No.")</t>
  </si>
  <si>
    <t>=NF(B374,"Source No.")</t>
  </si>
  <si>
    <t>=NF(B375,"Source No.")</t>
  </si>
  <si>
    <t>=NF(B376,"Source No.")</t>
  </si>
  <si>
    <t>=NF(B377,"Source No.")</t>
  </si>
  <si>
    <t>=NF(B378,"Source No.")</t>
  </si>
  <si>
    <t>=NF(B379,"Source No.")</t>
  </si>
  <si>
    <t>=NF(B380,"Source No.")</t>
  </si>
  <si>
    <t>=NF(B381,"Source No.")</t>
  </si>
  <si>
    <t>=NF(B382,"Source No.")</t>
  </si>
  <si>
    <t>=NF(B383,"Source No.")</t>
  </si>
  <si>
    <t>=NF(B384,"Source No.")</t>
  </si>
  <si>
    <t>=NF(B385,"Source No.")</t>
  </si>
  <si>
    <t>=NF(B386,"Source No.")</t>
  </si>
  <si>
    <t>=NF(B387,"Source No.")</t>
  </si>
  <si>
    <t>=NF(B388,"Source No.")</t>
  </si>
  <si>
    <t>=NF(B389,"Source No.")</t>
  </si>
  <si>
    <t>=NF(B390,"Source No.")</t>
  </si>
  <si>
    <t>=NF(B391,"Source No.")</t>
  </si>
  <si>
    <t>=NF(B392,"Source No.")</t>
  </si>
  <si>
    <t>=NF(B393,"Source No.")</t>
  </si>
  <si>
    <t>=NF(B394,"Source No.")</t>
  </si>
  <si>
    <t>=NF(B395,"Source No.")</t>
  </si>
  <si>
    <t>=NF(B396,"Source No.")</t>
  </si>
  <si>
    <t>=NF(B397,"Source No.")</t>
  </si>
  <si>
    <t>=NF(B398,"Source No.")</t>
  </si>
  <si>
    <t>=NF(B399,"Source No.")</t>
  </si>
  <si>
    <t>=NF(B400,"Source No.")</t>
  </si>
  <si>
    <t>=NF(B401,"Source No.")</t>
  </si>
  <si>
    <t>=NF(B402,"Source No.")</t>
  </si>
  <si>
    <t>=NF(B403,"Source No.")</t>
  </si>
  <si>
    <t>=NF(B404,"Source No.")</t>
  </si>
  <si>
    <t>=NF(B405,"Source No.")</t>
  </si>
  <si>
    <t>=NF(B406,"Source No.")</t>
  </si>
  <si>
    <t>=NF(B407,"Source No.")</t>
  </si>
  <si>
    <t>=NF(B408,"Source No.")</t>
  </si>
  <si>
    <t>=NF(B409,"Source No.")</t>
  </si>
  <si>
    <t>=NF(B410,"Source No.")</t>
  </si>
  <si>
    <t>=NF(B411,"Source No.")</t>
  </si>
  <si>
    <t>=NF(B412,"Source No.")</t>
  </si>
  <si>
    <t>=NF(B413,"Source No.")</t>
  </si>
  <si>
    <t>=NF(B414,"Source No.")</t>
  </si>
  <si>
    <t>=NF(B415,"Source No.")</t>
  </si>
  <si>
    <t>=NF(B416,"Source No.")</t>
  </si>
  <si>
    <t>=NF(B417,"Source No.")</t>
  </si>
  <si>
    <t>=NF(B418,"Source No.")</t>
  </si>
  <si>
    <t>=NF(B419,"Source No.")</t>
  </si>
  <si>
    <t>=NF(B420,"Source No.")</t>
  </si>
  <si>
    <t>=NF(B421,"Source No.")</t>
  </si>
  <si>
    <t>=NF(B6,"Unit of Measure Code")</t>
  </si>
  <si>
    <t>=NF(B7,"Unit of Measure Code")</t>
  </si>
  <si>
    <t>=NF(B8,"Unit of Measure Code")</t>
  </si>
  <si>
    <t>=NF(B9,"Unit of Measure Code")</t>
  </si>
  <si>
    <t>=NF(B10,"Unit of Measure Code")</t>
  </si>
  <si>
    <t>=NF(B11,"Unit of Measure Code")</t>
  </si>
  <si>
    <t>=NF(B12,"Unit of Measure Code")</t>
  </si>
  <si>
    <t>=NF(B13,"Unit of Measure Code")</t>
  </si>
  <si>
    <t>=NF(B14,"Unit of Measure Code")</t>
  </si>
  <si>
    <t>=NF(B15,"Unit of Measure Code")</t>
  </si>
  <si>
    <t>=NF(B16,"Unit of Measure Code")</t>
  </si>
  <si>
    <t>=NF(B17,"Unit of Measure Code")</t>
  </si>
  <si>
    <t>=NF(B18,"Unit of Measure Code")</t>
  </si>
  <si>
    <t>=NF(B19,"Unit of Measure Code")</t>
  </si>
  <si>
    <t>=NF(B20,"Unit of Measure Code")</t>
  </si>
  <si>
    <t>=NF(B21,"Unit of Measure Code")</t>
  </si>
  <si>
    <t>=NF(B22,"Unit of Measure Code")</t>
  </si>
  <si>
    <t>=NF(B23,"Unit of Measure Code")</t>
  </si>
  <si>
    <t>=NF(B24,"Unit of Measure Code")</t>
  </si>
  <si>
    <t>=NF(B25,"Unit of Measure Code")</t>
  </si>
  <si>
    <t>=NF(B26,"Unit of Measure Code")</t>
  </si>
  <si>
    <t>=NF(B27,"Unit of Measure Code")</t>
  </si>
  <si>
    <t>=NF(B28,"Unit of Measure Code")</t>
  </si>
  <si>
    <t>=NF(B29,"Unit of Measure Code")</t>
  </si>
  <si>
    <t>=NF(B30,"Unit of Measure Code")</t>
  </si>
  <si>
    <t>=NF(B31,"Unit of Measure Code")</t>
  </si>
  <si>
    <t>=NF(B32,"Unit of Measure Code")</t>
  </si>
  <si>
    <t>=NF(B33,"Unit of Measure Code")</t>
  </si>
  <si>
    <t>=NF(B34,"Unit of Measure Code")</t>
  </si>
  <si>
    <t>=NF(B35,"Unit of Measure Code")</t>
  </si>
  <si>
    <t>=NF(B36,"Unit of Measure Code")</t>
  </si>
  <si>
    <t>=NF(B37,"Unit of Measure Code")</t>
  </si>
  <si>
    <t>=NF(B38,"Unit of Measure Code")</t>
  </si>
  <si>
    <t>=NF(B39,"Unit of Measure Code")</t>
  </si>
  <si>
    <t>=NF(B40,"Unit of Measure Code")</t>
  </si>
  <si>
    <t>=NF(B41,"Unit of Measure Code")</t>
  </si>
  <si>
    <t>=NF(B42,"Unit of Measure Code")</t>
  </si>
  <si>
    <t>=NF(B43,"Unit of Measure Code")</t>
  </si>
  <si>
    <t>=NF(B44,"Unit of Measure Code")</t>
  </si>
  <si>
    <t>=NF(B45,"Unit of Measure Code")</t>
  </si>
  <si>
    <t>=NF(B46,"Unit of Measure Code")</t>
  </si>
  <si>
    <t>=NF(B47,"Unit of Measure Code")</t>
  </si>
  <si>
    <t>=NF(B48,"Unit of Measure Code")</t>
  </si>
  <si>
    <t>=NF(B49,"Unit of Measure Code")</t>
  </si>
  <si>
    <t>=NF(B50,"Unit of Measure Code")</t>
  </si>
  <si>
    <t>=NF(B51,"Unit of Measure Code")</t>
  </si>
  <si>
    <t>=NF(B52,"Unit of Measure Code")</t>
  </si>
  <si>
    <t>=NF(B53,"Unit of Measure Code")</t>
  </si>
  <si>
    <t>=NF(B54,"Unit of Measure Code")</t>
  </si>
  <si>
    <t>=NF(B55,"Unit of Measure Code")</t>
  </si>
  <si>
    <t>=NF(B56,"Unit of Measure Code")</t>
  </si>
  <si>
    <t>=NF(B57,"Unit of Measure Code")</t>
  </si>
  <si>
    <t>=NF(B58,"Unit of Measure Code")</t>
  </si>
  <si>
    <t>=NF(B59,"Unit of Measure Code")</t>
  </si>
  <si>
    <t>=NF(B60,"Unit of Measure Code")</t>
  </si>
  <si>
    <t>=NF(B61,"Unit of Measure Code")</t>
  </si>
  <si>
    <t>=NF(B62,"Unit of Measure Code")</t>
  </si>
  <si>
    <t>=NF(B63,"Unit of Measure Code")</t>
  </si>
  <si>
    <t>=NF(B64,"Unit of Measure Code")</t>
  </si>
  <si>
    <t>=NF(B65,"Unit of Measure Code")</t>
  </si>
  <si>
    <t>=NF(B66,"Unit of Measure Code")</t>
  </si>
  <si>
    <t>=NF(B67,"Unit of Measure Code")</t>
  </si>
  <si>
    <t>=NF(B68,"Unit of Measure Code")</t>
  </si>
  <si>
    <t>=NF(B69,"Unit of Measure Code")</t>
  </si>
  <si>
    <t>=NF(B70,"Unit of Measure Code")</t>
  </si>
  <si>
    <t>=NF(B71,"Unit of Measure Code")</t>
  </si>
  <si>
    <t>=NF(B72,"Unit of Measure Code")</t>
  </si>
  <si>
    <t>=NF(B73,"Unit of Measure Code")</t>
  </si>
  <si>
    <t>=NF(B74,"Unit of Measure Code")</t>
  </si>
  <si>
    <t>=NF(B75,"Unit of Measure Code")</t>
  </si>
  <si>
    <t>=NF(B76,"Unit of Measure Code")</t>
  </si>
  <si>
    <t>=NF(B77,"Unit of Measure Code")</t>
  </si>
  <si>
    <t>=NF(B78,"Unit of Measure Code")</t>
  </si>
  <si>
    <t>=NF(B79,"Unit of Measure Code")</t>
  </si>
  <si>
    <t>=NF(B80,"Unit of Measure Code")</t>
  </si>
  <si>
    <t>=NF(B81,"Unit of Measure Code")</t>
  </si>
  <si>
    <t>=NF(B82,"Unit of Measure Code")</t>
  </si>
  <si>
    <t>=NF(B83,"Unit of Measure Code")</t>
  </si>
  <si>
    <t>=NF(B84,"Unit of Measure Code")</t>
  </si>
  <si>
    <t>=NF(B85,"Unit of Measure Code")</t>
  </si>
  <si>
    <t>=NF(B86,"Unit of Measure Code")</t>
  </si>
  <si>
    <t>=NF(B87,"Unit of Measure Code")</t>
  </si>
  <si>
    <t>=NF(B88,"Unit of Measure Code")</t>
  </si>
  <si>
    <t>=NF(B89,"Unit of Measure Code")</t>
  </si>
  <si>
    <t>=NF(B90,"Unit of Measure Code")</t>
  </si>
  <si>
    <t>=NF(B91,"Unit of Measure Code")</t>
  </si>
  <si>
    <t>=NF(B92,"Unit of Measure Code")</t>
  </si>
  <si>
    <t>=NF(B93,"Unit of Measure Code")</t>
  </si>
  <si>
    <t>=NF(B94,"Unit of Measure Code")</t>
  </si>
  <si>
    <t>=NF(B95,"Unit of Measure Code")</t>
  </si>
  <si>
    <t>=NF(B96,"Unit of Measure Code")</t>
  </si>
  <si>
    <t>=NF(B97,"Unit of Measure Code")</t>
  </si>
  <si>
    <t>=NF(B98,"Unit of Measure Code")</t>
  </si>
  <si>
    <t>=NF(B99,"Unit of Measure Code")</t>
  </si>
  <si>
    <t>=NF(B100,"Unit of Measure Code")</t>
  </si>
  <si>
    <t>=NF(B101,"Unit of Measure Code")</t>
  </si>
  <si>
    <t>=NF(B102,"Unit of Measure Code")</t>
  </si>
  <si>
    <t>=NF(B103,"Unit of Measure Code")</t>
  </si>
  <si>
    <t>=NF(B104,"Unit of Measure Code")</t>
  </si>
  <si>
    <t>=NF(B105,"Unit of Measure Code")</t>
  </si>
  <si>
    <t>=NF(B106,"Unit of Measure Code")</t>
  </si>
  <si>
    <t>=NF(B107,"Unit of Measure Code")</t>
  </si>
  <si>
    <t>=NF(B108,"Unit of Measure Code")</t>
  </si>
  <si>
    <t>=NF(B109,"Unit of Measure Code")</t>
  </si>
  <si>
    <t>=NF(B110,"Unit of Measure Code")</t>
  </si>
  <si>
    <t>=NF(B111,"Unit of Measure Code")</t>
  </si>
  <si>
    <t>=NF(B112,"Unit of Measure Code")</t>
  </si>
  <si>
    <t>=NF(B113,"Unit of Measure Code")</t>
  </si>
  <si>
    <t>=NF(B114,"Unit of Measure Code")</t>
  </si>
  <si>
    <t>=NF(B115,"Unit of Measure Code")</t>
  </si>
  <si>
    <t>=NF(B116,"Unit of Measure Code")</t>
  </si>
  <si>
    <t>=NF(B117,"Unit of Measure Code")</t>
  </si>
  <si>
    <t>=NF(B118,"Unit of Measure Code")</t>
  </si>
  <si>
    <t>=NF(B119,"Unit of Measure Code")</t>
  </si>
  <si>
    <t>=NF(B120,"Unit of Measure Code")</t>
  </si>
  <si>
    <t>=NF(B121,"Unit of Measure Code")</t>
  </si>
  <si>
    <t>=NF(B122,"Unit of Measure Code")</t>
  </si>
  <si>
    <t>=NF(B123,"Unit of Measure Code")</t>
  </si>
  <si>
    <t>=NF(B124,"Unit of Measure Code")</t>
  </si>
  <si>
    <t>=NF(B125,"Unit of Measure Code")</t>
  </si>
  <si>
    <t>=NF(B126,"Unit of Measure Code")</t>
  </si>
  <si>
    <t>=NF(B127,"Unit of Measure Code")</t>
  </si>
  <si>
    <t>=NF(B128,"Unit of Measure Code")</t>
  </si>
  <si>
    <t>=NF(B129,"Unit of Measure Code")</t>
  </si>
  <si>
    <t>=NF(B130,"Unit of Measure Code")</t>
  </si>
  <si>
    <t>=NF(B131,"Unit of Measure Code")</t>
  </si>
  <si>
    <t>=NF(B132,"Unit of Measure Code")</t>
  </si>
  <si>
    <t>=NF(B133,"Unit of Measure Code")</t>
  </si>
  <si>
    <t>=NF(B134,"Unit of Measure Code")</t>
  </si>
  <si>
    <t>=NF(B135,"Unit of Measure Code")</t>
  </si>
  <si>
    <t>=NF(B136,"Unit of Measure Code")</t>
  </si>
  <si>
    <t>=NF(B137,"Unit of Measure Code")</t>
  </si>
  <si>
    <t>=NF(B138,"Unit of Measure Code")</t>
  </si>
  <si>
    <t>=NF(B139,"Unit of Measure Code")</t>
  </si>
  <si>
    <t>=NF(B140,"Unit of Measure Code")</t>
  </si>
  <si>
    <t>=NF(B141,"Unit of Measure Code")</t>
  </si>
  <si>
    <t>=NF(B142,"Unit of Measure Code")</t>
  </si>
  <si>
    <t>=NF(B143,"Unit of Measure Code")</t>
  </si>
  <si>
    <t>=NF(B144,"Unit of Measure Code")</t>
  </si>
  <si>
    <t>=NF(B145,"Unit of Measure Code")</t>
  </si>
  <si>
    <t>=NF(B146,"Unit of Measure Code")</t>
  </si>
  <si>
    <t>=NF(B147,"Unit of Measure Code")</t>
  </si>
  <si>
    <t>=NF(B148,"Unit of Measure Code")</t>
  </si>
  <si>
    <t>=NF(B149,"Unit of Measure Code")</t>
  </si>
  <si>
    <t>=NF(B150,"Unit of Measure Code")</t>
  </si>
  <si>
    <t>=NF(B151,"Unit of Measure Code")</t>
  </si>
  <si>
    <t>=NF(B152,"Unit of Measure Code")</t>
  </si>
  <si>
    <t>=NF(B153,"Unit of Measure Code")</t>
  </si>
  <si>
    <t>=NF(B154,"Unit of Measure Code")</t>
  </si>
  <si>
    <t>=NF(B155,"Unit of Measure Code")</t>
  </si>
  <si>
    <t>=NF(B156,"Unit of Measure Code")</t>
  </si>
  <si>
    <t>=NF(B157,"Unit of Measure Code")</t>
  </si>
  <si>
    <t>=NF(B158,"Unit of Measure Code")</t>
  </si>
  <si>
    <t>=NF(B159,"Unit of Measure Code")</t>
  </si>
  <si>
    <t>=NF(B160,"Unit of Measure Code")</t>
  </si>
  <si>
    <t>=NF(B161,"Unit of Measure Code")</t>
  </si>
  <si>
    <t>=NF(B162,"Unit of Measure Code")</t>
  </si>
  <si>
    <t>=NF(B163,"Unit of Measure Code")</t>
  </si>
  <si>
    <t>=NF(B164,"Unit of Measure Code")</t>
  </si>
  <si>
    <t>=NF(B165,"Unit of Measure Code")</t>
  </si>
  <si>
    <t>=NF(B166,"Unit of Measure Code")</t>
  </si>
  <si>
    <t>=NF(B167,"Unit of Measure Code")</t>
  </si>
  <si>
    <t>=NF(B168,"Unit of Measure Code")</t>
  </si>
  <si>
    <t>=NF(B169,"Unit of Measure Code")</t>
  </si>
  <si>
    <t>=NF(B170,"Unit of Measure Code")</t>
  </si>
  <si>
    <t>=NF(B171,"Unit of Measure Code")</t>
  </si>
  <si>
    <t>=NF(B172,"Unit of Measure Code")</t>
  </si>
  <si>
    <t>=NF(B173,"Unit of Measure Code")</t>
  </si>
  <si>
    <t>=NF(B174,"Unit of Measure Code")</t>
  </si>
  <si>
    <t>=NF(B175,"Unit of Measure Code")</t>
  </si>
  <si>
    <t>=NF(B176,"Unit of Measure Code")</t>
  </si>
  <si>
    <t>=NF(B177,"Unit of Measure Code")</t>
  </si>
  <si>
    <t>=NF(B178,"Unit of Measure Code")</t>
  </si>
  <si>
    <t>=NF(B179,"Unit of Measure Code")</t>
  </si>
  <si>
    <t>=NF(B180,"Unit of Measure Code")</t>
  </si>
  <si>
    <t>=NF(B181,"Unit of Measure Code")</t>
  </si>
  <si>
    <t>=NF(B182,"Unit of Measure Code")</t>
  </si>
  <si>
    <t>=NF(B183,"Unit of Measure Code")</t>
  </si>
  <si>
    <t>=NF(B184,"Unit of Measure Code")</t>
  </si>
  <si>
    <t>=NF(B185,"Unit of Measure Code")</t>
  </si>
  <si>
    <t>=NF(B186,"Unit of Measure Code")</t>
  </si>
  <si>
    <t>=NF(B187,"Unit of Measure Code")</t>
  </si>
  <si>
    <t>=NF(B188,"Unit of Measure Code")</t>
  </si>
  <si>
    <t>=NF(B189,"Unit of Measure Code")</t>
  </si>
  <si>
    <t>=NF(B190,"Unit of Measure Code")</t>
  </si>
  <si>
    <t>=NF(B191,"Unit of Measure Code")</t>
  </si>
  <si>
    <t>=NF(B192,"Unit of Measure Code")</t>
  </si>
  <si>
    <t>=NF(B193,"Unit of Measure Code")</t>
  </si>
  <si>
    <t>=NF(B194,"Unit of Measure Code")</t>
  </si>
  <si>
    <t>=NF(B195,"Unit of Measure Code")</t>
  </si>
  <si>
    <t>=NF(B196,"Unit of Measure Code")</t>
  </si>
  <si>
    <t>=NF(B197,"Unit of Measure Code")</t>
  </si>
  <si>
    <t>=NF(B198,"Unit of Measure Code")</t>
  </si>
  <si>
    <t>=NF(B199,"Unit of Measure Code")</t>
  </si>
  <si>
    <t>=NF(B200,"Unit of Measure Code")</t>
  </si>
  <si>
    <t>=NF(B201,"Unit of Measure Code")</t>
  </si>
  <si>
    <t>=NF(B202,"Unit of Measure Code")</t>
  </si>
  <si>
    <t>=NF(B203,"Unit of Measure Code")</t>
  </si>
  <si>
    <t>=NF(B204,"Unit of Measure Code")</t>
  </si>
  <si>
    <t>=NF(B205,"Unit of Measure Code")</t>
  </si>
  <si>
    <t>=NF(B206,"Unit of Measure Code")</t>
  </si>
  <si>
    <t>=NF(B207,"Unit of Measure Code")</t>
  </si>
  <si>
    <t>=NF(B208,"Unit of Measure Code")</t>
  </si>
  <si>
    <t>=NF(B209,"Unit of Measure Code")</t>
  </si>
  <si>
    <t>=NF(B210,"Unit of Measure Code")</t>
  </si>
  <si>
    <t>=NF(B211,"Unit of Measure Code")</t>
  </si>
  <si>
    <t>=NF(B212,"Unit of Measure Code")</t>
  </si>
  <si>
    <t>=NF(B213,"Unit of Measure Code")</t>
  </si>
  <si>
    <t>=NF(B214,"Unit of Measure Code")</t>
  </si>
  <si>
    <t>=NF(B215,"Unit of Measure Code")</t>
  </si>
  <si>
    <t>=NF(B216,"Unit of Measure Code")</t>
  </si>
  <si>
    <t>=NF(B217,"Unit of Measure Code")</t>
  </si>
  <si>
    <t>=NF(B218,"Unit of Measure Code")</t>
  </si>
  <si>
    <t>=NF(B219,"Unit of Measure Code")</t>
  </si>
  <si>
    <t>=NF(B220,"Unit of Measure Code")</t>
  </si>
  <si>
    <t>=NF(B221,"Unit of Measure Code")</t>
  </si>
  <si>
    <t>=NF(B222,"Unit of Measure Code")</t>
  </si>
  <si>
    <t>=NF(B223,"Unit of Measure Code")</t>
  </si>
  <si>
    <t>=NF(B224,"Unit of Measure Code")</t>
  </si>
  <si>
    <t>=NF(B225,"Unit of Measure Code")</t>
  </si>
  <si>
    <t>=NF(B226,"Unit of Measure Code")</t>
  </si>
  <si>
    <t>=NF(B227,"Unit of Measure Code")</t>
  </si>
  <si>
    <t>=NF(B228,"Unit of Measure Code")</t>
  </si>
  <si>
    <t>=NF(B229,"Unit of Measure Code")</t>
  </si>
  <si>
    <t>=NF(B230,"Unit of Measure Code")</t>
  </si>
  <si>
    <t>=NF(B231,"Unit of Measure Code")</t>
  </si>
  <si>
    <t>=NF(B232,"Unit of Measure Code")</t>
  </si>
  <si>
    <t>=NF(B233,"Unit of Measure Code")</t>
  </si>
  <si>
    <t>=NF(B234,"Unit of Measure Code")</t>
  </si>
  <si>
    <t>=NF(B235,"Unit of Measure Code")</t>
  </si>
  <si>
    <t>=NF(B236,"Unit of Measure Code")</t>
  </si>
  <si>
    <t>=NF(B237,"Unit of Measure Code")</t>
  </si>
  <si>
    <t>=NF(B238,"Unit of Measure Code")</t>
  </si>
  <si>
    <t>=NF(B239,"Unit of Measure Code")</t>
  </si>
  <si>
    <t>=NF(B240,"Unit of Measure Code")</t>
  </si>
  <si>
    <t>=NF(B241,"Unit of Measure Code")</t>
  </si>
  <si>
    <t>=NF(B242,"Unit of Measure Code")</t>
  </si>
  <si>
    <t>=NF(B243,"Unit of Measure Code")</t>
  </si>
  <si>
    <t>=NF(B244,"Unit of Measure Code")</t>
  </si>
  <si>
    <t>=NF(B245,"Unit of Measure Code")</t>
  </si>
  <si>
    <t>=NF(B246,"Unit of Measure Code")</t>
  </si>
  <si>
    <t>=NF(B247,"Unit of Measure Code")</t>
  </si>
  <si>
    <t>=NF(B248,"Unit of Measure Code")</t>
  </si>
  <si>
    <t>=NF(B249,"Unit of Measure Code")</t>
  </si>
  <si>
    <t>=NF(B250,"Unit of Measure Code")</t>
  </si>
  <si>
    <t>=NF(B251,"Unit of Measure Code")</t>
  </si>
  <si>
    <t>=NF(B252,"Unit of Measure Code")</t>
  </si>
  <si>
    <t>=NF(B253,"Unit of Measure Code")</t>
  </si>
  <si>
    <t>=NF(B254,"Unit of Measure Code")</t>
  </si>
  <si>
    <t>=NF(B255,"Unit of Measure Code")</t>
  </si>
  <si>
    <t>=NF(B256,"Unit of Measure Code")</t>
  </si>
  <si>
    <t>=NF(B257,"Unit of Measure Code")</t>
  </si>
  <si>
    <t>=NF(B258,"Unit of Measure Code")</t>
  </si>
  <si>
    <t>=NF(B259,"Unit of Measure Code")</t>
  </si>
  <si>
    <t>=NF(B260,"Unit of Measure Code")</t>
  </si>
  <si>
    <t>=NF(B261,"Unit of Measure Code")</t>
  </si>
  <si>
    <t>=NF(B262,"Unit of Measure Code")</t>
  </si>
  <si>
    <t>=NF(B263,"Unit of Measure Code")</t>
  </si>
  <si>
    <t>=NF(B264,"Unit of Measure Code")</t>
  </si>
  <si>
    <t>=NF(B265,"Unit of Measure Code")</t>
  </si>
  <si>
    <t>=NF(B266,"Unit of Measure Code")</t>
  </si>
  <si>
    <t>=NF(B267,"Unit of Measure Code")</t>
  </si>
  <si>
    <t>=NF(B268,"Unit of Measure Code")</t>
  </si>
  <si>
    <t>=NF(B269,"Unit of Measure Code")</t>
  </si>
  <si>
    <t>=NF(B270,"Unit of Measure Code")</t>
  </si>
  <si>
    <t>=NF(B271,"Unit of Measure Code")</t>
  </si>
  <si>
    <t>=NF(B272,"Unit of Measure Code")</t>
  </si>
  <si>
    <t>=NF(B273,"Unit of Measure Code")</t>
  </si>
  <si>
    <t>=NF(B274,"Unit of Measure Code")</t>
  </si>
  <si>
    <t>=NF(B275,"Unit of Measure Code")</t>
  </si>
  <si>
    <t>=NF(B276,"Unit of Measure Code")</t>
  </si>
  <si>
    <t>=NF(B277,"Unit of Measure Code")</t>
  </si>
  <si>
    <t>=NF(B278,"Unit of Measure Code")</t>
  </si>
  <si>
    <t>=NF(B279,"Unit of Measure Code")</t>
  </si>
  <si>
    <t>=NF(B280,"Unit of Measure Code")</t>
  </si>
  <si>
    <t>=NF(B281,"Unit of Measure Code")</t>
  </si>
  <si>
    <t>=NF(B282,"Unit of Measure Code")</t>
  </si>
  <si>
    <t>=NF(B283,"Unit of Measure Code")</t>
  </si>
  <si>
    <t>=NF(B284,"Unit of Measure Code")</t>
  </si>
  <si>
    <t>=NF(B285,"Unit of Measure Code")</t>
  </si>
  <si>
    <t>=NF(B286,"Unit of Measure Code")</t>
  </si>
  <si>
    <t>=NF(B287,"Unit of Measure Code")</t>
  </si>
  <si>
    <t>=NF(B288,"Unit of Measure Code")</t>
  </si>
  <si>
    <t>=NF(B289,"Unit of Measure Code")</t>
  </si>
  <si>
    <t>=NF(B290,"Unit of Measure Code")</t>
  </si>
  <si>
    <t>=NF(B291,"Unit of Measure Code")</t>
  </si>
  <si>
    <t>=NF(B292,"Unit of Measure Code")</t>
  </si>
  <si>
    <t>=NF(B293,"Unit of Measure Code")</t>
  </si>
  <si>
    <t>=NF(B294,"Unit of Measure Code")</t>
  </si>
  <si>
    <t>=NF(B295,"Unit of Measure Code")</t>
  </si>
  <si>
    <t>=NF(B296,"Unit of Measure Code")</t>
  </si>
  <si>
    <t>=NF(B297,"Unit of Measure Code")</t>
  </si>
  <si>
    <t>=NF(B298,"Unit of Measure Code")</t>
  </si>
  <si>
    <t>=NF(B299,"Unit of Measure Code")</t>
  </si>
  <si>
    <t>=NF(B300,"Unit of Measure Code")</t>
  </si>
  <si>
    <t>=NF(B301,"Unit of Measure Code")</t>
  </si>
  <si>
    <t>=NF(B302,"Unit of Measure Code")</t>
  </si>
  <si>
    <t>=NF(B303,"Unit of Measure Code")</t>
  </si>
  <si>
    <t>=NF(B304,"Unit of Measure Code")</t>
  </si>
  <si>
    <t>=NF(B305,"Unit of Measure Code")</t>
  </si>
  <si>
    <t>=NF(B306,"Unit of Measure Code")</t>
  </si>
  <si>
    <t>=NF(B307,"Unit of Measure Code")</t>
  </si>
  <si>
    <t>=NF(B308,"Unit of Measure Code")</t>
  </si>
  <si>
    <t>=NF(B309,"Unit of Measure Code")</t>
  </si>
  <si>
    <t>=NF(B310,"Unit of Measure Code")</t>
  </si>
  <si>
    <t>=NF(B311,"Unit of Measure Code")</t>
  </si>
  <si>
    <t>=NF(B312,"Unit of Measure Code")</t>
  </si>
  <si>
    <t>=NF(B313,"Unit of Measure Code")</t>
  </si>
  <si>
    <t>=NF(B314,"Unit of Measure Code")</t>
  </si>
  <si>
    <t>=NF(B315,"Unit of Measure Code")</t>
  </si>
  <si>
    <t>=NF(B316,"Unit of Measure Code")</t>
  </si>
  <si>
    <t>=NF(B317,"Unit of Measure Code")</t>
  </si>
  <si>
    <t>=NF(B318,"Unit of Measure Code")</t>
  </si>
  <si>
    <t>=NF(B319,"Unit of Measure Code")</t>
  </si>
  <si>
    <t>=NF(B320,"Unit of Measure Code")</t>
  </si>
  <si>
    <t>=NF(B321,"Unit of Measure Code")</t>
  </si>
  <si>
    <t>=NF(B322,"Unit of Measure Code")</t>
  </si>
  <si>
    <t>=NF(B323,"Unit of Measure Code")</t>
  </si>
  <si>
    <t>=NF(B324,"Unit of Measure Code")</t>
  </si>
  <si>
    <t>=NF(B325,"Unit of Measure Code")</t>
  </si>
  <si>
    <t>=NF(B326,"Unit of Measure Code")</t>
  </si>
  <si>
    <t>=NF(B327,"Unit of Measure Code")</t>
  </si>
  <si>
    <t>=NF(B328,"Unit of Measure Code")</t>
  </si>
  <si>
    <t>=NF(B329,"Unit of Measure Code")</t>
  </si>
  <si>
    <t>=NF(B330,"Unit of Measure Code")</t>
  </si>
  <si>
    <t>=NF(B331,"Unit of Measure Code")</t>
  </si>
  <si>
    <t>=NF(B332,"Unit of Measure Code")</t>
  </si>
  <si>
    <t>=NF(B333,"Unit of Measure Code")</t>
  </si>
  <si>
    <t>=NF(B334,"Unit of Measure Code")</t>
  </si>
  <si>
    <t>=NF(B335,"Unit of Measure Code")</t>
  </si>
  <si>
    <t>=NF(B336,"Unit of Measure Code")</t>
  </si>
  <si>
    <t>=NF(B337,"Unit of Measure Code")</t>
  </si>
  <si>
    <t>=NF(B338,"Unit of Measure Code")</t>
  </si>
  <si>
    <t>=NF(B339,"Unit of Measure Code")</t>
  </si>
  <si>
    <t>=NF(B340,"Unit of Measure Code")</t>
  </si>
  <si>
    <t>=NF(B341,"Unit of Measure Code")</t>
  </si>
  <si>
    <t>=NF(B342,"Unit of Measure Code")</t>
  </si>
  <si>
    <t>=NF(B343,"Unit of Measure Code")</t>
  </si>
  <si>
    <t>=NF(B344,"Unit of Measure Code")</t>
  </si>
  <si>
    <t>=NF(B345,"Unit of Measure Code")</t>
  </si>
  <si>
    <t>=NF(B346,"Unit of Measure Code")</t>
  </si>
  <si>
    <t>=NF(B347,"Unit of Measure Code")</t>
  </si>
  <si>
    <t>=NF(B348,"Unit of Measure Code")</t>
  </si>
  <si>
    <t>=NF(B349,"Unit of Measure Code")</t>
  </si>
  <si>
    <t>=NF(B350,"Unit of Measure Code")</t>
  </si>
  <si>
    <t>=NF(B351,"Unit of Measure Code")</t>
  </si>
  <si>
    <t>=NF(B352,"Unit of Measure Code")</t>
  </si>
  <si>
    <t>=NF(B353,"Unit of Measure Code")</t>
  </si>
  <si>
    <t>=NF(B354,"Unit of Measure Code")</t>
  </si>
  <si>
    <t>=NF(B355,"Unit of Measure Code")</t>
  </si>
  <si>
    <t>=NF(B356,"Unit of Measure Code")</t>
  </si>
  <si>
    <t>=NF(B357,"Unit of Measure Code")</t>
  </si>
  <si>
    <t>=NF(B358,"Unit of Measure Code")</t>
  </si>
  <si>
    <t>=NF(B359,"Unit of Measure Code")</t>
  </si>
  <si>
    <t>=NF(B360,"Unit of Measure Code")</t>
  </si>
  <si>
    <t>=NF(B361,"Unit of Measure Code")</t>
  </si>
  <si>
    <t>=NF(B362,"Unit of Measure Code")</t>
  </si>
  <si>
    <t>=NF(B363,"Unit of Measure Code")</t>
  </si>
  <si>
    <t>=NF(B364,"Unit of Measure Code")</t>
  </si>
  <si>
    <t>=NF(B365,"Unit of Measure Code")</t>
  </si>
  <si>
    <t>=NF(B366,"Unit of Measure Code")</t>
  </si>
  <si>
    <t>=NF(B367,"Unit of Measure Code")</t>
  </si>
  <si>
    <t>=NF(B368,"Unit of Measure Code")</t>
  </si>
  <si>
    <t>=NF(B369,"Unit of Measure Code")</t>
  </si>
  <si>
    <t>=NF(B370,"Unit of Measure Code")</t>
  </si>
  <si>
    <t>=NF(B371,"Unit of Measure Code")</t>
  </si>
  <si>
    <t>=NF(B372,"Unit of Measure Code")</t>
  </si>
  <si>
    <t>=NF(B373,"Unit of Measure Code")</t>
  </si>
  <si>
    <t>=NF(B374,"Unit of Measure Code")</t>
  </si>
  <si>
    <t>=NF(B375,"Unit of Measure Code")</t>
  </si>
  <si>
    <t>=NF(B376,"Unit of Measure Code")</t>
  </si>
  <si>
    <t>=NF(B377,"Unit of Measure Code")</t>
  </si>
  <si>
    <t>=NF(B378,"Unit of Measure Code")</t>
  </si>
  <si>
    <t>=NF(B379,"Unit of Measure Code")</t>
  </si>
  <si>
    <t>=NF(B380,"Unit of Measure Code")</t>
  </si>
  <si>
    <t>=NF(B381,"Unit of Measure Code")</t>
  </si>
  <si>
    <t>=NF(B382,"Unit of Measure Code")</t>
  </si>
  <si>
    <t>=NF(B383,"Unit of Measure Code")</t>
  </si>
  <si>
    <t>=NF(B384,"Unit of Measure Code")</t>
  </si>
  <si>
    <t>=NF(B385,"Unit of Measure Code")</t>
  </si>
  <si>
    <t>=NF(B386,"Unit of Measure Code")</t>
  </si>
  <si>
    <t>=NF(B387,"Unit of Measure Code")</t>
  </si>
  <si>
    <t>=NF(B388,"Unit of Measure Code")</t>
  </si>
  <si>
    <t>=NF(B389,"Unit of Measure Code")</t>
  </si>
  <si>
    <t>=NF(B390,"Unit of Measure Code")</t>
  </si>
  <si>
    <t>=NF(B391,"Unit of Measure Code")</t>
  </si>
  <si>
    <t>=NF(B392,"Unit of Measure Code")</t>
  </si>
  <si>
    <t>=NF(B393,"Unit of Measure Code")</t>
  </si>
  <si>
    <t>=NF(B394,"Unit of Measure Code")</t>
  </si>
  <si>
    <t>=NF(B395,"Unit of Measure Code")</t>
  </si>
  <si>
    <t>=NF(B396,"Unit of Measure Code")</t>
  </si>
  <si>
    <t>=NF(B397,"Unit of Measure Code")</t>
  </si>
  <si>
    <t>=NF(B398,"Unit of Measure Code")</t>
  </si>
  <si>
    <t>=NF(B399,"Unit of Measure Code")</t>
  </si>
  <si>
    <t>=NF(B400,"Unit of Measure Code")</t>
  </si>
  <si>
    <t>=NF(B401,"Unit of Measure Code")</t>
  </si>
  <si>
    <t>=NF(B402,"Unit of Measure Code")</t>
  </si>
  <si>
    <t>=NF(B403,"Unit of Measure Code")</t>
  </si>
  <si>
    <t>=NF(B404,"Unit of Measure Code")</t>
  </si>
  <si>
    <t>=NF(B405,"Unit of Measure Code")</t>
  </si>
  <si>
    <t>=NF(B406,"Unit of Measure Code")</t>
  </si>
  <si>
    <t>=NF(B407,"Unit of Measure Code")</t>
  </si>
  <si>
    <t>=NF(B408,"Unit of Measure Code")</t>
  </si>
  <si>
    <t>=NF(B409,"Unit of Measure Code")</t>
  </si>
  <si>
    <t>=NF(B410,"Unit of Measure Code")</t>
  </si>
  <si>
    <t>=NF(B411,"Unit of Measure Code")</t>
  </si>
  <si>
    <t>=NF(B412,"Unit of Measure Code")</t>
  </si>
  <si>
    <t>=NF(B413,"Unit of Measure Code")</t>
  </si>
  <si>
    <t>=NF(B414,"Unit of Measure Code")</t>
  </si>
  <si>
    <t>=NF(B415,"Unit of Measure Code")</t>
  </si>
  <si>
    <t>=NF(B416,"Unit of Measure Code")</t>
  </si>
  <si>
    <t>=NF(B417,"Unit of Measure Code")</t>
  </si>
  <si>
    <t>=NF(B418,"Unit of Measure Code")</t>
  </si>
  <si>
    <t>=NF(B419,"Unit of Measure Code")</t>
  </si>
  <si>
    <t>=NF(B420,"Unit of Measure Code")</t>
  </si>
  <si>
    <t>=NF(B421,"Unit of Measure Code")</t>
  </si>
  <si>
    <t>=NF(B6,"Quantity")</t>
  </si>
  <si>
    <t>=NF(B7,"Quantity")</t>
  </si>
  <si>
    <t>=NF(B8,"Quantity")</t>
  </si>
  <si>
    <t>=NF(B9,"Quantity")</t>
  </si>
  <si>
    <t>=NF(B10,"Quantity")</t>
  </si>
  <si>
    <t>=NF(B11,"Quantity")</t>
  </si>
  <si>
    <t>=NF(B12,"Quantity")</t>
  </si>
  <si>
    <t>=NF(B13,"Quantity")</t>
  </si>
  <si>
    <t>=NF(B14,"Quantity")</t>
  </si>
  <si>
    <t>=NF(B15,"Quantity")</t>
  </si>
  <si>
    <t>=NF(B16,"Quantity")</t>
  </si>
  <si>
    <t>=NF(B17,"Quantity")</t>
  </si>
  <si>
    <t>=NF(B18,"Quantity")</t>
  </si>
  <si>
    <t>=NF(B19,"Quantity")</t>
  </si>
  <si>
    <t>=NF(B20,"Quantity")</t>
  </si>
  <si>
    <t>=NF(B21,"Quantity")</t>
  </si>
  <si>
    <t>=NF(B22,"Quantity")</t>
  </si>
  <si>
    <t>=NF(B23,"Quantity")</t>
  </si>
  <si>
    <t>=NF(B24,"Quantity")</t>
  </si>
  <si>
    <t>=NF(B25,"Quantity")</t>
  </si>
  <si>
    <t>=NF(B26,"Quantity")</t>
  </si>
  <si>
    <t>=NF(B27,"Quantity")</t>
  </si>
  <si>
    <t>=NF(B28,"Quantity")</t>
  </si>
  <si>
    <t>=NF(B29,"Quantity")</t>
  </si>
  <si>
    <t>=NF(B30,"Quantity")</t>
  </si>
  <si>
    <t>=NF(B31,"Quantity")</t>
  </si>
  <si>
    <t>=NF(B32,"Quantity")</t>
  </si>
  <si>
    <t>=NF(B33,"Quantity")</t>
  </si>
  <si>
    <t>=NF(B34,"Quantity")</t>
  </si>
  <si>
    <t>=NF(B35,"Quantity")</t>
  </si>
  <si>
    <t>=NF(B36,"Quantity")</t>
  </si>
  <si>
    <t>=NF(B37,"Quantity")</t>
  </si>
  <si>
    <t>=NF(B38,"Quantity")</t>
  </si>
  <si>
    <t>=NF(B39,"Quantity")</t>
  </si>
  <si>
    <t>=NF(B40,"Quantity")</t>
  </si>
  <si>
    <t>=NF(B41,"Quantity")</t>
  </si>
  <si>
    <t>=NF(B42,"Quantity")</t>
  </si>
  <si>
    <t>=NF(B43,"Quantity")</t>
  </si>
  <si>
    <t>=NF(B44,"Quantity")</t>
  </si>
  <si>
    <t>=NF(B45,"Quantity")</t>
  </si>
  <si>
    <t>=NF(B46,"Quantity")</t>
  </si>
  <si>
    <t>=NF(B47,"Quantity")</t>
  </si>
  <si>
    <t>=NF(B48,"Quantity")</t>
  </si>
  <si>
    <t>=NF(B49,"Quantity")</t>
  </si>
  <si>
    <t>=NF(B50,"Quantity")</t>
  </si>
  <si>
    <t>=NF(B51,"Quantity")</t>
  </si>
  <si>
    <t>=NF(B52,"Quantity")</t>
  </si>
  <si>
    <t>=NF(B53,"Quantity")</t>
  </si>
  <si>
    <t>=NF(B54,"Quantity")</t>
  </si>
  <si>
    <t>=NF(B55,"Quantity")</t>
  </si>
  <si>
    <t>=NF(B56,"Quantity")</t>
  </si>
  <si>
    <t>=NF(B57,"Quantity")</t>
  </si>
  <si>
    <t>=NF(B58,"Quantity")</t>
  </si>
  <si>
    <t>=NF(B59,"Quantity")</t>
  </si>
  <si>
    <t>=NF(B60,"Quantity")</t>
  </si>
  <si>
    <t>=NF(B61,"Quantity")</t>
  </si>
  <si>
    <t>=NF(B62,"Quantity")</t>
  </si>
  <si>
    <t>=NF(B63,"Quantity")</t>
  </si>
  <si>
    <t>=NF(B64,"Quantity")</t>
  </si>
  <si>
    <t>=NF(B65,"Quantity")</t>
  </si>
  <si>
    <t>=NF(B66,"Quantity")</t>
  </si>
  <si>
    <t>=NF(B67,"Quantity")</t>
  </si>
  <si>
    <t>=NF(B68,"Quantity")</t>
  </si>
  <si>
    <t>=NF(B69,"Quantity")</t>
  </si>
  <si>
    <t>=NF(B70,"Quantity")</t>
  </si>
  <si>
    <t>=NF(B71,"Quantity")</t>
  </si>
  <si>
    <t>=NF(B72,"Quantity")</t>
  </si>
  <si>
    <t>=NF(B73,"Quantity")</t>
  </si>
  <si>
    <t>=NF(B74,"Quantity")</t>
  </si>
  <si>
    <t>=NF(B75,"Quantity")</t>
  </si>
  <si>
    <t>=NF(B76,"Quantity")</t>
  </si>
  <si>
    <t>=NF(B77,"Quantity")</t>
  </si>
  <si>
    <t>=NF(B78,"Quantity")</t>
  </si>
  <si>
    <t>=NF(B79,"Quantity")</t>
  </si>
  <si>
    <t>=NF(B80,"Quantity")</t>
  </si>
  <si>
    <t>=NF(B81,"Quantity")</t>
  </si>
  <si>
    <t>=NF(B82,"Quantity")</t>
  </si>
  <si>
    <t>=NF(B83,"Quantity")</t>
  </si>
  <si>
    <t>=NF(B84,"Quantity")</t>
  </si>
  <si>
    <t>=NF(B85,"Quantity")</t>
  </si>
  <si>
    <t>=NF(B86,"Quantity")</t>
  </si>
  <si>
    <t>=NF(B87,"Quantity")</t>
  </si>
  <si>
    <t>=NF(B88,"Quantity")</t>
  </si>
  <si>
    <t>=NF(B89,"Quantity")</t>
  </si>
  <si>
    <t>=NF(B90,"Quantity")</t>
  </si>
  <si>
    <t>=NF(B91,"Quantity")</t>
  </si>
  <si>
    <t>=NF(B92,"Quantity")</t>
  </si>
  <si>
    <t>=NF(B93,"Quantity")</t>
  </si>
  <si>
    <t>=NF(B94,"Quantity")</t>
  </si>
  <si>
    <t>=NF(B95,"Quantity")</t>
  </si>
  <si>
    <t>=NF(B96,"Quantity")</t>
  </si>
  <si>
    <t>=NF(B97,"Quantity")</t>
  </si>
  <si>
    <t>=NF(B98,"Quantity")</t>
  </si>
  <si>
    <t>=NF(B99,"Quantity")</t>
  </si>
  <si>
    <t>=NF(B100,"Quantity")</t>
  </si>
  <si>
    <t>=NF(B101,"Quantity")</t>
  </si>
  <si>
    <t>=NF(B102,"Quantity")</t>
  </si>
  <si>
    <t>=NF(B103,"Quantity")</t>
  </si>
  <si>
    <t>=NF(B104,"Quantity")</t>
  </si>
  <si>
    <t>=NF(B105,"Quantity")</t>
  </si>
  <si>
    <t>=NF(B106,"Quantity")</t>
  </si>
  <si>
    <t>=NF(B107,"Quantity")</t>
  </si>
  <si>
    <t>=NF(B108,"Quantity")</t>
  </si>
  <si>
    <t>=NF(B109,"Quantity")</t>
  </si>
  <si>
    <t>=NF(B110,"Quantity")</t>
  </si>
  <si>
    <t>=NF(B111,"Quantity")</t>
  </si>
  <si>
    <t>=NF(B112,"Quantity")</t>
  </si>
  <si>
    <t>=NF(B113,"Quantity")</t>
  </si>
  <si>
    <t>=NF(B114,"Quantity")</t>
  </si>
  <si>
    <t>=NF(B115,"Quantity")</t>
  </si>
  <si>
    <t>=NF(B116,"Quantity")</t>
  </si>
  <si>
    <t>=NF(B117,"Quantity")</t>
  </si>
  <si>
    <t>=NF(B118,"Quantity")</t>
  </si>
  <si>
    <t>=NF(B119,"Quantity")</t>
  </si>
  <si>
    <t>=NF(B120,"Quantity")</t>
  </si>
  <si>
    <t>=NF(B121,"Quantity")</t>
  </si>
  <si>
    <t>=NF(B122,"Quantity")</t>
  </si>
  <si>
    <t>=NF(B123,"Quantity")</t>
  </si>
  <si>
    <t>=NF(B124,"Quantity")</t>
  </si>
  <si>
    <t>=NF(B125,"Quantity")</t>
  </si>
  <si>
    <t>=NF(B126,"Quantity")</t>
  </si>
  <si>
    <t>=NF(B127,"Quantity")</t>
  </si>
  <si>
    <t>=NF(B128,"Quantity")</t>
  </si>
  <si>
    <t>=NF(B129,"Quantity")</t>
  </si>
  <si>
    <t>=NF(B130,"Quantity")</t>
  </si>
  <si>
    <t>=NF(B131,"Quantity")</t>
  </si>
  <si>
    <t>=NF(B132,"Quantity")</t>
  </si>
  <si>
    <t>=NF(B133,"Quantity")</t>
  </si>
  <si>
    <t>=NF(B134,"Quantity")</t>
  </si>
  <si>
    <t>=NF(B135,"Quantity")</t>
  </si>
  <si>
    <t>=NF(B136,"Quantity")</t>
  </si>
  <si>
    <t>=NF(B137,"Quantity")</t>
  </si>
  <si>
    <t>=NF(B138,"Quantity")</t>
  </si>
  <si>
    <t>=NF(B139,"Quantity")</t>
  </si>
  <si>
    <t>=NF(B140,"Quantity")</t>
  </si>
  <si>
    <t>=NF(B141,"Quantity")</t>
  </si>
  <si>
    <t>=NF(B142,"Quantity")</t>
  </si>
  <si>
    <t>=NF(B143,"Quantity")</t>
  </si>
  <si>
    <t>=NF(B144,"Quantity")</t>
  </si>
  <si>
    <t>=NF(B145,"Quantity")</t>
  </si>
  <si>
    <t>=NF(B146,"Quantity")</t>
  </si>
  <si>
    <t>=NF(B147,"Quantity")</t>
  </si>
  <si>
    <t>=NF(B148,"Quantity")</t>
  </si>
  <si>
    <t>=NF(B149,"Quantity")</t>
  </si>
  <si>
    <t>=NF(B150,"Quantity")</t>
  </si>
  <si>
    <t>=NF(B151,"Quantity")</t>
  </si>
  <si>
    <t>=NF(B152,"Quantity")</t>
  </si>
  <si>
    <t>=NF(B153,"Quantity")</t>
  </si>
  <si>
    <t>=NF(B154,"Quantity")</t>
  </si>
  <si>
    <t>=NF(B155,"Quantity")</t>
  </si>
  <si>
    <t>=NF(B156,"Quantity")</t>
  </si>
  <si>
    <t>=NF(B157,"Quantity")</t>
  </si>
  <si>
    <t>=NF(B158,"Quantity")</t>
  </si>
  <si>
    <t>=NF(B159,"Quantity")</t>
  </si>
  <si>
    <t>=NF(B160,"Quantity")</t>
  </si>
  <si>
    <t>=NF(B161,"Quantity")</t>
  </si>
  <si>
    <t>=NF(B162,"Quantity")</t>
  </si>
  <si>
    <t>=NF(B163,"Quantity")</t>
  </si>
  <si>
    <t>=NF(B164,"Quantity")</t>
  </si>
  <si>
    <t>=NF(B165,"Quantity")</t>
  </si>
  <si>
    <t>=NF(B166,"Quantity")</t>
  </si>
  <si>
    <t>=NF(B167,"Quantity")</t>
  </si>
  <si>
    <t>=NF(B168,"Quantity")</t>
  </si>
  <si>
    <t>=NF(B169,"Quantity")</t>
  </si>
  <si>
    <t>=NF(B170,"Quantity")</t>
  </si>
  <si>
    <t>=NF(B171,"Quantity")</t>
  </si>
  <si>
    <t>=NF(B172,"Quantity")</t>
  </si>
  <si>
    <t>=NF(B173,"Quantity")</t>
  </si>
  <si>
    <t>=NF(B174,"Quantity")</t>
  </si>
  <si>
    <t>=NF(B175,"Quantity")</t>
  </si>
  <si>
    <t>=NF(B176,"Quantity")</t>
  </si>
  <si>
    <t>=NF(B177,"Quantity")</t>
  </si>
  <si>
    <t>=NF(B178,"Quantity")</t>
  </si>
  <si>
    <t>=NF(B179,"Quantity")</t>
  </si>
  <si>
    <t>=NF(B180,"Quantity")</t>
  </si>
  <si>
    <t>=NF(B181,"Quantity")</t>
  </si>
  <si>
    <t>=NF(B182,"Quantity")</t>
  </si>
  <si>
    <t>=NF(B183,"Quantity")</t>
  </si>
  <si>
    <t>=NF(B184,"Quantity")</t>
  </si>
  <si>
    <t>=NF(B185,"Quantity")</t>
  </si>
  <si>
    <t>=NF(B186,"Quantity")</t>
  </si>
  <si>
    <t>=NF(B187,"Quantity")</t>
  </si>
  <si>
    <t>=NF(B188,"Quantity")</t>
  </si>
  <si>
    <t>=NF(B189,"Quantity")</t>
  </si>
  <si>
    <t>=NF(B190,"Quantity")</t>
  </si>
  <si>
    <t>=NF(B191,"Quantity")</t>
  </si>
  <si>
    <t>=NF(B192,"Quantity")</t>
  </si>
  <si>
    <t>=NF(B193,"Quantity")</t>
  </si>
  <si>
    <t>=NF(B194,"Quantity")</t>
  </si>
  <si>
    <t>=NF(B195,"Quantity")</t>
  </si>
  <si>
    <t>=NF(B196,"Quantity")</t>
  </si>
  <si>
    <t>=NF(B197,"Quantity")</t>
  </si>
  <si>
    <t>=NF(B198,"Quantity")</t>
  </si>
  <si>
    <t>=NF(B199,"Quantity")</t>
  </si>
  <si>
    <t>=NF(B200,"Quantity")</t>
  </si>
  <si>
    <t>=NF(B201,"Quantity")</t>
  </si>
  <si>
    <t>=NF(B202,"Quantity")</t>
  </si>
  <si>
    <t>=NF(B203,"Quantity")</t>
  </si>
  <si>
    <t>=NF(B204,"Quantity")</t>
  </si>
  <si>
    <t>=NF(B205,"Quantity")</t>
  </si>
  <si>
    <t>=NF(B206,"Quantity")</t>
  </si>
  <si>
    <t>=NF(B207,"Quantity")</t>
  </si>
  <si>
    <t>=NF(B208,"Quantity")</t>
  </si>
  <si>
    <t>=NF(B209,"Quantity")</t>
  </si>
  <si>
    <t>=NF(B210,"Quantity")</t>
  </si>
  <si>
    <t>=NF(B211,"Quantity")</t>
  </si>
  <si>
    <t>=NF(B212,"Quantity")</t>
  </si>
  <si>
    <t>=NF(B213,"Quantity")</t>
  </si>
  <si>
    <t>=NF(B214,"Quantity")</t>
  </si>
  <si>
    <t>=NF(B215,"Quantity")</t>
  </si>
  <si>
    <t>=NF(B216,"Quantity")</t>
  </si>
  <si>
    <t>=NF(B217,"Quantity")</t>
  </si>
  <si>
    <t>=NF(B218,"Quantity")</t>
  </si>
  <si>
    <t>=NF(B219,"Quantity")</t>
  </si>
  <si>
    <t>=NF(B220,"Quantity")</t>
  </si>
  <si>
    <t>=NF(B221,"Quantity")</t>
  </si>
  <si>
    <t>=NF(B222,"Quantity")</t>
  </si>
  <si>
    <t>=NF(B223,"Quantity")</t>
  </si>
  <si>
    <t>=NF(B224,"Quantity")</t>
  </si>
  <si>
    <t>=NF(B225,"Quantity")</t>
  </si>
  <si>
    <t>=NF(B226,"Quantity")</t>
  </si>
  <si>
    <t>=NF(B227,"Quantity")</t>
  </si>
  <si>
    <t>=NF(B228,"Quantity")</t>
  </si>
  <si>
    <t>=NF(B229,"Quantity")</t>
  </si>
  <si>
    <t>=NF(B230,"Quantity")</t>
  </si>
  <si>
    <t>=NF(B231,"Quantity")</t>
  </si>
  <si>
    <t>=NF(B232,"Quantity")</t>
  </si>
  <si>
    <t>=NF(B233,"Quantity")</t>
  </si>
  <si>
    <t>=NF(B234,"Quantity")</t>
  </si>
  <si>
    <t>=NF(B235,"Quantity")</t>
  </si>
  <si>
    <t>=NF(B236,"Quantity")</t>
  </si>
  <si>
    <t>=NF(B237,"Quantity")</t>
  </si>
  <si>
    <t>=NF(B238,"Quantity")</t>
  </si>
  <si>
    <t>=NF(B239,"Quantity")</t>
  </si>
  <si>
    <t>=NF(B240,"Quantity")</t>
  </si>
  <si>
    <t>=NF(B241,"Quantity")</t>
  </si>
  <si>
    <t>=NF(B242,"Quantity")</t>
  </si>
  <si>
    <t>=NF(B243,"Quantity")</t>
  </si>
  <si>
    <t>=NF(B244,"Quantity")</t>
  </si>
  <si>
    <t>=NF(B245,"Quantity")</t>
  </si>
  <si>
    <t>=NF(B246,"Quantity")</t>
  </si>
  <si>
    <t>=NF(B247,"Quantity")</t>
  </si>
  <si>
    <t>=NF(B248,"Quantity")</t>
  </si>
  <si>
    <t>=NF(B249,"Quantity")</t>
  </si>
  <si>
    <t>=NF(B250,"Quantity")</t>
  </si>
  <si>
    <t>=NF(B251,"Quantity")</t>
  </si>
  <si>
    <t>=NF(B252,"Quantity")</t>
  </si>
  <si>
    <t>=NF(B253,"Quantity")</t>
  </si>
  <si>
    <t>=NF(B254,"Quantity")</t>
  </si>
  <si>
    <t>=NF(B255,"Quantity")</t>
  </si>
  <si>
    <t>=NF(B256,"Quantity")</t>
  </si>
  <si>
    <t>=NF(B257,"Quantity")</t>
  </si>
  <si>
    <t>=NF(B258,"Quantity")</t>
  </si>
  <si>
    <t>=NF(B259,"Quantity")</t>
  </si>
  <si>
    <t>=NF(B260,"Quantity")</t>
  </si>
  <si>
    <t>=NF(B261,"Quantity")</t>
  </si>
  <si>
    <t>=NF(B262,"Quantity")</t>
  </si>
  <si>
    <t>=NF(B263,"Quantity")</t>
  </si>
  <si>
    <t>=NF(B264,"Quantity")</t>
  </si>
  <si>
    <t>=NF(B265,"Quantity")</t>
  </si>
  <si>
    <t>=NF(B266,"Quantity")</t>
  </si>
  <si>
    <t>=NF(B267,"Quantity")</t>
  </si>
  <si>
    <t>=NF(B268,"Quantity")</t>
  </si>
  <si>
    <t>=NF(B269,"Quantity")</t>
  </si>
  <si>
    <t>=NF(B270,"Quantity")</t>
  </si>
  <si>
    <t>=NF(B271,"Quantity")</t>
  </si>
  <si>
    <t>=NF(B272,"Quantity")</t>
  </si>
  <si>
    <t>=NF(B273,"Quantity")</t>
  </si>
  <si>
    <t>=NF(B274,"Quantity")</t>
  </si>
  <si>
    <t>=NF(B275,"Quantity")</t>
  </si>
  <si>
    <t>=NF(B276,"Quantity")</t>
  </si>
  <si>
    <t>=NF(B277,"Quantity")</t>
  </si>
  <si>
    <t>=NF(B278,"Quantity")</t>
  </si>
  <si>
    <t>=NF(B279,"Quantity")</t>
  </si>
  <si>
    <t>=NF(B280,"Quantity")</t>
  </si>
  <si>
    <t>=NF(B281,"Quantity")</t>
  </si>
  <si>
    <t>=NF(B282,"Quantity")</t>
  </si>
  <si>
    <t>=NF(B283,"Quantity")</t>
  </si>
  <si>
    <t>=NF(B284,"Quantity")</t>
  </si>
  <si>
    <t>=NF(B285,"Quantity")</t>
  </si>
  <si>
    <t>=NF(B286,"Quantity")</t>
  </si>
  <si>
    <t>=NF(B287,"Quantity")</t>
  </si>
  <si>
    <t>=NF(B288,"Quantity")</t>
  </si>
  <si>
    <t>=NF(B289,"Quantity")</t>
  </si>
  <si>
    <t>=NF(B290,"Quantity")</t>
  </si>
  <si>
    <t>=NF(B291,"Quantity")</t>
  </si>
  <si>
    <t>=NF(B292,"Quantity")</t>
  </si>
  <si>
    <t>=NF(B293,"Quantity")</t>
  </si>
  <si>
    <t>=NF(B294,"Quantity")</t>
  </si>
  <si>
    <t>=NF(B295,"Quantity")</t>
  </si>
  <si>
    <t>=NF(B296,"Quantity")</t>
  </si>
  <si>
    <t>=NF(B297,"Quantity")</t>
  </si>
  <si>
    <t>=NF(B298,"Quantity")</t>
  </si>
  <si>
    <t>=NF(B299,"Quantity")</t>
  </si>
  <si>
    <t>=NF(B300,"Quantity")</t>
  </si>
  <si>
    <t>=NF(B301,"Quantity")</t>
  </si>
  <si>
    <t>=NF(B302,"Quantity")</t>
  </si>
  <si>
    <t>=NF(B303,"Quantity")</t>
  </si>
  <si>
    <t>=NF(B304,"Quantity")</t>
  </si>
  <si>
    <t>=NF(B305,"Quantity")</t>
  </si>
  <si>
    <t>=NF(B306,"Quantity")</t>
  </si>
  <si>
    <t>=NF(B307,"Quantity")</t>
  </si>
  <si>
    <t>=NF(B308,"Quantity")</t>
  </si>
  <si>
    <t>=NF(B309,"Quantity")</t>
  </si>
  <si>
    <t>=NF(B310,"Quantity")</t>
  </si>
  <si>
    <t>=NF(B311,"Quantity")</t>
  </si>
  <si>
    <t>=NF(B312,"Quantity")</t>
  </si>
  <si>
    <t>=NF(B313,"Quantity")</t>
  </si>
  <si>
    <t>=NF(B314,"Quantity")</t>
  </si>
  <si>
    <t>=NF(B315,"Quantity")</t>
  </si>
  <si>
    <t>=NF(B316,"Quantity")</t>
  </si>
  <si>
    <t>=NF(B317,"Quantity")</t>
  </si>
  <si>
    <t>=NF(B318,"Quantity")</t>
  </si>
  <si>
    <t>=NF(B319,"Quantity")</t>
  </si>
  <si>
    <t>=NF(B320,"Quantity")</t>
  </si>
  <si>
    <t>=NF(B321,"Quantity")</t>
  </si>
  <si>
    <t>=NF(B322,"Quantity")</t>
  </si>
  <si>
    <t>=NF(B323,"Quantity")</t>
  </si>
  <si>
    <t>=NF(B324,"Quantity")</t>
  </si>
  <si>
    <t>=NF(B325,"Quantity")</t>
  </si>
  <si>
    <t>=NF(B326,"Quantity")</t>
  </si>
  <si>
    <t>=NF(B327,"Quantity")</t>
  </si>
  <si>
    <t>=NF(B328,"Quantity")</t>
  </si>
  <si>
    <t>=NF(B329,"Quantity")</t>
  </si>
  <si>
    <t>=NF(B330,"Quantity")</t>
  </si>
  <si>
    <t>=NF(B331,"Quantity")</t>
  </si>
  <si>
    <t>=NF(B332,"Quantity")</t>
  </si>
  <si>
    <t>=NF(B333,"Quantity")</t>
  </si>
  <si>
    <t>=NF(B334,"Quantity")</t>
  </si>
  <si>
    <t>=NF(B335,"Quantity")</t>
  </si>
  <si>
    <t>=NF(B336,"Quantity")</t>
  </si>
  <si>
    <t>=NF(B337,"Quantity")</t>
  </si>
  <si>
    <t>=NF(B338,"Quantity")</t>
  </si>
  <si>
    <t>=NF(B339,"Quantity")</t>
  </si>
  <si>
    <t>=NF(B340,"Quantity")</t>
  </si>
  <si>
    <t>=NF(B341,"Quantity")</t>
  </si>
  <si>
    <t>=NF(B342,"Quantity")</t>
  </si>
  <si>
    <t>=NF(B343,"Quantity")</t>
  </si>
  <si>
    <t>=NF(B344,"Quantity")</t>
  </si>
  <si>
    <t>=NF(B345,"Quantity")</t>
  </si>
  <si>
    <t>=NF(B346,"Quantity")</t>
  </si>
  <si>
    <t>=NF(B347,"Quantity")</t>
  </si>
  <si>
    <t>=NF(B348,"Quantity")</t>
  </si>
  <si>
    <t>=NF(B349,"Quantity")</t>
  </si>
  <si>
    <t>=NF(B350,"Quantity")</t>
  </si>
  <si>
    <t>=NF(B351,"Quantity")</t>
  </si>
  <si>
    <t>=NF(B352,"Quantity")</t>
  </si>
  <si>
    <t>=NF(B353,"Quantity")</t>
  </si>
  <si>
    <t>=NF(B354,"Quantity")</t>
  </si>
  <si>
    <t>=NF(B355,"Quantity")</t>
  </si>
  <si>
    <t>=NF(B356,"Quantity")</t>
  </si>
  <si>
    <t>=NF(B357,"Quantity")</t>
  </si>
  <si>
    <t>=NF(B358,"Quantity")</t>
  </si>
  <si>
    <t>=NF(B359,"Quantity")</t>
  </si>
  <si>
    <t>=NF(B360,"Quantity")</t>
  </si>
  <si>
    <t>=NF(B361,"Quantity")</t>
  </si>
  <si>
    <t>=NF(B362,"Quantity")</t>
  </si>
  <si>
    <t>=NF(B363,"Quantity")</t>
  </si>
  <si>
    <t>=NF(B364,"Quantity")</t>
  </si>
  <si>
    <t>=NF(B365,"Quantity")</t>
  </si>
  <si>
    <t>=NF(B366,"Quantity")</t>
  </si>
  <si>
    <t>=NF(B367,"Quantity")</t>
  </si>
  <si>
    <t>=NF(B368,"Quantity")</t>
  </si>
  <si>
    <t>=NF(B369,"Quantity")</t>
  </si>
  <si>
    <t>=NF(B370,"Quantity")</t>
  </si>
  <si>
    <t>=NF(B371,"Quantity")</t>
  </si>
  <si>
    <t>=NF(B372,"Quantity")</t>
  </si>
  <si>
    <t>=NF(B373,"Quantity")</t>
  </si>
  <si>
    <t>=NF(B374,"Quantity")</t>
  </si>
  <si>
    <t>=NF(B375,"Quantity")</t>
  </si>
  <si>
    <t>=NF(B376,"Quantity")</t>
  </si>
  <si>
    <t>=NF(B377,"Quantity")</t>
  </si>
  <si>
    <t>=NF(B378,"Quantity")</t>
  </si>
  <si>
    <t>=NF(B379,"Quantity")</t>
  </si>
  <si>
    <t>=NF(B380,"Quantity")</t>
  </si>
  <si>
    <t>=NF(B381,"Quantity")</t>
  </si>
  <si>
    <t>=NF(B382,"Quantity")</t>
  </si>
  <si>
    <t>=NF(B383,"Quantity")</t>
  </si>
  <si>
    <t>=NF(B384,"Quantity")</t>
  </si>
  <si>
    <t>=NF(B385,"Quantity")</t>
  </si>
  <si>
    <t>=NF(B386,"Quantity")</t>
  </si>
  <si>
    <t>=NF(B387,"Quantity")</t>
  </si>
  <si>
    <t>=NF(B388,"Quantity")</t>
  </si>
  <si>
    <t>=NF(B389,"Quantity")</t>
  </si>
  <si>
    <t>=NF(B390,"Quantity")</t>
  </si>
  <si>
    <t>=NF(B391,"Quantity")</t>
  </si>
  <si>
    <t>=NF(B392,"Quantity")</t>
  </si>
  <si>
    <t>=NF(B393,"Quantity")</t>
  </si>
  <si>
    <t>=NF(B394,"Quantity")</t>
  </si>
  <si>
    <t>=NF(B395,"Quantity")</t>
  </si>
  <si>
    <t>=NF(B396,"Quantity")</t>
  </si>
  <si>
    <t>=NF(B397,"Quantity")</t>
  </si>
  <si>
    <t>=NF(B398,"Quantity")</t>
  </si>
  <si>
    <t>=NF(B399,"Quantity")</t>
  </si>
  <si>
    <t>=NF(B400,"Quantity")</t>
  </si>
  <si>
    <t>=NF(B401,"Quantity")</t>
  </si>
  <si>
    <t>=NF(B402,"Quantity")</t>
  </si>
  <si>
    <t>=NF(B403,"Quantity")</t>
  </si>
  <si>
    <t>=NF(B404,"Quantity")</t>
  </si>
  <si>
    <t>=NF(B405,"Quantity")</t>
  </si>
  <si>
    <t>=NF(B406,"Quantity")</t>
  </si>
  <si>
    <t>=NF(B407,"Quantity")</t>
  </si>
  <si>
    <t>=NF(B408,"Quantity")</t>
  </si>
  <si>
    <t>=NF(B409,"Quantity")</t>
  </si>
  <si>
    <t>=NF(B410,"Quantity")</t>
  </si>
  <si>
    <t>=NF(B411,"Quantity")</t>
  </si>
  <si>
    <t>=NF(B412,"Quantity")</t>
  </si>
  <si>
    <t>=NF(B413,"Quantity")</t>
  </si>
  <si>
    <t>=NF(B414,"Quantity")</t>
  </si>
  <si>
    <t>=NF(B415,"Quantity")</t>
  </si>
  <si>
    <t>=NF(B416,"Quantity")</t>
  </si>
  <si>
    <t>=NF(B417,"Quantity")</t>
  </si>
  <si>
    <t>=NF(B418,"Quantity")</t>
  </si>
  <si>
    <t>=NF(B419,"Quantity")</t>
  </si>
  <si>
    <t>=NF(B420,"Quantity")</t>
  </si>
  <si>
    <t>=NF(B421,"Quantity")</t>
  </si>
  <si>
    <t>=NF(B6,"Container No.")</t>
  </si>
  <si>
    <t>=NF(B7,"Container No.")</t>
  </si>
  <si>
    <t>=NF(B8,"Container No.")</t>
  </si>
  <si>
    <t>=NF(B9,"Container No.")</t>
  </si>
  <si>
    <t>=NF(B10,"Container No.")</t>
  </si>
  <si>
    <t>=NF(B11,"Container No.")</t>
  </si>
  <si>
    <t>=NF(B12,"Container No.")</t>
  </si>
  <si>
    <t>=NF(B13,"Container No.")</t>
  </si>
  <si>
    <t>=NF(B14,"Container No.")</t>
  </si>
  <si>
    <t>=NF(B15,"Container No.")</t>
  </si>
  <si>
    <t>=NF(B16,"Container No.")</t>
  </si>
  <si>
    <t>=NF(B17,"Container No.")</t>
  </si>
  <si>
    <t>=NF(B18,"Container No.")</t>
  </si>
  <si>
    <t>=NF(B19,"Container No.")</t>
  </si>
  <si>
    <t>=NF(B20,"Container No.")</t>
  </si>
  <si>
    <t>=NF(B21,"Container No.")</t>
  </si>
  <si>
    <t>=NF(B22,"Container No.")</t>
  </si>
  <si>
    <t>=NF(B23,"Container No.")</t>
  </si>
  <si>
    <t>=NF(B24,"Container No.")</t>
  </si>
  <si>
    <t>=NF(B25,"Container No.")</t>
  </si>
  <si>
    <t>=NF(B26,"Container No.")</t>
  </si>
  <si>
    <t>=NF(B27,"Container No.")</t>
  </si>
  <si>
    <t>=NF(B28,"Container No.")</t>
  </si>
  <si>
    <t>=NF(B29,"Container No.")</t>
  </si>
  <si>
    <t>=NF(B30,"Container No.")</t>
  </si>
  <si>
    <t>=NF(B31,"Container No.")</t>
  </si>
  <si>
    <t>=NF(B32,"Container No.")</t>
  </si>
  <si>
    <t>=NF(B33,"Container No.")</t>
  </si>
  <si>
    <t>=NF(B34,"Container No.")</t>
  </si>
  <si>
    <t>=NF(B35,"Container No.")</t>
  </si>
  <si>
    <t>=NF(B36,"Container No.")</t>
  </si>
  <si>
    <t>=NF(B37,"Container No.")</t>
  </si>
  <si>
    <t>=NF(B38,"Container No.")</t>
  </si>
  <si>
    <t>=NF(B39,"Container No.")</t>
  </si>
  <si>
    <t>=NF(B40,"Container No.")</t>
  </si>
  <si>
    <t>=NF(B41,"Container No.")</t>
  </si>
  <si>
    <t>=NF(B42,"Container No.")</t>
  </si>
  <si>
    <t>=NF(B43,"Container No.")</t>
  </si>
  <si>
    <t>=NF(B44,"Container No.")</t>
  </si>
  <si>
    <t>=NF(B45,"Container No.")</t>
  </si>
  <si>
    <t>=NF(B46,"Container No.")</t>
  </si>
  <si>
    <t>=NF(B47,"Container No.")</t>
  </si>
  <si>
    <t>=NF(B48,"Container No.")</t>
  </si>
  <si>
    <t>=NF(B49,"Container No.")</t>
  </si>
  <si>
    <t>=NF(B50,"Container No.")</t>
  </si>
  <si>
    <t>=NF(B51,"Container No.")</t>
  </si>
  <si>
    <t>=NF(B52,"Container No.")</t>
  </si>
  <si>
    <t>=NF(B53,"Container No.")</t>
  </si>
  <si>
    <t>=NF(B54,"Container No.")</t>
  </si>
  <si>
    <t>=NF(B55,"Container No.")</t>
  </si>
  <si>
    <t>=NF(B56,"Container No.")</t>
  </si>
  <si>
    <t>=NF(B57,"Container No.")</t>
  </si>
  <si>
    <t>=NF(B58,"Container No.")</t>
  </si>
  <si>
    <t>=NF(B59,"Container No.")</t>
  </si>
  <si>
    <t>=NF(B60,"Container No.")</t>
  </si>
  <si>
    <t>=NF(B61,"Container No.")</t>
  </si>
  <si>
    <t>=NF(B62,"Container No.")</t>
  </si>
  <si>
    <t>=NF(B63,"Container No.")</t>
  </si>
  <si>
    <t>=NF(B64,"Container No.")</t>
  </si>
  <si>
    <t>=NF(B65,"Container No.")</t>
  </si>
  <si>
    <t>=NF(B66,"Container No.")</t>
  </si>
  <si>
    <t>=NF(B67,"Container No.")</t>
  </si>
  <si>
    <t>=NF(B68,"Container No.")</t>
  </si>
  <si>
    <t>=NF(B69,"Container No.")</t>
  </si>
  <si>
    <t>=NF(B70,"Container No.")</t>
  </si>
  <si>
    <t>=NF(B71,"Container No.")</t>
  </si>
  <si>
    <t>=NF(B72,"Container No.")</t>
  </si>
  <si>
    <t>=NF(B73,"Container No.")</t>
  </si>
  <si>
    <t>=NF(B74,"Container No.")</t>
  </si>
  <si>
    <t>=NF(B75,"Container No.")</t>
  </si>
  <si>
    <t>=NF(B76,"Container No.")</t>
  </si>
  <si>
    <t>=NF(B77,"Container No.")</t>
  </si>
  <si>
    <t>=NF(B78,"Container No.")</t>
  </si>
  <si>
    <t>=NF(B79,"Container No.")</t>
  </si>
  <si>
    <t>=NF(B80,"Container No.")</t>
  </si>
  <si>
    <t>=NF(B81,"Container No.")</t>
  </si>
  <si>
    <t>=NF(B82,"Container No.")</t>
  </si>
  <si>
    <t>=NF(B83,"Container No.")</t>
  </si>
  <si>
    <t>=NF(B84,"Container No.")</t>
  </si>
  <si>
    <t>=NF(B85,"Container No.")</t>
  </si>
  <si>
    <t>=NF(B86,"Container No.")</t>
  </si>
  <si>
    <t>=NF(B87,"Container No.")</t>
  </si>
  <si>
    <t>=NF(B88,"Container No.")</t>
  </si>
  <si>
    <t>=NF(B89,"Container No.")</t>
  </si>
  <si>
    <t>=NF(B90,"Container No.")</t>
  </si>
  <si>
    <t>=NF(B91,"Container No.")</t>
  </si>
  <si>
    <t>=NF(B92,"Container No.")</t>
  </si>
  <si>
    <t>=NF(B93,"Container No.")</t>
  </si>
  <si>
    <t>=NF(B94,"Container No.")</t>
  </si>
  <si>
    <t>=NF(B95,"Container No.")</t>
  </si>
  <si>
    <t>=NF(B96,"Container No.")</t>
  </si>
  <si>
    <t>=NF(B97,"Container No.")</t>
  </si>
  <si>
    <t>=NF(B98,"Container No.")</t>
  </si>
  <si>
    <t>=NF(B99,"Container No.")</t>
  </si>
  <si>
    <t>=NF(B100,"Container No.")</t>
  </si>
  <si>
    <t>=NF(B101,"Container No.")</t>
  </si>
  <si>
    <t>=NF(B102,"Container No.")</t>
  </si>
  <si>
    <t>=NF(B103,"Container No.")</t>
  </si>
  <si>
    <t>=NF(B104,"Container No.")</t>
  </si>
  <si>
    <t>=NF(B105,"Container No.")</t>
  </si>
  <si>
    <t>=NF(B106,"Container No.")</t>
  </si>
  <si>
    <t>=NF(B107,"Container No.")</t>
  </si>
  <si>
    <t>=NF(B108,"Container No.")</t>
  </si>
  <si>
    <t>=NF(B109,"Container No.")</t>
  </si>
  <si>
    <t>=NF(B110,"Container No.")</t>
  </si>
  <si>
    <t>=NF(B111,"Container No.")</t>
  </si>
  <si>
    <t>=NF(B112,"Container No.")</t>
  </si>
  <si>
    <t>=NF(B113,"Container No.")</t>
  </si>
  <si>
    <t>=NF(B114,"Container No.")</t>
  </si>
  <si>
    <t>=NF(B115,"Container No.")</t>
  </si>
  <si>
    <t>=NF(B116,"Container No.")</t>
  </si>
  <si>
    <t>=NF(B117,"Container No.")</t>
  </si>
  <si>
    <t>=NF(B118,"Container No.")</t>
  </si>
  <si>
    <t>=NF(B119,"Container No.")</t>
  </si>
  <si>
    <t>=NF(B120,"Container No.")</t>
  </si>
  <si>
    <t>=NF(B121,"Container No.")</t>
  </si>
  <si>
    <t>=NF(B122,"Container No.")</t>
  </si>
  <si>
    <t>=NF(B123,"Container No.")</t>
  </si>
  <si>
    <t>=NF(B124,"Container No.")</t>
  </si>
  <si>
    <t>=NF(B125,"Container No.")</t>
  </si>
  <si>
    <t>=NF(B126,"Container No.")</t>
  </si>
  <si>
    <t>=NF(B127,"Container No.")</t>
  </si>
  <si>
    <t>=NF(B128,"Container No.")</t>
  </si>
  <si>
    <t>=NF(B129,"Container No.")</t>
  </si>
  <si>
    <t>=NF(B130,"Container No.")</t>
  </si>
  <si>
    <t>=NF(B131,"Container No.")</t>
  </si>
  <si>
    <t>=NF(B132,"Container No.")</t>
  </si>
  <si>
    <t>=NF(B133,"Container No.")</t>
  </si>
  <si>
    <t>=NF(B134,"Container No.")</t>
  </si>
  <si>
    <t>=NF(B135,"Container No.")</t>
  </si>
  <si>
    <t>=NF(B136,"Container No.")</t>
  </si>
  <si>
    <t>=NF(B137,"Container No.")</t>
  </si>
  <si>
    <t>=NF(B138,"Container No.")</t>
  </si>
  <si>
    <t>=NF(B139,"Container No.")</t>
  </si>
  <si>
    <t>=NF(B140,"Container No.")</t>
  </si>
  <si>
    <t>=NF(B141,"Container No.")</t>
  </si>
  <si>
    <t>=NF(B142,"Container No.")</t>
  </si>
  <si>
    <t>=NF(B143,"Container No.")</t>
  </si>
  <si>
    <t>=NF(B144,"Container No.")</t>
  </si>
  <si>
    <t>=NF(B145,"Container No.")</t>
  </si>
  <si>
    <t>=NF(B146,"Container No.")</t>
  </si>
  <si>
    <t>=NF(B147,"Container No.")</t>
  </si>
  <si>
    <t>=NF(B148,"Container No.")</t>
  </si>
  <si>
    <t>=NF(B149,"Container No.")</t>
  </si>
  <si>
    <t>=NF(B150,"Container No.")</t>
  </si>
  <si>
    <t>=NF(B151,"Container No.")</t>
  </si>
  <si>
    <t>=NF(B152,"Container No.")</t>
  </si>
  <si>
    <t>=NF(B153,"Container No.")</t>
  </si>
  <si>
    <t>=NF(B154,"Container No.")</t>
  </si>
  <si>
    <t>=NF(B155,"Container No.")</t>
  </si>
  <si>
    <t>=NF(B156,"Container No.")</t>
  </si>
  <si>
    <t>=NF(B157,"Container No.")</t>
  </si>
  <si>
    <t>=NF(B158,"Container No.")</t>
  </si>
  <si>
    <t>=NF(B159,"Container No.")</t>
  </si>
  <si>
    <t>=NF(B160,"Container No.")</t>
  </si>
  <si>
    <t>=NF(B161,"Container No.")</t>
  </si>
  <si>
    <t>=NF(B162,"Container No.")</t>
  </si>
  <si>
    <t>=NF(B163,"Container No.")</t>
  </si>
  <si>
    <t>=NF(B164,"Container No.")</t>
  </si>
  <si>
    <t>=NF(B165,"Container No.")</t>
  </si>
  <si>
    <t>=NF(B166,"Container No.")</t>
  </si>
  <si>
    <t>=NF(B167,"Container No.")</t>
  </si>
  <si>
    <t>=NF(B168,"Container No.")</t>
  </si>
  <si>
    <t>=NF(B169,"Container No.")</t>
  </si>
  <si>
    <t>=NF(B170,"Container No.")</t>
  </si>
  <si>
    <t>=NF(B171,"Container No.")</t>
  </si>
  <si>
    <t>=NF(B172,"Container No.")</t>
  </si>
  <si>
    <t>=NF(B173,"Container No.")</t>
  </si>
  <si>
    <t>=NF(B174,"Container No.")</t>
  </si>
  <si>
    <t>=NF(B175,"Container No.")</t>
  </si>
  <si>
    <t>=NF(B176,"Container No.")</t>
  </si>
  <si>
    <t>=NF(B177,"Container No.")</t>
  </si>
  <si>
    <t>=NF(B178,"Container No.")</t>
  </si>
  <si>
    <t>=NF(B179,"Container No.")</t>
  </si>
  <si>
    <t>=NF(B180,"Container No.")</t>
  </si>
  <si>
    <t>=NF(B181,"Container No.")</t>
  </si>
  <si>
    <t>=NF(B182,"Container No.")</t>
  </si>
  <si>
    <t>=NF(B183,"Container No.")</t>
  </si>
  <si>
    <t>=NF(B184,"Container No.")</t>
  </si>
  <si>
    <t>=NF(B185,"Container No.")</t>
  </si>
  <si>
    <t>=NF(B186,"Container No.")</t>
  </si>
  <si>
    <t>=NF(B187,"Container No.")</t>
  </si>
  <si>
    <t>=NF(B188,"Container No.")</t>
  </si>
  <si>
    <t>=NF(B189,"Container No.")</t>
  </si>
  <si>
    <t>=NF(B190,"Container No.")</t>
  </si>
  <si>
    <t>=NF(B191,"Container No.")</t>
  </si>
  <si>
    <t>=NF(B192,"Container No.")</t>
  </si>
  <si>
    <t>=NF(B193,"Container No.")</t>
  </si>
  <si>
    <t>=NF(B194,"Container No.")</t>
  </si>
  <si>
    <t>=NF(B195,"Container No.")</t>
  </si>
  <si>
    <t>=NF(B196,"Container No.")</t>
  </si>
  <si>
    <t>=NF(B197,"Container No.")</t>
  </si>
  <si>
    <t>=NF(B198,"Container No.")</t>
  </si>
  <si>
    <t>=NF(B199,"Container No.")</t>
  </si>
  <si>
    <t>=NF(B200,"Container No.")</t>
  </si>
  <si>
    <t>=NF(B201,"Container No.")</t>
  </si>
  <si>
    <t>=NF(B202,"Container No.")</t>
  </si>
  <si>
    <t>=NF(B203,"Container No.")</t>
  </si>
  <si>
    <t>=NF(B204,"Container No.")</t>
  </si>
  <si>
    <t>=NF(B205,"Container No.")</t>
  </si>
  <si>
    <t>=NF(B206,"Container No.")</t>
  </si>
  <si>
    <t>=NF(B207,"Container No.")</t>
  </si>
  <si>
    <t>=NF(B208,"Container No.")</t>
  </si>
  <si>
    <t>=NF(B209,"Container No.")</t>
  </si>
  <si>
    <t>=NF(B210,"Container No.")</t>
  </si>
  <si>
    <t>=NF(B211,"Container No.")</t>
  </si>
  <si>
    <t>=NF(B212,"Container No.")</t>
  </si>
  <si>
    <t>=NF(B213,"Container No.")</t>
  </si>
  <si>
    <t>=NF(B214,"Container No.")</t>
  </si>
  <si>
    <t>=NF(B215,"Container No.")</t>
  </si>
  <si>
    <t>=NF(B216,"Container No.")</t>
  </si>
  <si>
    <t>=NF(B217,"Container No.")</t>
  </si>
  <si>
    <t>=NF(B218,"Container No.")</t>
  </si>
  <si>
    <t>=NF(B219,"Container No.")</t>
  </si>
  <si>
    <t>=NF(B220,"Container No.")</t>
  </si>
  <si>
    <t>=NF(B221,"Container No.")</t>
  </si>
  <si>
    <t>=NF(B222,"Container No.")</t>
  </si>
  <si>
    <t>=NF(B223,"Container No.")</t>
  </si>
  <si>
    <t>=NF(B224,"Container No.")</t>
  </si>
  <si>
    <t>=NF(B225,"Container No.")</t>
  </si>
  <si>
    <t>=NF(B226,"Container No.")</t>
  </si>
  <si>
    <t>=NF(B227,"Container No.")</t>
  </si>
  <si>
    <t>=NF(B228,"Container No.")</t>
  </si>
  <si>
    <t>=NF(B229,"Container No.")</t>
  </si>
  <si>
    <t>=NF(B230,"Container No.")</t>
  </si>
  <si>
    <t>=NF(B231,"Container No.")</t>
  </si>
  <si>
    <t>=NF(B232,"Container No.")</t>
  </si>
  <si>
    <t>=NF(B233,"Container No.")</t>
  </si>
  <si>
    <t>=NF(B234,"Container No.")</t>
  </si>
  <si>
    <t>=NF(B235,"Container No.")</t>
  </si>
  <si>
    <t>=NF(B236,"Container No.")</t>
  </si>
  <si>
    <t>=NF(B237,"Container No.")</t>
  </si>
  <si>
    <t>=NF(B238,"Container No.")</t>
  </si>
  <si>
    <t>=NF(B239,"Container No.")</t>
  </si>
  <si>
    <t>=NF(B240,"Container No.")</t>
  </si>
  <si>
    <t>=NF(B241,"Container No.")</t>
  </si>
  <si>
    <t>=NF(B242,"Container No.")</t>
  </si>
  <si>
    <t>=NF(B243,"Container No.")</t>
  </si>
  <si>
    <t>=NF(B244,"Container No.")</t>
  </si>
  <si>
    <t>=NF(B245,"Container No.")</t>
  </si>
  <si>
    <t>=NF(B246,"Container No.")</t>
  </si>
  <si>
    <t>=NF(B247,"Container No.")</t>
  </si>
  <si>
    <t>=NF(B248,"Container No.")</t>
  </si>
  <si>
    <t>=NF(B249,"Container No.")</t>
  </si>
  <si>
    <t>=NF(B250,"Container No.")</t>
  </si>
  <si>
    <t>=NF(B251,"Container No.")</t>
  </si>
  <si>
    <t>=NF(B252,"Container No.")</t>
  </si>
  <si>
    <t>=NF(B253,"Container No.")</t>
  </si>
  <si>
    <t>=NF(B254,"Container No.")</t>
  </si>
  <si>
    <t>=NF(B255,"Container No.")</t>
  </si>
  <si>
    <t>=NF(B256,"Container No.")</t>
  </si>
  <si>
    <t>=NF(B257,"Container No.")</t>
  </si>
  <si>
    <t>=NF(B258,"Container No.")</t>
  </si>
  <si>
    <t>=NF(B259,"Container No.")</t>
  </si>
  <si>
    <t>=NF(B260,"Container No.")</t>
  </si>
  <si>
    <t>=NF(B261,"Container No.")</t>
  </si>
  <si>
    <t>=NF(B262,"Container No.")</t>
  </si>
  <si>
    <t>=NF(B263,"Container No.")</t>
  </si>
  <si>
    <t>=NF(B264,"Container No.")</t>
  </si>
  <si>
    <t>=NF(B265,"Container No.")</t>
  </si>
  <si>
    <t>=NF(B266,"Container No.")</t>
  </si>
  <si>
    <t>=NF(B267,"Container No.")</t>
  </si>
  <si>
    <t>=NF(B268,"Container No.")</t>
  </si>
  <si>
    <t>=NF(B269,"Container No.")</t>
  </si>
  <si>
    <t>=NF(B270,"Container No.")</t>
  </si>
  <si>
    <t>=NF(B271,"Container No.")</t>
  </si>
  <si>
    <t>=NF(B272,"Container No.")</t>
  </si>
  <si>
    <t>=NF(B273,"Container No.")</t>
  </si>
  <si>
    <t>=NF(B274,"Container No.")</t>
  </si>
  <si>
    <t>=NF(B275,"Container No.")</t>
  </si>
  <si>
    <t>=NF(B276,"Container No.")</t>
  </si>
  <si>
    <t>=NF(B277,"Container No.")</t>
  </si>
  <si>
    <t>=NF(B278,"Container No.")</t>
  </si>
  <si>
    <t>=NF(B279,"Container No.")</t>
  </si>
  <si>
    <t>=NF(B280,"Container No.")</t>
  </si>
  <si>
    <t>=NF(B281,"Container No.")</t>
  </si>
  <si>
    <t>=NF(B282,"Container No.")</t>
  </si>
  <si>
    <t>=NF(B283,"Container No.")</t>
  </si>
  <si>
    <t>=NF(B284,"Container No.")</t>
  </si>
  <si>
    <t>=NF(B285,"Container No.")</t>
  </si>
  <si>
    <t>=NF(B286,"Container No.")</t>
  </si>
  <si>
    <t>=NF(B287,"Container No.")</t>
  </si>
  <si>
    <t>=NF(B288,"Container No.")</t>
  </si>
  <si>
    <t>=NF(B289,"Container No.")</t>
  </si>
  <si>
    <t>=NF(B290,"Container No.")</t>
  </si>
  <si>
    <t>=NF(B291,"Container No.")</t>
  </si>
  <si>
    <t>=NF(B292,"Container No.")</t>
  </si>
  <si>
    <t>=NF(B293,"Container No.")</t>
  </si>
  <si>
    <t>=NF(B294,"Container No.")</t>
  </si>
  <si>
    <t>=NF(B295,"Container No.")</t>
  </si>
  <si>
    <t>=NF(B296,"Container No.")</t>
  </si>
  <si>
    <t>=NF(B297,"Container No.")</t>
  </si>
  <si>
    <t>=NF(B298,"Container No.")</t>
  </si>
  <si>
    <t>=NF(B299,"Container No.")</t>
  </si>
  <si>
    <t>=NF(B300,"Container No.")</t>
  </si>
  <si>
    <t>=NF(B301,"Container No.")</t>
  </si>
  <si>
    <t>=NF(B302,"Container No.")</t>
  </si>
  <si>
    <t>=NF(B303,"Container No.")</t>
  </si>
  <si>
    <t>=NF(B304,"Container No.")</t>
  </si>
  <si>
    <t>=NF(B305,"Container No.")</t>
  </si>
  <si>
    <t>=NF(B306,"Container No.")</t>
  </si>
  <si>
    <t>=NF(B307,"Container No.")</t>
  </si>
  <si>
    <t>=NF(B308,"Container No.")</t>
  </si>
  <si>
    <t>=NF(B309,"Container No.")</t>
  </si>
  <si>
    <t>=NF(B310,"Container No.")</t>
  </si>
  <si>
    <t>=NF(B311,"Container No.")</t>
  </si>
  <si>
    <t>=NF(B312,"Container No.")</t>
  </si>
  <si>
    <t>=NF(B313,"Container No.")</t>
  </si>
  <si>
    <t>=NF(B314,"Container No.")</t>
  </si>
  <si>
    <t>=NF(B315,"Container No.")</t>
  </si>
  <si>
    <t>=NF(B316,"Container No.")</t>
  </si>
  <si>
    <t>=NF(B317,"Container No.")</t>
  </si>
  <si>
    <t>=NF(B318,"Container No.")</t>
  </si>
  <si>
    <t>=NF(B319,"Container No.")</t>
  </si>
  <si>
    <t>=NF(B320,"Container No.")</t>
  </si>
  <si>
    <t>=NF(B321,"Container No.")</t>
  </si>
  <si>
    <t>=NF(B322,"Container No.")</t>
  </si>
  <si>
    <t>=NF(B323,"Container No.")</t>
  </si>
  <si>
    <t>=NF(B324,"Container No.")</t>
  </si>
  <si>
    <t>=NF(B325,"Container No.")</t>
  </si>
  <si>
    <t>=NF(B326,"Container No.")</t>
  </si>
  <si>
    <t>=NF(B327,"Container No.")</t>
  </si>
  <si>
    <t>=NF(B328,"Container No.")</t>
  </si>
  <si>
    <t>=NF(B329,"Container No.")</t>
  </si>
  <si>
    <t>=NF(B330,"Container No.")</t>
  </si>
  <si>
    <t>=NF(B331,"Container No.")</t>
  </si>
  <si>
    <t>=NF(B332,"Container No.")</t>
  </si>
  <si>
    <t>=NF(B333,"Container No.")</t>
  </si>
  <si>
    <t>=NF(B334,"Container No.")</t>
  </si>
  <si>
    <t>=NF(B335,"Container No.")</t>
  </si>
  <si>
    <t>=NF(B336,"Container No.")</t>
  </si>
  <si>
    <t>=NF(B337,"Container No.")</t>
  </si>
  <si>
    <t>=NF(B338,"Container No.")</t>
  </si>
  <si>
    <t>=NF(B339,"Container No.")</t>
  </si>
  <si>
    <t>=NF(B340,"Container No.")</t>
  </si>
  <si>
    <t>=NF(B341,"Container No.")</t>
  </si>
  <si>
    <t>=NF(B342,"Container No.")</t>
  </si>
  <si>
    <t>=NF(B343,"Container No.")</t>
  </si>
  <si>
    <t>=NF(B344,"Container No.")</t>
  </si>
  <si>
    <t>=NF(B345,"Container No.")</t>
  </si>
  <si>
    <t>=NF(B346,"Container No.")</t>
  </si>
  <si>
    <t>=NF(B347,"Container No.")</t>
  </si>
  <si>
    <t>=NF(B348,"Container No.")</t>
  </si>
  <si>
    <t>=NF(B349,"Container No.")</t>
  </si>
  <si>
    <t>=NF(B350,"Container No.")</t>
  </si>
  <si>
    <t>=NF(B351,"Container No.")</t>
  </si>
  <si>
    <t>=NF(B352,"Container No.")</t>
  </si>
  <si>
    <t>=NF(B353,"Container No.")</t>
  </si>
  <si>
    <t>=NF(B354,"Container No.")</t>
  </si>
  <si>
    <t>=NF(B355,"Container No.")</t>
  </si>
  <si>
    <t>=NF(B356,"Container No.")</t>
  </si>
  <si>
    <t>=NF(B357,"Container No.")</t>
  </si>
  <si>
    <t>=NF(B358,"Container No.")</t>
  </si>
  <si>
    <t>=NF(B359,"Container No.")</t>
  </si>
  <si>
    <t>=NF(B360,"Container No.")</t>
  </si>
  <si>
    <t>=NF(B361,"Container No.")</t>
  </si>
  <si>
    <t>=NF(B362,"Container No.")</t>
  </si>
  <si>
    <t>=NF(B363,"Container No.")</t>
  </si>
  <si>
    <t>=NF(B364,"Container No.")</t>
  </si>
  <si>
    <t>=NF(B365,"Container No.")</t>
  </si>
  <si>
    <t>=NF(B366,"Container No.")</t>
  </si>
  <si>
    <t>=NF(B367,"Container No.")</t>
  </si>
  <si>
    <t>=NF(B368,"Container No.")</t>
  </si>
  <si>
    <t>=NF(B369,"Container No.")</t>
  </si>
  <si>
    <t>=NF(B370,"Container No.")</t>
  </si>
  <si>
    <t>=NF(B371,"Container No.")</t>
  </si>
  <si>
    <t>=NF(B372,"Container No.")</t>
  </si>
  <si>
    <t>=NF(B373,"Container No.")</t>
  </si>
  <si>
    <t>=NF(B374,"Container No.")</t>
  </si>
  <si>
    <t>=NF(B375,"Container No.")</t>
  </si>
  <si>
    <t>=NF(B376,"Container No.")</t>
  </si>
  <si>
    <t>=NF(B377,"Container No.")</t>
  </si>
  <si>
    <t>=NF(B378,"Container No.")</t>
  </si>
  <si>
    <t>=NF(B379,"Container No.")</t>
  </si>
  <si>
    <t>=NF(B380,"Container No.")</t>
  </si>
  <si>
    <t>=NF(B381,"Container No.")</t>
  </si>
  <si>
    <t>=NF(B382,"Container No.")</t>
  </si>
  <si>
    <t>=NF(B383,"Container No.")</t>
  </si>
  <si>
    <t>=NF(B384,"Container No.")</t>
  </si>
  <si>
    <t>=NF(B385,"Container No.")</t>
  </si>
  <si>
    <t>=NF(B386,"Container No.")</t>
  </si>
  <si>
    <t>=NF(B387,"Container No.")</t>
  </si>
  <si>
    <t>=NF(B388,"Container No.")</t>
  </si>
  <si>
    <t>=NF(B389,"Container No.")</t>
  </si>
  <si>
    <t>=NF(B390,"Container No.")</t>
  </si>
  <si>
    <t>=NF(B391,"Container No.")</t>
  </si>
  <si>
    <t>=NF(B392,"Container No.")</t>
  </si>
  <si>
    <t>=NF(B393,"Container No.")</t>
  </si>
  <si>
    <t>=NF(B394,"Container No.")</t>
  </si>
  <si>
    <t>=NF(B395,"Container No.")</t>
  </si>
  <si>
    <t>=NF(B396,"Container No.")</t>
  </si>
  <si>
    <t>=NF(B397,"Container No.")</t>
  </si>
  <si>
    <t>=NF(B398,"Container No.")</t>
  </si>
  <si>
    <t>=NF(B399,"Container No.")</t>
  </si>
  <si>
    <t>=NF(B400,"Container No.")</t>
  </si>
  <si>
    <t>=NF(B401,"Container No.")</t>
  </si>
  <si>
    <t>=NF(B402,"Container No.")</t>
  </si>
  <si>
    <t>=NF(B403,"Container No.")</t>
  </si>
  <si>
    <t>=NF(B404,"Container No.")</t>
  </si>
  <si>
    <t>=NF(B405,"Container No.")</t>
  </si>
  <si>
    <t>=NF(B406,"Container No.")</t>
  </si>
  <si>
    <t>=NF(B407,"Container No.")</t>
  </si>
  <si>
    <t>=NF(B408,"Container No.")</t>
  </si>
  <si>
    <t>=NF(B409,"Container No.")</t>
  </si>
  <si>
    <t>=NF(B410,"Container No.")</t>
  </si>
  <si>
    <t>=NF(B411,"Container No.")</t>
  </si>
  <si>
    <t>=NF(B412,"Container No.")</t>
  </si>
  <si>
    <t>=NF(B413,"Container No.")</t>
  </si>
  <si>
    <t>=NF(B414,"Container No.")</t>
  </si>
  <si>
    <t>=NF(B415,"Container No.")</t>
  </si>
  <si>
    <t>=NF(B416,"Container No.")</t>
  </si>
  <si>
    <t>=NF(B417,"Container No.")</t>
  </si>
  <si>
    <t>=NF(B418,"Container No.")</t>
  </si>
  <si>
    <t>=NF(B419,"Container No.")</t>
  </si>
  <si>
    <t>=NF(B420,"Container No.")</t>
  </si>
  <si>
    <t>=NF(B421,"Container No.")</t>
  </si>
  <si>
    <t>=NL("Rows","Sales Cr.Memo Header",,"Location Code",Options!B10,"Reason Code","SHIP ERROR|SHORT SHIP|OVER SHIP","Posting Date",Options!B7,"TORLYS Invoice No.","&lt;&gt;''")</t>
  </si>
  <si>
    <t>Base Quantity</t>
  </si>
  <si>
    <t>Auto+Hide+Values+Formulas=Sheet26,Sheet27+FormulasOnly</t>
  </si>
  <si>
    <t>Auto+Hide+Values+Formulas=Sheet28,Sheet29+FormulasOnly</t>
  </si>
  <si>
    <t>Auto+Hide+Values+Formulas=Sheet30,Sheet31+FormulasOnly</t>
  </si>
  <si>
    <t>Auto+Hide+Values+Formulas=Sheet32,Sheet26,Sheet27</t>
  </si>
  <si>
    <t>="""TorlysDynamics"",""Torlys Inc."",""111"",""3"",""SHA0252180"",""4"",""10000"""</t>
  </si>
  <si>
    <t>="""TorlysDynamics"",""Torlys Inc."",""111"",""3"",""SHA0252180"",""4"",""20000"""</t>
  </si>
  <si>
    <t>="""TorlysDynamics"",""Torlys Inc."",""111"",""3"",""SHA0252181"",""4"",""10000"""</t>
  </si>
  <si>
    <t>="""TorlysDynamics"",""Torlys Inc."",""111"",""3"",""SHA0252182"",""4"",""10000"""</t>
  </si>
  <si>
    <t>="""TorlysDynamics"",""Torlys Inc."",""111"",""3"",""SHA0252186"",""4"",""10000"""</t>
  </si>
  <si>
    <t>="""TorlysDynamics"",""Torlys Inc."",""111"",""3"",""SHA0252187"",""4"",""10000"""</t>
  </si>
  <si>
    <t>="""TorlysDynamics"",""Torlys Inc."",""111"",""3"",""SHA0252187"",""4"",""30000"""</t>
  </si>
  <si>
    <t>="""TorlysDynamics"",""Torlys Inc."",""111"",""3"",""SHA0252188"",""4"",""10000"""</t>
  </si>
  <si>
    <t>="""TorlysDynamics"",""Torlys Inc."",""111"",""3"",""SHA0252188"",""4"",""30000"""</t>
  </si>
  <si>
    <t>="""TorlysDynamics"",""Torlys Inc."",""111"",""3"",""SHA0252188"",""4"",""50000"""</t>
  </si>
  <si>
    <t>="""TorlysDynamics"",""Torlys Inc."",""111"",""3"",""SHA0252188"",""4"",""60000"""</t>
  </si>
  <si>
    <t>="""TorlysDynamics"",""Torlys Inc."",""111"",""3"",""SHA0252188"",""4"",""70000"""</t>
  </si>
  <si>
    <t>="""TorlysDynamics"",""Torlys Inc."",""111"",""3"",""SHA0252189"",""4"",""10000"""</t>
  </si>
  <si>
    <t>="""TorlysDynamics"",""Torlys Inc."",""111"",""3"",""SHA0252190"",""4"",""10000"""</t>
  </si>
  <si>
    <t>="""TorlysDynamics"",""Torlys Inc."",""111"",""3"",""SHA0252191"",""4"",""40000"""</t>
  </si>
  <si>
    <t>="""TorlysDynamics"",""Torlys Inc."",""111"",""3"",""SHA0252192"",""4"",""50000"""</t>
  </si>
  <si>
    <t>="""TorlysDynamics"",""Torlys Inc."",""111"",""3"",""SHA0252193"",""4"",""10000"""</t>
  </si>
  <si>
    <t>="""TorlysDynamics"",""Torlys Inc."",""111"",""3"",""SHA0252194"",""4"",""10000"""</t>
  </si>
  <si>
    <t>="""TorlysDynamics"",""Torlys Inc."",""111"",""3"",""SHA0252197"",""4"",""10000"""</t>
  </si>
  <si>
    <t>="""TorlysDynamics"",""Torlys Inc."",""111"",""3"",""SHA0252197"",""4"",""30000"""</t>
  </si>
  <si>
    <t>="""TorlysDynamics"",""Torlys Inc."",""111"",""3"",""SHA0252208"",""4"",""10000"""</t>
  </si>
  <si>
    <t>="""TorlysDynamics"",""Torlys Inc."",""111"",""3"",""SHA0252212"",""4"",""10000"""</t>
  </si>
  <si>
    <t>="""TorlysDynamics"",""Torlys Inc."",""111"",""3"",""SHA0252213"",""4"",""20000"""</t>
  </si>
  <si>
    <t>="""TorlysDynamics"",""Torlys Inc."",""111"",""3"",""SHA0252225"",""4"",""10000"""</t>
  </si>
  <si>
    <t>="""TorlysDynamics"",""Torlys Inc."",""111"",""3"",""SHA0252226"",""4"",""10000"""</t>
  </si>
  <si>
    <t>="""TorlysDynamics"",""Torlys Inc."",""111"",""3"",""SHA0252226"",""4"",""20000"""</t>
  </si>
  <si>
    <t>="""TorlysDynamics"",""Torlys Inc."",""111"",""3"",""SHA0252227"",""4"",""10000"""</t>
  </si>
  <si>
    <t>="""TorlysDynamics"",""Torlys Inc."",""111"",""3"",""SHA0252228"",""4"",""10000"""</t>
  </si>
  <si>
    <t>="""TorlysDynamics"",""Torlys Inc."",""111"",""3"",""SHA0252229"",""4"",""10000"""</t>
  </si>
  <si>
    <t>="""TorlysDynamics"",""Torlys Inc."",""111"",""3"",""SHA0252229"",""4"",""40000"""</t>
  </si>
  <si>
    <t>="""TorlysDynamics"",""Torlys Inc."",""111"",""3"",""SHA0252230"",""4"",""10000"""</t>
  </si>
  <si>
    <t>="""TorlysDynamics"",""Torlys Inc."",""111"",""3"",""SHA0252231"",""4"",""10000"""</t>
  </si>
  <si>
    <t>="""TorlysDynamics"",""Torlys Inc."",""111"",""3"",""SHA0252232"",""4"",""10000"""</t>
  </si>
  <si>
    <t>="""TorlysDynamics"",""Torlys Inc."",""111"",""3"",""SHA0252233"",""4"",""10000"""</t>
  </si>
  <si>
    <t>="""TorlysDynamics"",""Torlys Inc."",""111"",""3"",""SHA0252233"",""4"",""20000"""</t>
  </si>
  <si>
    <t>="""TorlysDynamics"",""Torlys Inc."",""111"",""3"",""SHA0252233"",""4"",""40000"""</t>
  </si>
  <si>
    <t>="""TorlysDynamics"",""Torlys Inc."",""111"",""3"",""SHA0252234"",""4"",""10000"""</t>
  </si>
  <si>
    <t>="""TorlysDynamics"",""Torlys Inc."",""111"",""3"",""SHA0252235"",""4"",""50000"""</t>
  </si>
  <si>
    <t>="""TorlysDynamics"",""Torlys Inc."",""111"",""3"",""SHA0252236"",""4"",""10000"""</t>
  </si>
  <si>
    <t>=NF(B2821,"Posting Date")</t>
  </si>
  <si>
    <t>=NF(B2822,"Posting Date")</t>
  </si>
  <si>
    <t>=NF(B2823,"Posting Date")</t>
  </si>
  <si>
    <t>=NF(B2824,"Posting Date")</t>
  </si>
  <si>
    <t>=NF(B2825,"Posting Date")</t>
  </si>
  <si>
    <t>=NF(B2826,"Posting Date")</t>
  </si>
  <si>
    <t>=NF(B2827,"Posting Date")</t>
  </si>
  <si>
    <t>=NF(B2828,"Posting Date")</t>
  </si>
  <si>
    <t>=NF(B2829,"Posting Date")</t>
  </si>
  <si>
    <t>=NF(B2830,"Posting Date")</t>
  </si>
  <si>
    <t>=NF(B2831,"Posting Date")</t>
  </si>
  <si>
    <t>=NF(B2832,"Posting Date")</t>
  </si>
  <si>
    <t>=NF(B2833,"Posting Date")</t>
  </si>
  <si>
    <t>=NF(B2834,"Posting Date")</t>
  </si>
  <si>
    <t>=NF(B2835,"Posting Date")</t>
  </si>
  <si>
    <t>=NF(B2836,"Posting Date")</t>
  </si>
  <si>
    <t>=NF(B2837,"Posting Date")</t>
  </si>
  <si>
    <t>=NF(B2838,"Posting Date")</t>
  </si>
  <si>
    <t>=NF(B2839,"Posting Date")</t>
  </si>
  <si>
    <t>=NF(B2840,"Posting Date")</t>
  </si>
  <si>
    <t>=NF(B2841,"Posting Date")</t>
  </si>
  <si>
    <t>=NF(B2842,"Posting Date")</t>
  </si>
  <si>
    <t>=NF(B2843,"Posting Date")</t>
  </si>
  <si>
    <t>=NF(B2844,"Posting Date")</t>
  </si>
  <si>
    <t>=NF(B2845,"Posting Date")</t>
  </si>
  <si>
    <t>=NF(B2846,"Posting Date")</t>
  </si>
  <si>
    <t>=NF(B2847,"Posting Date")</t>
  </si>
  <si>
    <t>=NF(B2848,"Posting Date")</t>
  </si>
  <si>
    <t>=NF(B2849,"Posting Date")</t>
  </si>
  <si>
    <t>=NF(B2850,"Posting Date")</t>
  </si>
  <si>
    <t>=NF(B2851,"Posting Date")</t>
  </si>
  <si>
    <t>=NF(B2852,"Posting Date")</t>
  </si>
  <si>
    <t>=NF(B2853,"Posting Date")</t>
  </si>
  <si>
    <t>=NF(B2854,"Posting Date")</t>
  </si>
  <si>
    <t>=NF(B2855,"Posting Date")</t>
  </si>
  <si>
    <t>=NF(B2856,"Posting Date")</t>
  </si>
  <si>
    <t>=NF(B2857,"Posting Date")</t>
  </si>
  <si>
    <t>=NF(B2858,"Posting Date")</t>
  </si>
  <si>
    <t>=NF(B2859,"Posting Date")</t>
  </si>
  <si>
    <t>=NF(B2821,"Document No.")</t>
  </si>
  <si>
    <t>=NF(B2822,"Document No.")</t>
  </si>
  <si>
    <t>=NF(B2823,"Document No.")</t>
  </si>
  <si>
    <t>=NF(B2824,"Document No.")</t>
  </si>
  <si>
    <t>=NF(B2825,"Document No.")</t>
  </si>
  <si>
    <t>=NF(B2826,"Document No.")</t>
  </si>
  <si>
    <t>=NF(B2827,"Document No.")</t>
  </si>
  <si>
    <t>=NF(B2828,"Document No.")</t>
  </si>
  <si>
    <t>=NF(B2829,"Document No.")</t>
  </si>
  <si>
    <t>=NF(B2830,"Document No.")</t>
  </si>
  <si>
    <t>=NF(B2831,"Document No.")</t>
  </si>
  <si>
    <t>=NF(B2832,"Document No.")</t>
  </si>
  <si>
    <t>=NF(B2833,"Document No.")</t>
  </si>
  <si>
    <t>=NF(B2834,"Document No.")</t>
  </si>
  <si>
    <t>=NF(B2835,"Document No.")</t>
  </si>
  <si>
    <t>=NF(B2836,"Document No.")</t>
  </si>
  <si>
    <t>=NF(B2837,"Document No.")</t>
  </si>
  <si>
    <t>=NF(B2838,"Document No.")</t>
  </si>
  <si>
    <t>=NF(B2839,"Document No.")</t>
  </si>
  <si>
    <t>=NF(B2840,"Document No.")</t>
  </si>
  <si>
    <t>=NF(B2841,"Document No.")</t>
  </si>
  <si>
    <t>=NF(B2842,"Document No.")</t>
  </si>
  <si>
    <t>=NF(B2843,"Document No.")</t>
  </si>
  <si>
    <t>=NF(B2844,"Document No.")</t>
  </si>
  <si>
    <t>=NF(B2845,"Document No.")</t>
  </si>
  <si>
    <t>=NF(B2846,"Document No.")</t>
  </si>
  <si>
    <t>=NF(B2847,"Document No.")</t>
  </si>
  <si>
    <t>=NF(B2848,"Document No.")</t>
  </si>
  <si>
    <t>=NF(B2849,"Document No.")</t>
  </si>
  <si>
    <t>=NF(B2850,"Document No.")</t>
  </si>
  <si>
    <t>=NF(B2851,"Document No.")</t>
  </si>
  <si>
    <t>=NF(B2852,"Document No.")</t>
  </si>
  <si>
    <t>=NF(B2853,"Document No.")</t>
  </si>
  <si>
    <t>=NF(B2854,"Document No.")</t>
  </si>
  <si>
    <t>=NF(B2855,"Document No.")</t>
  </si>
  <si>
    <t>=NF(B2856,"Document No.")</t>
  </si>
  <si>
    <t>=NF(B2857,"Document No.")</t>
  </si>
  <si>
    <t>=NF(B2858,"Document No.")</t>
  </si>
  <si>
    <t>=NF(B2859,"Document No.")</t>
  </si>
  <si>
    <t>=NL(,"Sales Shipment Header","Whse Associate Picked By","No.",D2821)</t>
  </si>
  <si>
    <t>=NL(,"Sales Shipment Header","Whse Associate Picked By","No.",D2822)</t>
  </si>
  <si>
    <t>=NL(,"Sales Shipment Header","Whse Associate Picked By","No.",D2823)</t>
  </si>
  <si>
    <t>=NL(,"Sales Shipment Header","Whse Associate Picked By","No.",D2824)</t>
  </si>
  <si>
    <t>=NL(,"Sales Shipment Header","Whse Associate Picked By","No.",D2825)</t>
  </si>
  <si>
    <t>=NL(,"Sales Shipment Header","Whse Associate Picked By","No.",D2826)</t>
  </si>
  <si>
    <t>=NL(,"Sales Shipment Header","Whse Associate Picked By","No.",D2827)</t>
  </si>
  <si>
    <t>=NL(,"Sales Shipment Header","Whse Associate Picked By","No.",D2828)</t>
  </si>
  <si>
    <t>=NL(,"Sales Shipment Header","Whse Associate Picked By","No.",D2829)</t>
  </si>
  <si>
    <t>=NL(,"Sales Shipment Header","Whse Associate Picked By","No.",D2830)</t>
  </si>
  <si>
    <t>=NL(,"Sales Shipment Header","Whse Associate Picked By","No.",D2831)</t>
  </si>
  <si>
    <t>=NL(,"Sales Shipment Header","Whse Associate Picked By","No.",D2832)</t>
  </si>
  <si>
    <t>=NL(,"Sales Shipment Header","Whse Associate Picked By","No.",D2833)</t>
  </si>
  <si>
    <t>=NL(,"Sales Shipment Header","Whse Associate Picked By","No.",D2834)</t>
  </si>
  <si>
    <t>=NL(,"Sales Shipment Header","Whse Associate Picked By","No.",D2835)</t>
  </si>
  <si>
    <t>=NL(,"Sales Shipment Header","Whse Associate Picked By","No.",D2836)</t>
  </si>
  <si>
    <t>=NL(,"Sales Shipment Header","Whse Associate Picked By","No.",D2837)</t>
  </si>
  <si>
    <t>=NL(,"Sales Shipment Header","Whse Associate Picked By","No.",D2838)</t>
  </si>
  <si>
    <t>=NL(,"Sales Shipment Header","Whse Associate Picked By","No.",D2839)</t>
  </si>
  <si>
    <t>=NL(,"Sales Shipment Header","Whse Associate Picked By","No.",D2840)</t>
  </si>
  <si>
    <t>=NL(,"Sales Shipment Header","Whse Associate Picked By","No.",D2841)</t>
  </si>
  <si>
    <t>=NL(,"Sales Shipment Header","Whse Associate Picked By","No.",D2842)</t>
  </si>
  <si>
    <t>=NL(,"Sales Shipment Header","Whse Associate Picked By","No.",D2843)</t>
  </si>
  <si>
    <t>=NL(,"Sales Shipment Header","Whse Associate Picked By","No.",D2844)</t>
  </si>
  <si>
    <t>=NL(,"Sales Shipment Header","Whse Associate Picked By","No.",D2845)</t>
  </si>
  <si>
    <t>=NL(,"Sales Shipment Header","Whse Associate Picked By","No.",D2846)</t>
  </si>
  <si>
    <t>=NL(,"Sales Shipment Header","Whse Associate Picked By","No.",D2847)</t>
  </si>
  <si>
    <t>=NL(,"Sales Shipment Header","Whse Associate Picked By","No.",D2848)</t>
  </si>
  <si>
    <t>=NL(,"Sales Shipment Header","Whse Associate Picked By","No.",D2849)</t>
  </si>
  <si>
    <t>=NL(,"Sales Shipment Header","Whse Associate Picked By","No.",D2850)</t>
  </si>
  <si>
    <t>=NL(,"Sales Shipment Header","Whse Associate Picked By","No.",D2851)</t>
  </si>
  <si>
    <t>=NL(,"Sales Shipment Header","Whse Associate Picked By","No.",D2852)</t>
  </si>
  <si>
    <t>=NL(,"Sales Shipment Header","Whse Associate Picked By","No.",D2853)</t>
  </si>
  <si>
    <t>=NL(,"Sales Shipment Header","Whse Associate Picked By","No.",D2854)</t>
  </si>
  <si>
    <t>=NL(,"Sales Shipment Header","Whse Associate Picked By","No.",D2855)</t>
  </si>
  <si>
    <t>=NL(,"Sales Shipment Header","Whse Associate Picked By","No.",D2856)</t>
  </si>
  <si>
    <t>=NL(,"Sales Shipment Header","Whse Associate Picked By","No.",D2857)</t>
  </si>
  <si>
    <t>=NL(,"Sales Shipment Header","Whse Associate Picked By","No.",D2858)</t>
  </si>
  <si>
    <t>=NL(,"Sales Shipment Header","Whse Associate Picked By","No.",D2859)</t>
  </si>
  <si>
    <t>=NF(B2821,"Sell-to Customer No.")</t>
  </si>
  <si>
    <t>=NF(B2822,"Sell-to Customer No.")</t>
  </si>
  <si>
    <t>=NF(B2823,"Sell-to Customer No.")</t>
  </si>
  <si>
    <t>=NF(B2824,"Sell-to Customer No.")</t>
  </si>
  <si>
    <t>=NF(B2825,"Sell-to Customer No.")</t>
  </si>
  <si>
    <t>=NF(B2826,"Sell-to Customer No.")</t>
  </si>
  <si>
    <t>=NF(B2827,"Sell-to Customer No.")</t>
  </si>
  <si>
    <t>=NF(B2828,"Sell-to Customer No.")</t>
  </si>
  <si>
    <t>=NF(B2829,"Sell-to Customer No.")</t>
  </si>
  <si>
    <t>=NF(B2830,"Sell-to Customer No.")</t>
  </si>
  <si>
    <t>=NF(B2831,"Sell-to Customer No.")</t>
  </si>
  <si>
    <t>=NF(B2832,"Sell-to Customer No.")</t>
  </si>
  <si>
    <t>=NF(B2833,"Sell-to Customer No.")</t>
  </si>
  <si>
    <t>=NF(B2834,"Sell-to Customer No.")</t>
  </si>
  <si>
    <t>=NF(B2835,"Sell-to Customer No.")</t>
  </si>
  <si>
    <t>=NF(B2836,"Sell-to Customer No.")</t>
  </si>
  <si>
    <t>=NF(B2837,"Sell-to Customer No.")</t>
  </si>
  <si>
    <t>=NF(B2838,"Sell-to Customer No.")</t>
  </si>
  <si>
    <t>=NF(B2839,"Sell-to Customer No.")</t>
  </si>
  <si>
    <t>=NF(B2840,"Sell-to Customer No.")</t>
  </si>
  <si>
    <t>=NF(B2841,"Sell-to Customer No.")</t>
  </si>
  <si>
    <t>=NF(B2842,"Sell-to Customer No.")</t>
  </si>
  <si>
    <t>=NF(B2843,"Sell-to Customer No.")</t>
  </si>
  <si>
    <t>=NF(B2844,"Sell-to Customer No.")</t>
  </si>
  <si>
    <t>=NF(B2845,"Sell-to Customer No.")</t>
  </si>
  <si>
    <t>=NF(B2846,"Sell-to Customer No.")</t>
  </si>
  <si>
    <t>=NF(B2847,"Sell-to Customer No.")</t>
  </si>
  <si>
    <t>=NF(B2848,"Sell-to Customer No.")</t>
  </si>
  <si>
    <t>=NF(B2849,"Sell-to Customer No.")</t>
  </si>
  <si>
    <t>=NF(B2850,"Sell-to Customer No.")</t>
  </si>
  <si>
    <t>=NF(B2851,"Sell-to Customer No.")</t>
  </si>
  <si>
    <t>=NF(B2852,"Sell-to Customer No.")</t>
  </si>
  <si>
    <t>=NF(B2853,"Sell-to Customer No.")</t>
  </si>
  <si>
    <t>=NF(B2854,"Sell-to Customer No.")</t>
  </si>
  <si>
    <t>=NF(B2855,"Sell-to Customer No.")</t>
  </si>
  <si>
    <t>=NF(B2856,"Sell-to Customer No.")</t>
  </si>
  <si>
    <t>=NF(B2857,"Sell-to Customer No.")</t>
  </si>
  <si>
    <t>=NF(B2858,"Sell-to Customer No.")</t>
  </si>
  <si>
    <t>=NF(B2859,"Sell-to Customer No.")</t>
  </si>
  <si>
    <t>=NF(B2821,"Quantity Case")</t>
  </si>
  <si>
    <t>=NF(B2822,"Quantity Case")</t>
  </si>
  <si>
    <t>=NF(B2823,"Quantity Case")</t>
  </si>
  <si>
    <t>=NF(B2824,"Quantity Case")</t>
  </si>
  <si>
    <t>=NF(B2825,"Quantity Case")</t>
  </si>
  <si>
    <t>=NF(B2826,"Quantity Case")</t>
  </si>
  <si>
    <t>=NF(B2827,"Quantity Case")</t>
  </si>
  <si>
    <t>=NF(B2828,"Quantity Case")</t>
  </si>
  <si>
    <t>=NF(B2829,"Quantity Case")</t>
  </si>
  <si>
    <t>=NF(B2830,"Quantity Case")</t>
  </si>
  <si>
    <t>=NF(B2831,"Quantity Case")</t>
  </si>
  <si>
    <t>=NF(B2832,"Quantity Case")</t>
  </si>
  <si>
    <t>=NF(B2833,"Quantity Case")</t>
  </si>
  <si>
    <t>=NF(B2834,"Quantity Case")</t>
  </si>
  <si>
    <t>=NF(B2835,"Quantity Case")</t>
  </si>
  <si>
    <t>=NF(B2836,"Quantity Case")</t>
  </si>
  <si>
    <t>=NF(B2837,"Quantity Case")</t>
  </si>
  <si>
    <t>=NF(B2838,"Quantity Case")</t>
  </si>
  <si>
    <t>=NF(B2839,"Quantity Case")</t>
  </si>
  <si>
    <t>=NF(B2840,"Quantity Case")</t>
  </si>
  <si>
    <t>=NF(B2841,"Quantity Case")</t>
  </si>
  <si>
    <t>=NF(B2842,"Quantity Case")</t>
  </si>
  <si>
    <t>=NF(B2843,"Quantity Case")</t>
  </si>
  <si>
    <t>=NF(B2844,"Quantity Case")</t>
  </si>
  <si>
    <t>=NF(B2845,"Quantity Case")</t>
  </si>
  <si>
    <t>=NF(B2846,"Quantity Case")</t>
  </si>
  <si>
    <t>=NF(B2847,"Quantity Case")</t>
  </si>
  <si>
    <t>=NF(B2848,"Quantity Case")</t>
  </si>
  <si>
    <t>=NF(B2849,"Quantity Case")</t>
  </si>
  <si>
    <t>=NF(B2850,"Quantity Case")</t>
  </si>
  <si>
    <t>=NF(B2851,"Quantity Case")</t>
  </si>
  <si>
    <t>=NF(B2852,"Quantity Case")</t>
  </si>
  <si>
    <t>=NF(B2853,"Quantity Case")</t>
  </si>
  <si>
    <t>=NF(B2854,"Quantity Case")</t>
  </si>
  <si>
    <t>=NF(B2855,"Quantity Case")</t>
  </si>
  <si>
    <t>=NF(B2856,"Quantity Case")</t>
  </si>
  <si>
    <t>=NF(B2857,"Quantity Case")</t>
  </si>
  <si>
    <t>=NF(B2858,"Quantity Case")</t>
  </si>
  <si>
    <t>=NF(B2859,"Quantity Case")</t>
  </si>
  <si>
    <t>=NF(B2821,"Quantity Pallet")</t>
  </si>
  <si>
    <t>=NF(B2822,"Quantity Pallet")</t>
  </si>
  <si>
    <t>=NF(B2823,"Quantity Pallet")</t>
  </si>
  <si>
    <t>=NF(B2824,"Quantity Pallet")</t>
  </si>
  <si>
    <t>=NF(B2825,"Quantity Pallet")</t>
  </si>
  <si>
    <t>=NF(B2826,"Quantity Pallet")</t>
  </si>
  <si>
    <t>=NF(B2827,"Quantity Pallet")</t>
  </si>
  <si>
    <t>=NF(B2828,"Quantity Pallet")</t>
  </si>
  <si>
    <t>=NF(B2829,"Quantity Pallet")</t>
  </si>
  <si>
    <t>=NF(B2830,"Quantity Pallet")</t>
  </si>
  <si>
    <t>=NF(B2831,"Quantity Pallet")</t>
  </si>
  <si>
    <t>=NF(B2832,"Quantity Pallet")</t>
  </si>
  <si>
    <t>=NF(B2833,"Quantity Pallet")</t>
  </si>
  <si>
    <t>=NF(B2834,"Quantity Pallet")</t>
  </si>
  <si>
    <t>=NF(B2835,"Quantity Pallet")</t>
  </si>
  <si>
    <t>=NF(B2836,"Quantity Pallet")</t>
  </si>
  <si>
    <t>=NF(B2837,"Quantity Pallet")</t>
  </si>
  <si>
    <t>=NF(B2838,"Quantity Pallet")</t>
  </si>
  <si>
    <t>=NF(B2839,"Quantity Pallet")</t>
  </si>
  <si>
    <t>=NF(B2840,"Quantity Pallet")</t>
  </si>
  <si>
    <t>=NF(B2841,"Quantity Pallet")</t>
  </si>
  <si>
    <t>=NF(B2842,"Quantity Pallet")</t>
  </si>
  <si>
    <t>=NF(B2843,"Quantity Pallet")</t>
  </si>
  <si>
    <t>=NF(B2844,"Quantity Pallet")</t>
  </si>
  <si>
    <t>=NF(B2845,"Quantity Pallet")</t>
  </si>
  <si>
    <t>=NF(B2846,"Quantity Pallet")</t>
  </si>
  <si>
    <t>=NF(B2847,"Quantity Pallet")</t>
  </si>
  <si>
    <t>=NF(B2848,"Quantity Pallet")</t>
  </si>
  <si>
    <t>=NF(B2849,"Quantity Pallet")</t>
  </si>
  <si>
    <t>=NF(B2850,"Quantity Pallet")</t>
  </si>
  <si>
    <t>=NF(B2851,"Quantity Pallet")</t>
  </si>
  <si>
    <t>=NF(B2852,"Quantity Pallet")</t>
  </si>
  <si>
    <t>=NF(B2853,"Quantity Pallet")</t>
  </si>
  <si>
    <t>=NF(B2854,"Quantity Pallet")</t>
  </si>
  <si>
    <t>=NF(B2855,"Quantity Pallet")</t>
  </si>
  <si>
    <t>=NF(B2856,"Quantity Pallet")</t>
  </si>
  <si>
    <t>=NF(B2857,"Quantity Pallet")</t>
  </si>
  <si>
    <t>=NF(B2858,"Quantity Pallet")</t>
  </si>
  <si>
    <t>=NF(B2859,"Quantity Pallet")</t>
  </si>
  <si>
    <t>=NF(B2821,"Quantity (Base)")</t>
  </si>
  <si>
    <t>=NF(B2822,"Quantity (Base)")</t>
  </si>
  <si>
    <t>=NF(B2823,"Quantity (Base)")</t>
  </si>
  <si>
    <t>=NF(B2824,"Quantity (Base)")</t>
  </si>
  <si>
    <t>=NF(B2825,"Quantity (Base)")</t>
  </si>
  <si>
    <t>=NF(B2826,"Quantity (Base)")</t>
  </si>
  <si>
    <t>=NF(B2827,"Quantity (Base)")</t>
  </si>
  <si>
    <t>=NF(B2828,"Quantity (Base)")</t>
  </si>
  <si>
    <t>=NF(B2829,"Quantity (Base)")</t>
  </si>
  <si>
    <t>=NF(B2830,"Quantity (Base)")</t>
  </si>
  <si>
    <t>=NF(B2831,"Quantity (Base)")</t>
  </si>
  <si>
    <t>=NF(B2832,"Quantity (Base)")</t>
  </si>
  <si>
    <t>=NF(B2833,"Quantity (Base)")</t>
  </si>
  <si>
    <t>=NF(B2834,"Quantity (Base)")</t>
  </si>
  <si>
    <t>=NF(B2835,"Quantity (Base)")</t>
  </si>
  <si>
    <t>=NF(B2836,"Quantity (Base)")</t>
  </si>
  <si>
    <t>=NF(B2837,"Quantity (Base)")</t>
  </si>
  <si>
    <t>=NF(B2838,"Quantity (Base)")</t>
  </si>
  <si>
    <t>=NF(B2839,"Quantity (Base)")</t>
  </si>
  <si>
    <t>=NF(B2840,"Quantity (Base)")</t>
  </si>
  <si>
    <t>=NF(B2841,"Quantity (Base)")</t>
  </si>
  <si>
    <t>=NF(B2842,"Quantity (Base)")</t>
  </si>
  <si>
    <t>=NF(B2843,"Quantity (Base)")</t>
  </si>
  <si>
    <t>=NF(B2844,"Quantity (Base)")</t>
  </si>
  <si>
    <t>=NF(B2845,"Quantity (Base)")</t>
  </si>
  <si>
    <t>=NF(B2846,"Quantity (Base)")</t>
  </si>
  <si>
    <t>=NF(B2847,"Quantity (Base)")</t>
  </si>
  <si>
    <t>=NF(B2848,"Quantity (Base)")</t>
  </si>
  <si>
    <t>=NF(B2849,"Quantity (Base)")</t>
  </si>
  <si>
    <t>=NF(B2850,"Quantity (Base)")</t>
  </si>
  <si>
    <t>=NF(B2851,"Quantity (Base)")</t>
  </si>
  <si>
    <t>=NF(B2852,"Quantity (Base)")</t>
  </si>
  <si>
    <t>=NF(B2853,"Quantity (Base)")</t>
  </si>
  <si>
    <t>=NF(B2854,"Quantity (Base)")</t>
  </si>
  <si>
    <t>=NF(B2855,"Quantity (Base)")</t>
  </si>
  <si>
    <t>=NF(B2856,"Quantity (Base)")</t>
  </si>
  <si>
    <t>=NF(B2857,"Quantity (Base)")</t>
  </si>
  <si>
    <t>=NF(B2858,"Quantity (Base)")</t>
  </si>
  <si>
    <t>=NF(B2859,"Quantity (Base)")</t>
  </si>
  <si>
    <t>Auto+Hide+Values+Formulas=Sheet32,Sheet26,Sheet27+FormulasOnly</t>
  </si>
  <si>
    <t>Auto+Hide+Values+Formulas=Sheet33,Sheet28,Sheet29</t>
  </si>
  <si>
    <t>Auto+Hide+Values+Formulas=Sheet33,Sheet28,Sheet29+FormulasOnly</t>
  </si>
  <si>
    <t>Auto+Hide+Values+Formulas=Sheet34,Sheet30,Sheet31</t>
  </si>
  <si>
    <t>="""TorlysDynamics"",""Torlys Inc."",""32"",""1"",""3466563"""</t>
  </si>
  <si>
    <t>="""TorlysDynamics"",""Torlys Inc."",""32"",""1"",""3466566"""</t>
  </si>
  <si>
    <t>="""TorlysDynamics"",""Torlys Inc."",""32"",""1"",""3466569"""</t>
  </si>
  <si>
    <t>="""TorlysDynamics"",""Torlys Inc."",""32"",""1"",""3466570"""</t>
  </si>
  <si>
    <t>="""TorlysDynamics"",""Torlys Inc."",""32"",""1"",""3466571"""</t>
  </si>
  <si>
    <t>="""TorlysDynamics"",""Torlys Inc."",""32"",""1"",""3466572"""</t>
  </si>
  <si>
    <t>="""TorlysDynamics"",""Torlys Inc."",""32"",""1"",""3466623"""</t>
  </si>
  <si>
    <t>="""TorlysDynamics"",""Torlys Inc."",""32"",""1"",""3466624"""</t>
  </si>
  <si>
    <t>="""TorlysDynamics"",""Torlys Inc."",""32"",""1"",""3466625"""</t>
  </si>
  <si>
    <t>=NF(B422,"Item No.")</t>
  </si>
  <si>
    <t>=NF(B423,"Item No.")</t>
  </si>
  <si>
    <t>=NF(B424,"Item No.")</t>
  </si>
  <si>
    <t>=NF(B425,"Item No.")</t>
  </si>
  <si>
    <t>=NF(B426,"Item No.")</t>
  </si>
  <si>
    <t>=NF(B427,"Item No.")</t>
  </si>
  <si>
    <t>=NF(B428,"Item No.")</t>
  </si>
  <si>
    <t>=NF(B429,"Item No.")</t>
  </si>
  <si>
    <t>=NF(B430,"Item No.")</t>
  </si>
  <si>
    <t>=NF(B422,"Source No.")</t>
  </si>
  <si>
    <t>=NF(B423,"Source No.")</t>
  </si>
  <si>
    <t>=NF(B424,"Source No.")</t>
  </si>
  <si>
    <t>=NF(B425,"Source No.")</t>
  </si>
  <si>
    <t>=NF(B426,"Source No.")</t>
  </si>
  <si>
    <t>=NF(B427,"Source No.")</t>
  </si>
  <si>
    <t>=NF(B428,"Source No.")</t>
  </si>
  <si>
    <t>=NF(B429,"Source No.")</t>
  </si>
  <si>
    <t>=NF(B430,"Source No.")</t>
  </si>
  <si>
    <t>=NF(B422,"Quantity")</t>
  </si>
  <si>
    <t>=NF(B423,"Quantity")</t>
  </si>
  <si>
    <t>=NF(B424,"Quantity")</t>
  </si>
  <si>
    <t>=NF(B425,"Quantity")</t>
  </si>
  <si>
    <t>=NF(B426,"Quantity")</t>
  </si>
  <si>
    <t>=NF(B427,"Quantity")</t>
  </si>
  <si>
    <t>=NF(B428,"Quantity")</t>
  </si>
  <si>
    <t>=NF(B429,"Quantity")</t>
  </si>
  <si>
    <t>=NF(B430,"Quantity")</t>
  </si>
  <si>
    <t>=NF(B422,"Container No.")</t>
  </si>
  <si>
    <t>=NF(B423,"Container No.")</t>
  </si>
  <si>
    <t>=NF(B424,"Container No.")</t>
  </si>
  <si>
    <t>=NF(B425,"Container No.")</t>
  </si>
  <si>
    <t>=NF(B426,"Container No.")</t>
  </si>
  <si>
    <t>=NF(B427,"Container No.")</t>
  </si>
  <si>
    <t>=NF(B428,"Container No.")</t>
  </si>
  <si>
    <t>=NF(B429,"Container No.")</t>
  </si>
  <si>
    <t>=NF(B430,"Container No.")</t>
  </si>
  <si>
    <t>=NF(B422,"Unit of Measure Code")</t>
  </si>
  <si>
    <t>=NF(B423,"Unit of Measure Code")</t>
  </si>
  <si>
    <t>=NF(B424,"Unit of Measure Code")</t>
  </si>
  <si>
    <t>=NF(B425,"Unit of Measure Code")</t>
  </si>
  <si>
    <t>=NF(B426,"Unit of Measure Code")</t>
  </si>
  <si>
    <t>=NF(B427,"Unit of Measure Code")</t>
  </si>
  <si>
    <t>=NF(B428,"Unit of Measure Code")</t>
  </si>
  <si>
    <t>=NF(B429,"Unit of Measure Code")</t>
  </si>
  <si>
    <t>=NF(B430,"Unit of Measure Code")</t>
  </si>
  <si>
    <t>Auto+Hide+Values+Formulas=Sheet34,Sheet30,Sheet31+FormulasOnly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</si>
</sst>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orlysinc-my.sharepoint.com/personal/justin_kozak_torlys_com/Documents/Documents/.My.Documents.local/Jet%20Reports/Warehouse%20Productivity%20Detailed.xlsx" TargetMode="External"/><Relationship Id="rId1" Type="http://schemas.openxmlformats.org/officeDocument/2006/relationships/externalLinkPath" Target="/personal/justin_kozak_torlys_com/Documents/Documents/.My.Documents.local/Jet%20Reports/Warehouse%20Productivity%20Detail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R summary"/>
      <sheetName val="CAL summary"/>
      <sheetName val="TOR"/>
      <sheetName val="CAL"/>
      <sheetName val="Filling"/>
      <sheetName val="Receiving"/>
      <sheetName val="Put Away"/>
    </sheetNames>
    <sheetDataSet>
      <sheetData sheetId="0">
        <row r="4">
          <cell r="B4" t="str">
            <v>Monday</v>
          </cell>
        </row>
        <row r="8">
          <cell r="B8" t="str">
            <v>Daily</v>
          </cell>
        </row>
        <row r="9">
          <cell r="B9" t="str">
            <v>||"Filter","Gen. Product Posting Group","Code","Reportable Group","Yes"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03796-B4D1-41A3-859A-34D820BF6AED}">
  <dimension ref="A1:I2860"/>
  <sheetViews>
    <sheetView topLeftCell="C2" workbookViewId="0">
      <selection activeCell="H11" sqref="H11"/>
    </sheetView>
  </sheetViews>
  <sheetFormatPr defaultRowHeight="15" x14ac:dyDescent="0.25"/>
  <cols>
    <col min="1" max="2" width="17.28515625" hidden="1" customWidth="1"/>
    <col min="3" max="3" width="10.42578125" bestFit="1" customWidth="1"/>
    <col min="4" max="4" width="17" hidden="1" customWidth="1"/>
    <col min="5" max="5" width="20.42578125" bestFit="1" customWidth="1"/>
    <col min="6" max="6" width="10" bestFit="1" customWidth="1"/>
    <col min="7" max="7" width="12.42578125" bestFit="1" customWidth="1"/>
    <col min="8" max="8" width="13.42578125" bestFit="1" customWidth="1"/>
    <col min="9" max="9" width="9" bestFit="1" customWidth="1"/>
  </cols>
  <sheetData>
    <row r="1" spans="1:9" hidden="1" x14ac:dyDescent="0.25">
      <c r="A1" t="s">
        <v>25123</v>
      </c>
      <c r="B1" t="s">
        <v>17</v>
      </c>
      <c r="C1" t="s">
        <v>16</v>
      </c>
      <c r="D1" t="s">
        <v>17</v>
      </c>
      <c r="E1" t="s">
        <v>16</v>
      </c>
      <c r="F1" t="s">
        <v>16</v>
      </c>
      <c r="G1" t="s">
        <v>16</v>
      </c>
      <c r="H1" t="s">
        <v>16</v>
      </c>
      <c r="I1" t="s">
        <v>16</v>
      </c>
    </row>
    <row r="2" spans="1:9" x14ac:dyDescent="0.25">
      <c r="C2" t="s">
        <v>0</v>
      </c>
      <c r="D2" t="s">
        <v>15</v>
      </c>
      <c r="E2" t="s">
        <v>21</v>
      </c>
      <c r="F2" t="s">
        <v>18</v>
      </c>
      <c r="G2" t="s">
        <v>1</v>
      </c>
      <c r="H2" t="s">
        <v>2</v>
      </c>
      <c r="I2" t="s">
        <v>3</v>
      </c>
    </row>
    <row r="3" spans="1:9" x14ac:dyDescent="0.25">
      <c r="B3" t="str">
        <f>"""TorlysDynamics"",""Torlys Inc."",""111"",""3"",""SHA0249118"",""4"",""10000"""</f>
        <v>"TorlysDynamics","Torlys Inc.","111","3","SHA0249118","4","10000"</v>
      </c>
      <c r="C3" s="2">
        <v>45931</v>
      </c>
      <c r="D3" s="2" t="str">
        <f>"SHA0249118"</f>
        <v>SHA0249118</v>
      </c>
      <c r="E3" s="2" t="str">
        <f>"O323"</f>
        <v>O323</v>
      </c>
      <c r="F3" t="str">
        <f>"CHICO"</f>
        <v>CHICO</v>
      </c>
      <c r="G3">
        <v>36</v>
      </c>
      <c r="H3">
        <v>0</v>
      </c>
      <c r="I3">
        <v>1294.2</v>
      </c>
    </row>
    <row r="4" spans="1:9" x14ac:dyDescent="0.25">
      <c r="A4" t="s">
        <v>49</v>
      </c>
      <c r="B4" t="str">
        <f>"""TorlysDynamics"",""Torlys Inc."",""111"",""3"",""SHA0249119"",""4"",""10000"""</f>
        <v>"TorlysDynamics","Torlys Inc.","111","3","SHA0249119","4","10000"</v>
      </c>
      <c r="C4" s="2">
        <v>45931</v>
      </c>
      <c r="D4" s="2" t="str">
        <f>"SHA0249119"</f>
        <v>SHA0249119</v>
      </c>
      <c r="E4" s="2" t="str">
        <f>"O323"</f>
        <v>O323</v>
      </c>
      <c r="F4" t="str">
        <f>"CHICO"</f>
        <v>CHICO</v>
      </c>
      <c r="G4">
        <v>6</v>
      </c>
      <c r="H4">
        <v>0</v>
      </c>
      <c r="I4">
        <v>140.82</v>
      </c>
    </row>
    <row r="5" spans="1:9" x14ac:dyDescent="0.25">
      <c r="A5" t="s">
        <v>49</v>
      </c>
      <c r="B5" t="str">
        <f>"""TorlysDynamics"",""Torlys Inc."",""111"",""3"",""SHA0249119"",""4"",""20000"""</f>
        <v>"TorlysDynamics","Torlys Inc.","111","3","SHA0249119","4","20000"</v>
      </c>
      <c r="C5" s="2">
        <v>45931</v>
      </c>
      <c r="D5" s="2" t="str">
        <f>"SHA0249119"</f>
        <v>SHA0249119</v>
      </c>
      <c r="E5" s="2" t="str">
        <f>"O323"</f>
        <v>O323</v>
      </c>
      <c r="F5" t="str">
        <f>"CHICO"</f>
        <v>CHICO</v>
      </c>
      <c r="G5">
        <v>0</v>
      </c>
      <c r="H5">
        <v>0</v>
      </c>
      <c r="I5">
        <v>2</v>
      </c>
    </row>
    <row r="6" spans="1:9" x14ac:dyDescent="0.25">
      <c r="A6" t="s">
        <v>49</v>
      </c>
      <c r="B6" t="str">
        <f>"""TorlysDynamics"",""Torlys Inc."",""111"",""3"",""SHA0249120"",""4"",""10000"""</f>
        <v>"TorlysDynamics","Torlys Inc.","111","3","SHA0249120","4","10000"</v>
      </c>
      <c r="C6" s="2">
        <v>45931</v>
      </c>
      <c r="D6" s="2" t="str">
        <f>"SHA0249120"</f>
        <v>SHA0249120</v>
      </c>
      <c r="E6" s="2" t="str">
        <f>"O323"</f>
        <v>O323</v>
      </c>
      <c r="F6" t="str">
        <f>"CHICO"</f>
        <v>CHICO</v>
      </c>
      <c r="G6">
        <v>23</v>
      </c>
      <c r="H6">
        <v>0</v>
      </c>
      <c r="I6">
        <v>539.80999999999995</v>
      </c>
    </row>
    <row r="7" spans="1:9" x14ac:dyDescent="0.25">
      <c r="A7" t="s">
        <v>49</v>
      </c>
      <c r="B7" t="str">
        <f>"""TorlysDynamics"",""Torlys Inc."",""111"",""3"",""SHA0249120"",""4"",""20000"""</f>
        <v>"TorlysDynamics","Torlys Inc.","111","3","SHA0249120","4","20000"</v>
      </c>
      <c r="C7" s="2">
        <v>45931</v>
      </c>
      <c r="D7" s="2" t="str">
        <f>"SHA0249120"</f>
        <v>SHA0249120</v>
      </c>
      <c r="E7" s="2" t="str">
        <f>"O323"</f>
        <v>O323</v>
      </c>
      <c r="F7" t="str">
        <f>"CHICO"</f>
        <v>CHICO</v>
      </c>
      <c r="G7">
        <v>0</v>
      </c>
      <c r="H7">
        <v>0</v>
      </c>
      <c r="I7">
        <v>2</v>
      </c>
    </row>
    <row r="8" spans="1:9" x14ac:dyDescent="0.25">
      <c r="A8" t="s">
        <v>49</v>
      </c>
      <c r="B8" t="str">
        <f>"""TorlysDynamics"",""Torlys Inc."",""111"",""3"",""SHA0249121"",""4"",""10000"""</f>
        <v>"TorlysDynamics","Torlys Inc.","111","3","SHA0249121","4","10000"</v>
      </c>
      <c r="C8" s="2">
        <v>45931</v>
      </c>
      <c r="D8" s="2" t="str">
        <f>"SHA0249121"</f>
        <v>SHA0249121</v>
      </c>
      <c r="E8" s="2" t="str">
        <f>"G799"</f>
        <v>G799</v>
      </c>
      <c r="F8" t="str">
        <f>"CHICO"</f>
        <v>CHICO</v>
      </c>
      <c r="G8">
        <v>0</v>
      </c>
      <c r="H8">
        <v>3</v>
      </c>
      <c r="I8">
        <v>4337.8500000000004</v>
      </c>
    </row>
    <row r="9" spans="1:9" x14ac:dyDescent="0.25">
      <c r="A9" t="s">
        <v>49</v>
      </c>
      <c r="B9" t="str">
        <f>"""TorlysDynamics"",""Torlys Inc."",""111"",""3"",""SHA0249122"",""4"",""20000"""</f>
        <v>"TorlysDynamics","Torlys Inc.","111","3","SHA0249122","4","20000"</v>
      </c>
      <c r="C9" s="2">
        <v>45931</v>
      </c>
      <c r="D9" s="2" t="str">
        <f>"SHA0249122"</f>
        <v>SHA0249122</v>
      </c>
      <c r="E9" s="2" t="str">
        <f>"G799"</f>
        <v>G799</v>
      </c>
      <c r="F9" t="str">
        <f>"CHICO"</f>
        <v>CHICO</v>
      </c>
      <c r="G9">
        <v>0</v>
      </c>
      <c r="H9">
        <v>0</v>
      </c>
      <c r="I9">
        <v>1</v>
      </c>
    </row>
    <row r="10" spans="1:9" x14ac:dyDescent="0.25">
      <c r="A10" t="s">
        <v>49</v>
      </c>
      <c r="B10" t="str">
        <f>"""TorlysDynamics"",""Torlys Inc."",""111"",""3"",""SHA0249123"",""4"",""10000"""</f>
        <v>"TorlysDynamics","Torlys Inc.","111","3","SHA0249123","4","10000"</v>
      </c>
      <c r="C10" s="2">
        <v>45931</v>
      </c>
      <c r="D10" s="2" t="str">
        <f>"SHA0249123"</f>
        <v>SHA0249123</v>
      </c>
      <c r="E10" s="2" t="str">
        <f>"G799"</f>
        <v>G799</v>
      </c>
      <c r="F10" t="str">
        <f>"CHICO"</f>
        <v>CHICO</v>
      </c>
      <c r="G10">
        <v>20</v>
      </c>
      <c r="H10">
        <v>0</v>
      </c>
      <c r="I10">
        <v>469</v>
      </c>
    </row>
    <row r="11" spans="1:9" x14ac:dyDescent="0.25">
      <c r="A11" t="s">
        <v>49</v>
      </c>
      <c r="B11" t="str">
        <f>"""TorlysDynamics"",""Torlys Inc."",""111"",""3"",""SHA0249124"",""4"",""10000"""</f>
        <v>"TorlysDynamics","Torlys Inc.","111","3","SHA0249124","4","10000"</v>
      </c>
      <c r="C11" s="2">
        <v>45931</v>
      </c>
      <c r="D11" s="2" t="str">
        <f>"SHA0249124"</f>
        <v>SHA0249124</v>
      </c>
      <c r="E11" s="2" t="str">
        <f>"G799"</f>
        <v>G799</v>
      </c>
      <c r="F11" t="str">
        <f>"CHICO"</f>
        <v>CHICO</v>
      </c>
      <c r="G11">
        <v>0</v>
      </c>
      <c r="H11">
        <v>1</v>
      </c>
      <c r="I11">
        <v>1277.0999999999999</v>
      </c>
    </row>
    <row r="12" spans="1:9" x14ac:dyDescent="0.25">
      <c r="A12" t="s">
        <v>49</v>
      </c>
      <c r="B12" t="str">
        <f>"""TorlysDynamics"",""Torlys Inc."",""111"",""3"",""SHA0249125"",""4"",""10000"""</f>
        <v>"TorlysDynamics","Torlys Inc.","111","3","SHA0249125","4","10000"</v>
      </c>
      <c r="C12" s="2">
        <v>45931</v>
      </c>
      <c r="D12" s="2" t="str">
        <f>"SHA0249125"</f>
        <v>SHA0249125</v>
      </c>
      <c r="E12" s="2" t="str">
        <f>"G799"</f>
        <v>G799</v>
      </c>
      <c r="F12" t="str">
        <f>"CHICO"</f>
        <v>CHICO</v>
      </c>
      <c r="G12">
        <v>1</v>
      </c>
      <c r="H12">
        <v>0</v>
      </c>
      <c r="I12">
        <v>28.37</v>
      </c>
    </row>
    <row r="13" spans="1:9" x14ac:dyDescent="0.25">
      <c r="A13" t="s">
        <v>49</v>
      </c>
      <c r="B13" t="str">
        <f>"""TorlysDynamics"",""Torlys Inc."",""111"",""3"",""SHA0249127"",""4"",""20000"""</f>
        <v>"TorlysDynamics","Torlys Inc.","111","3","SHA0249127","4","20000"</v>
      </c>
      <c r="C13" s="2">
        <v>45931</v>
      </c>
      <c r="D13" s="2" t="str">
        <f>"SHA0249127"</f>
        <v>SHA0249127</v>
      </c>
      <c r="E13" s="2" t="str">
        <f>"G799"</f>
        <v>G799</v>
      </c>
      <c r="F13" t="str">
        <f>"CHICO"</f>
        <v>CHICO</v>
      </c>
      <c r="G13">
        <v>15</v>
      </c>
      <c r="H13">
        <v>0</v>
      </c>
      <c r="I13">
        <v>15</v>
      </c>
    </row>
    <row r="14" spans="1:9" x14ac:dyDescent="0.25">
      <c r="A14" t="s">
        <v>49</v>
      </c>
      <c r="B14" t="str">
        <f>"""TorlysDynamics"",""Torlys Inc."",""111"",""3"",""SHA0249127"",""4"",""30000"""</f>
        <v>"TorlysDynamics","Torlys Inc.","111","3","SHA0249127","4","30000"</v>
      </c>
      <c r="C14" s="2">
        <v>45931</v>
      </c>
      <c r="D14" s="2" t="str">
        <f>"SHA0249127"</f>
        <v>SHA0249127</v>
      </c>
      <c r="E14" s="2" t="str">
        <f>"G799"</f>
        <v>G799</v>
      </c>
      <c r="F14" t="str">
        <f>"CHICO"</f>
        <v>CHICO</v>
      </c>
      <c r="G14">
        <v>38</v>
      </c>
      <c r="H14">
        <v>0</v>
      </c>
      <c r="I14">
        <v>1366.1</v>
      </c>
    </row>
    <row r="15" spans="1:9" x14ac:dyDescent="0.25">
      <c r="A15" t="s">
        <v>49</v>
      </c>
      <c r="B15" t="str">
        <f>"""TorlysDynamics"",""Torlys Inc."",""111"",""3"",""SHA0249128"",""4"",""20000"""</f>
        <v>"TorlysDynamics","Torlys Inc.","111","3","SHA0249128","4","20000"</v>
      </c>
      <c r="C15" s="2">
        <v>45931</v>
      </c>
      <c r="D15" s="2" t="str">
        <f>"SHA0249128"</f>
        <v>SHA0249128</v>
      </c>
      <c r="E15" s="2" t="str">
        <f>"C4115"</f>
        <v>C4115</v>
      </c>
      <c r="F15" t="str">
        <f>"KEVIN-F"</f>
        <v>KEVIN-F</v>
      </c>
      <c r="G15">
        <v>4</v>
      </c>
      <c r="H15">
        <v>0</v>
      </c>
      <c r="I15">
        <v>4</v>
      </c>
    </row>
    <row r="16" spans="1:9" x14ac:dyDescent="0.25">
      <c r="A16" t="s">
        <v>49</v>
      </c>
      <c r="B16" t="str">
        <f>"""TorlysDynamics"",""Torlys Inc."",""111"",""3"",""SHA0249131"",""4"",""10000"""</f>
        <v>"TorlysDynamics","Torlys Inc.","111","3","SHA0249131","4","10000"</v>
      </c>
      <c r="C16" s="2">
        <v>45931</v>
      </c>
      <c r="D16" s="2" t="str">
        <f>"SHA0249131"</f>
        <v>SHA0249131</v>
      </c>
      <c r="E16" s="2" t="str">
        <f>"G200"</f>
        <v>G200</v>
      </c>
      <c r="F16" t="str">
        <f>"JASON-R"</f>
        <v>JASON-R</v>
      </c>
      <c r="G16">
        <v>17</v>
      </c>
      <c r="H16">
        <v>3</v>
      </c>
      <c r="I16">
        <v>3740.26</v>
      </c>
    </row>
    <row r="17" spans="1:9" x14ac:dyDescent="0.25">
      <c r="A17" t="s">
        <v>49</v>
      </c>
      <c r="B17" t="str">
        <f>"""TorlysDynamics"",""Torlys Inc."",""111"",""3"",""SHA0249131"",""4"",""20000"""</f>
        <v>"TorlysDynamics","Torlys Inc.","111","3","SHA0249131","4","20000"</v>
      </c>
      <c r="C17" s="2">
        <v>45931</v>
      </c>
      <c r="D17" s="2" t="str">
        <f>"SHA0249131"</f>
        <v>SHA0249131</v>
      </c>
      <c r="E17" s="2" t="str">
        <f>"G200"</f>
        <v>G200</v>
      </c>
      <c r="F17" t="str">
        <f>"JASON-R"</f>
        <v>JASON-R</v>
      </c>
      <c r="G17">
        <v>24</v>
      </c>
      <c r="H17">
        <v>1</v>
      </c>
      <c r="I17">
        <v>1614.24</v>
      </c>
    </row>
    <row r="18" spans="1:9" x14ac:dyDescent="0.25">
      <c r="A18" t="s">
        <v>49</v>
      </c>
      <c r="B18" t="str">
        <f>"""TorlysDynamics"",""Torlys Inc."",""111"",""3"",""SHA0249132"",""4"",""10000"""</f>
        <v>"TorlysDynamics","Torlys Inc.","111","3","SHA0249132","4","10000"</v>
      </c>
      <c r="C18" s="2">
        <v>45931</v>
      </c>
      <c r="D18" s="2" t="str">
        <f>"SHA0249132"</f>
        <v>SHA0249132</v>
      </c>
      <c r="E18" s="2" t="str">
        <f>"G200"</f>
        <v>G200</v>
      </c>
      <c r="F18" t="str">
        <f>"JASON-R"</f>
        <v>JASON-R</v>
      </c>
      <c r="G18">
        <v>1</v>
      </c>
      <c r="H18">
        <v>0</v>
      </c>
      <c r="I18">
        <v>21.26</v>
      </c>
    </row>
    <row r="19" spans="1:9" x14ac:dyDescent="0.25">
      <c r="A19" t="s">
        <v>49</v>
      </c>
      <c r="B19" t="str">
        <f>"""TorlysDynamics"",""Torlys Inc."",""111"",""3"",""SHA0249133"",""4"",""10000"""</f>
        <v>"TorlysDynamics","Torlys Inc.","111","3","SHA0249133","4","10000"</v>
      </c>
      <c r="C19" s="2">
        <v>45931</v>
      </c>
      <c r="D19" s="2" t="str">
        <f>"SHA0249133"</f>
        <v>SHA0249133</v>
      </c>
      <c r="E19" s="2" t="str">
        <f>"B115"</f>
        <v>B115</v>
      </c>
      <c r="F19" t="str">
        <f>"BRANDON"</f>
        <v>BRANDON</v>
      </c>
      <c r="G19">
        <v>40</v>
      </c>
      <c r="H19">
        <v>1</v>
      </c>
      <c r="I19">
        <v>2064</v>
      </c>
    </row>
    <row r="20" spans="1:9" x14ac:dyDescent="0.25">
      <c r="A20" t="s">
        <v>49</v>
      </c>
      <c r="B20" t="str">
        <f>"""TorlysDynamics"",""Torlys Inc."",""111"",""3"",""SHA0249133"",""4"",""20000"""</f>
        <v>"TorlysDynamics","Torlys Inc.","111","3","SHA0249133","4","20000"</v>
      </c>
      <c r="C20" s="2">
        <v>45931</v>
      </c>
      <c r="D20" s="2" t="str">
        <f>"SHA0249133"</f>
        <v>SHA0249133</v>
      </c>
      <c r="E20" s="2" t="str">
        <f>"B115"</f>
        <v>B115</v>
      </c>
      <c r="F20" t="str">
        <f>"BRANDON"</f>
        <v>BRANDON</v>
      </c>
      <c r="G20">
        <v>37</v>
      </c>
      <c r="H20">
        <v>0</v>
      </c>
      <c r="I20">
        <v>795.5</v>
      </c>
    </row>
    <row r="21" spans="1:9" x14ac:dyDescent="0.25">
      <c r="A21" t="s">
        <v>49</v>
      </c>
      <c r="B21" t="str">
        <f>"""TorlysDynamics"",""Torlys Inc."",""111"",""3"",""SHA0249133"",""4"",""30000"""</f>
        <v>"TorlysDynamics","Torlys Inc.","111","3","SHA0249133","4","30000"</v>
      </c>
      <c r="C21" s="2">
        <v>45931</v>
      </c>
      <c r="D21" s="2" t="str">
        <f>"SHA0249133"</f>
        <v>SHA0249133</v>
      </c>
      <c r="E21" s="2" t="str">
        <f>"B115"</f>
        <v>B115</v>
      </c>
      <c r="F21" t="str">
        <f>"BRANDON"</f>
        <v>BRANDON</v>
      </c>
      <c r="G21">
        <v>4</v>
      </c>
      <c r="H21">
        <v>0</v>
      </c>
      <c r="I21">
        <v>86</v>
      </c>
    </row>
    <row r="22" spans="1:9" x14ac:dyDescent="0.25">
      <c r="A22" t="s">
        <v>49</v>
      </c>
      <c r="B22" t="str">
        <f>"""TorlysDynamics"",""Torlys Inc."",""111"",""3"",""SHA0249133"",""4"",""40000"""</f>
        <v>"TorlysDynamics","Torlys Inc.","111","3","SHA0249133","4","40000"</v>
      </c>
      <c r="C22" s="2">
        <v>45931</v>
      </c>
      <c r="D22" s="2" t="str">
        <f>"SHA0249133"</f>
        <v>SHA0249133</v>
      </c>
      <c r="E22" s="2" t="str">
        <f>"B115"</f>
        <v>B115</v>
      </c>
      <c r="F22" t="str">
        <f>"BRANDON"</f>
        <v>BRANDON</v>
      </c>
      <c r="G22">
        <v>0</v>
      </c>
      <c r="H22">
        <v>0</v>
      </c>
      <c r="I22">
        <v>10</v>
      </c>
    </row>
    <row r="23" spans="1:9" x14ac:dyDescent="0.25">
      <c r="A23" t="s">
        <v>49</v>
      </c>
      <c r="B23" t="str">
        <f>"""TorlysDynamics"",""Torlys Inc."",""111"",""3"",""SHA0249133"",""4"",""50000"""</f>
        <v>"TorlysDynamics","Torlys Inc.","111","3","SHA0249133","4","50000"</v>
      </c>
      <c r="C23" s="2">
        <v>45931</v>
      </c>
      <c r="D23" s="2" t="str">
        <f>"SHA0249133"</f>
        <v>SHA0249133</v>
      </c>
      <c r="E23" s="2" t="str">
        <f>"B115"</f>
        <v>B115</v>
      </c>
      <c r="F23" t="str">
        <f>"BRANDON"</f>
        <v>BRANDON</v>
      </c>
      <c r="G23">
        <v>0</v>
      </c>
      <c r="H23">
        <v>0</v>
      </c>
      <c r="I23">
        <v>4</v>
      </c>
    </row>
    <row r="24" spans="1:9" x14ac:dyDescent="0.25">
      <c r="A24" t="s">
        <v>49</v>
      </c>
      <c r="B24" t="str">
        <f>"""TorlysDynamics"",""Torlys Inc."",""111"",""3"",""SHA0249133"",""4"",""60000"""</f>
        <v>"TorlysDynamics","Torlys Inc.","111","3","SHA0249133","4","60000"</v>
      </c>
      <c r="C24" s="2">
        <v>45931</v>
      </c>
      <c r="D24" s="2" t="str">
        <f>"SHA0249133"</f>
        <v>SHA0249133</v>
      </c>
      <c r="E24" s="2" t="str">
        <f>"B115"</f>
        <v>B115</v>
      </c>
      <c r="F24" t="str">
        <f>"BRANDON"</f>
        <v>BRANDON</v>
      </c>
      <c r="G24">
        <v>0</v>
      </c>
      <c r="H24">
        <v>0</v>
      </c>
      <c r="I24">
        <v>4</v>
      </c>
    </row>
    <row r="25" spans="1:9" x14ac:dyDescent="0.25">
      <c r="A25" t="s">
        <v>49</v>
      </c>
      <c r="B25" t="str">
        <f>"""TorlysDynamics"",""Torlys Inc."",""111"",""3"",""SHA0249134"",""4"",""10000"""</f>
        <v>"TorlysDynamics","Torlys Inc.","111","3","SHA0249134","4","10000"</v>
      </c>
      <c r="C25" s="2">
        <v>45931</v>
      </c>
      <c r="D25" s="2" t="str">
        <f>"SHA0249134"</f>
        <v>SHA0249134</v>
      </c>
      <c r="E25" s="2" t="str">
        <f>"A524"</f>
        <v>A524</v>
      </c>
      <c r="F25" t="str">
        <f>"MANUEL"</f>
        <v>MANUEL</v>
      </c>
      <c r="G25">
        <v>31</v>
      </c>
      <c r="H25">
        <v>0</v>
      </c>
      <c r="I25">
        <v>502.82</v>
      </c>
    </row>
    <row r="26" spans="1:9" x14ac:dyDescent="0.25">
      <c r="A26" t="s">
        <v>49</v>
      </c>
      <c r="B26" t="str">
        <f>"""TorlysDynamics"",""Torlys Inc."",""111"",""3"",""SHA0249134"",""4"",""20000"""</f>
        <v>"TorlysDynamics","Torlys Inc.","111","3","SHA0249134","4","20000"</v>
      </c>
      <c r="C26" s="2">
        <v>45931</v>
      </c>
      <c r="D26" s="2" t="str">
        <f>"SHA0249134"</f>
        <v>SHA0249134</v>
      </c>
      <c r="E26" s="2" t="str">
        <f>"A524"</f>
        <v>A524</v>
      </c>
      <c r="F26" t="str">
        <f>"MANUEL"</f>
        <v>MANUEL</v>
      </c>
      <c r="G26">
        <v>0</v>
      </c>
      <c r="H26">
        <v>0</v>
      </c>
      <c r="I26">
        <v>3</v>
      </c>
    </row>
    <row r="27" spans="1:9" x14ac:dyDescent="0.25">
      <c r="A27" t="s">
        <v>49</v>
      </c>
      <c r="B27" t="str">
        <f>"""TorlysDynamics"",""Torlys Inc."",""111"",""3"",""SHA0249135"",""4"",""10000"""</f>
        <v>"TorlysDynamics","Torlys Inc.","111","3","SHA0249135","4","10000"</v>
      </c>
      <c r="C27" s="2">
        <v>45931</v>
      </c>
      <c r="D27" s="2" t="str">
        <f>"SHA0249135"</f>
        <v>SHA0249135</v>
      </c>
      <c r="E27" s="2" t="str">
        <f>"A2030"</f>
        <v>A2030</v>
      </c>
      <c r="F27" t="str">
        <f>"BRANDON"</f>
        <v>BRANDON</v>
      </c>
      <c r="G27">
        <v>0</v>
      </c>
      <c r="H27">
        <v>2</v>
      </c>
      <c r="I27">
        <v>2224.8000000000002</v>
      </c>
    </row>
    <row r="28" spans="1:9" x14ac:dyDescent="0.25">
      <c r="A28" t="s">
        <v>49</v>
      </c>
      <c r="B28" t="str">
        <f>"""TorlysDynamics"",""Torlys Inc."",""111"",""3"",""SHA0249136"",""4"",""10000"""</f>
        <v>"TorlysDynamics","Torlys Inc.","111","3","SHA0249136","4","10000"</v>
      </c>
      <c r="C28" s="2">
        <v>45931</v>
      </c>
      <c r="D28" s="2" t="str">
        <f>"SHA0249136"</f>
        <v>SHA0249136</v>
      </c>
      <c r="E28" s="2" t="str">
        <f>"B1010"</f>
        <v>B1010</v>
      </c>
      <c r="F28" t="str">
        <f>"BRANDON"</f>
        <v>BRANDON</v>
      </c>
      <c r="G28">
        <v>0</v>
      </c>
      <c r="H28">
        <v>1</v>
      </c>
      <c r="I28">
        <v>813.28</v>
      </c>
    </row>
    <row r="29" spans="1:9" x14ac:dyDescent="0.25">
      <c r="A29" t="s">
        <v>49</v>
      </c>
      <c r="B29" t="str">
        <f>"""TorlysDynamics"",""Torlys Inc."",""111"",""3"",""SHA0249138"",""4"",""10000"""</f>
        <v>"TorlysDynamics","Torlys Inc.","111","3","SHA0249138","4","10000"</v>
      </c>
      <c r="C29" s="2">
        <v>45931</v>
      </c>
      <c r="D29" s="2" t="str">
        <f>"SHA0249138"</f>
        <v>SHA0249138</v>
      </c>
      <c r="E29" s="2" t="str">
        <f>"G200"</f>
        <v>G200</v>
      </c>
      <c r="F29" t="str">
        <f>"MANUEL"</f>
        <v>MANUEL</v>
      </c>
      <c r="G29">
        <v>44</v>
      </c>
      <c r="H29">
        <v>3</v>
      </c>
      <c r="I29">
        <v>5494.61</v>
      </c>
    </row>
    <row r="30" spans="1:9" x14ac:dyDescent="0.25">
      <c r="A30" t="s">
        <v>49</v>
      </c>
      <c r="B30" t="str">
        <f>"""TorlysDynamics"",""Torlys Inc."",""111"",""3"",""SHA0249138"",""4"",""40000"""</f>
        <v>"TorlysDynamics","Torlys Inc.","111","3","SHA0249138","4","40000"</v>
      </c>
      <c r="C30" s="2">
        <v>45931</v>
      </c>
      <c r="D30" s="2" t="str">
        <f>"SHA0249138"</f>
        <v>SHA0249138</v>
      </c>
      <c r="E30" s="2" t="str">
        <f>"G200"</f>
        <v>G200</v>
      </c>
      <c r="F30" t="str">
        <f>"MANUEL"</f>
        <v>MANUEL</v>
      </c>
      <c r="G30">
        <v>4</v>
      </c>
      <c r="H30">
        <v>0</v>
      </c>
      <c r="I30">
        <v>79.239999999999995</v>
      </c>
    </row>
    <row r="31" spans="1:9" x14ac:dyDescent="0.25">
      <c r="A31" t="s">
        <v>49</v>
      </c>
      <c r="B31" t="str">
        <f>"""TorlysDynamics"",""Torlys Inc."",""111"",""3"",""SHA0249139"",""4"",""10000"""</f>
        <v>"TorlysDynamics","Torlys Inc.","111","3","SHA0249139","4","10000"</v>
      </c>
      <c r="C31" s="2">
        <v>45931</v>
      </c>
      <c r="D31" s="2" t="str">
        <f>"SHA0249139"</f>
        <v>SHA0249139</v>
      </c>
      <c r="E31" s="2" t="str">
        <f>"K289"</f>
        <v>K289</v>
      </c>
      <c r="F31" t="str">
        <f>"JASON-R"</f>
        <v>JASON-R</v>
      </c>
      <c r="G31">
        <v>14</v>
      </c>
      <c r="H31">
        <v>1</v>
      </c>
      <c r="I31">
        <v>1811.2</v>
      </c>
    </row>
    <row r="32" spans="1:9" x14ac:dyDescent="0.25">
      <c r="A32" t="s">
        <v>49</v>
      </c>
      <c r="B32" t="str">
        <f>"""TorlysDynamics"",""Torlys Inc."",""111"",""3"",""SHA0249139"",""4"",""40000"""</f>
        <v>"TorlysDynamics","Torlys Inc.","111","3","SHA0249139","4","40000"</v>
      </c>
      <c r="C32" s="2">
        <v>45931</v>
      </c>
      <c r="D32" s="2" t="str">
        <f>"SHA0249139"</f>
        <v>SHA0249139</v>
      </c>
      <c r="E32" s="2" t="str">
        <f>"K289"</f>
        <v>K289</v>
      </c>
      <c r="F32" t="str">
        <f>"JASON-R"</f>
        <v>JASON-R</v>
      </c>
      <c r="G32">
        <v>20</v>
      </c>
      <c r="H32">
        <v>0</v>
      </c>
      <c r="I32">
        <v>452.8</v>
      </c>
    </row>
    <row r="33" spans="1:9" x14ac:dyDescent="0.25">
      <c r="A33" t="s">
        <v>49</v>
      </c>
      <c r="B33" t="str">
        <f>"""TorlysDynamics"",""Torlys Inc."",""111"",""3"",""SHA0249140"",""4"",""10000"""</f>
        <v>"TorlysDynamics","Torlys Inc.","111","3","SHA0249140","4","10000"</v>
      </c>
      <c r="C33" s="2">
        <v>45931</v>
      </c>
      <c r="D33" s="2" t="str">
        <f>"SHA0249140"</f>
        <v>SHA0249140</v>
      </c>
      <c r="E33" s="2" t="str">
        <f>"L1060"</f>
        <v>L1060</v>
      </c>
      <c r="F33" t="str">
        <f>"CLARENCE"</f>
        <v>CLARENCE</v>
      </c>
      <c r="G33">
        <v>31</v>
      </c>
      <c r="H33">
        <v>1</v>
      </c>
      <c r="I33">
        <v>1946.35</v>
      </c>
    </row>
    <row r="34" spans="1:9" x14ac:dyDescent="0.25">
      <c r="A34" t="s">
        <v>49</v>
      </c>
      <c r="B34" t="str">
        <f>"""TorlysDynamics"",""Torlys Inc."",""111"",""3"",""SHA0249140"",""4"",""30000"""</f>
        <v>"TorlysDynamics","Torlys Inc.","111","3","SHA0249140","4","30000"</v>
      </c>
      <c r="C34" s="2">
        <v>45931</v>
      </c>
      <c r="D34" s="2" t="str">
        <f>"SHA0249140"</f>
        <v>SHA0249140</v>
      </c>
      <c r="E34" s="2" t="str">
        <f>"L1060"</f>
        <v>L1060</v>
      </c>
      <c r="F34" t="str">
        <f>"CLARENCE"</f>
        <v>CLARENCE</v>
      </c>
      <c r="G34">
        <v>7</v>
      </c>
      <c r="H34">
        <v>0</v>
      </c>
      <c r="I34">
        <v>7</v>
      </c>
    </row>
    <row r="35" spans="1:9" x14ac:dyDescent="0.25">
      <c r="A35" t="s">
        <v>49</v>
      </c>
      <c r="B35" t="str">
        <f>"""TorlysDynamics"",""Torlys Inc."",""111"",""3"",""SHA0249140"",""4"",""40000"""</f>
        <v>"TorlysDynamics","Torlys Inc.","111","3","SHA0249140","4","40000"</v>
      </c>
      <c r="C35" s="2">
        <v>45931</v>
      </c>
      <c r="D35" s="2" t="str">
        <f>"SHA0249140"</f>
        <v>SHA0249140</v>
      </c>
      <c r="E35" s="2" t="str">
        <f>"L1060"</f>
        <v>L1060</v>
      </c>
      <c r="F35" t="str">
        <f>"CLARENCE"</f>
        <v>CLARENCE</v>
      </c>
      <c r="G35">
        <v>0</v>
      </c>
      <c r="H35">
        <v>0</v>
      </c>
      <c r="I35">
        <v>1</v>
      </c>
    </row>
    <row r="36" spans="1:9" x14ac:dyDescent="0.25">
      <c r="A36" t="s">
        <v>49</v>
      </c>
      <c r="B36" t="str">
        <f>"""TorlysDynamics"",""Torlys Inc."",""111"",""3"",""SHA0249141"",""4"",""10000"""</f>
        <v>"TorlysDynamics","Torlys Inc.","111","3","SHA0249141","4","10000"</v>
      </c>
      <c r="C36" s="2">
        <v>45931</v>
      </c>
      <c r="D36" s="2" t="str">
        <f>"SHA0249141"</f>
        <v>SHA0249141</v>
      </c>
      <c r="E36" s="2" t="str">
        <f>"L1060"</f>
        <v>L1060</v>
      </c>
      <c r="F36" t="str">
        <f>"CLARENCE"</f>
        <v>CLARENCE</v>
      </c>
      <c r="G36">
        <v>4</v>
      </c>
      <c r="H36">
        <v>0</v>
      </c>
      <c r="I36">
        <v>86</v>
      </c>
    </row>
    <row r="37" spans="1:9" x14ac:dyDescent="0.25">
      <c r="A37" t="s">
        <v>49</v>
      </c>
      <c r="B37" t="str">
        <f>"""TorlysDynamics"",""Torlys Inc."",""111"",""3"",""SHA0249142"",""4"",""10000"""</f>
        <v>"TorlysDynamics","Torlys Inc.","111","3","SHA0249142","4","10000"</v>
      </c>
      <c r="C37" s="2">
        <v>45931</v>
      </c>
      <c r="D37" s="2" t="str">
        <f>"SHA0249142"</f>
        <v>SHA0249142</v>
      </c>
      <c r="E37" s="2" t="str">
        <f>"L1060"</f>
        <v>L1060</v>
      </c>
      <c r="F37" t="str">
        <f>"CLARENCE"</f>
        <v>CLARENCE</v>
      </c>
      <c r="G37">
        <v>4</v>
      </c>
      <c r="H37">
        <v>0</v>
      </c>
      <c r="I37">
        <v>56.44</v>
      </c>
    </row>
    <row r="38" spans="1:9" x14ac:dyDescent="0.25">
      <c r="A38" t="s">
        <v>49</v>
      </c>
      <c r="B38" t="str">
        <f>"""TorlysDynamics"",""Torlys Inc."",""111"",""3"",""SHA0249143"",""4"",""10000"""</f>
        <v>"TorlysDynamics","Torlys Inc.","111","3","SHA0249143","4","10000"</v>
      </c>
      <c r="C38" s="2">
        <v>45931</v>
      </c>
      <c r="D38" s="2" t="str">
        <f>"SHA0249143"</f>
        <v>SHA0249143</v>
      </c>
      <c r="E38" s="2" t="str">
        <f>"L1060"</f>
        <v>L1060</v>
      </c>
      <c r="F38" t="str">
        <f>"CLARENCE"</f>
        <v>CLARENCE</v>
      </c>
      <c r="G38">
        <v>1</v>
      </c>
      <c r="H38">
        <v>0</v>
      </c>
      <c r="I38">
        <v>21.85</v>
      </c>
    </row>
    <row r="39" spans="1:9" x14ac:dyDescent="0.25">
      <c r="A39" t="s">
        <v>49</v>
      </c>
      <c r="B39" t="str">
        <f>"""TorlysDynamics"",""Torlys Inc."",""111"",""3"",""SHA0249144"",""4"",""20000"""</f>
        <v>"TorlysDynamics","Torlys Inc.","111","3","SHA0249144","4","20000"</v>
      </c>
      <c r="C39" s="2">
        <v>45931</v>
      </c>
      <c r="D39" s="2" t="str">
        <f>"SHA0249144"</f>
        <v>SHA0249144</v>
      </c>
      <c r="E39" s="2" t="str">
        <f>"L1060"</f>
        <v>L1060</v>
      </c>
      <c r="F39" t="str">
        <f>"CLARENCE"</f>
        <v>CLARENCE</v>
      </c>
      <c r="G39">
        <v>0</v>
      </c>
      <c r="H39">
        <v>0</v>
      </c>
      <c r="I39">
        <v>1</v>
      </c>
    </row>
    <row r="40" spans="1:9" x14ac:dyDescent="0.25">
      <c r="A40" t="s">
        <v>49</v>
      </c>
      <c r="B40" t="str">
        <f>"""TorlysDynamics"",""Torlys Inc."",""111"",""3"",""SHA0249145"",""4"",""10000"""</f>
        <v>"TorlysDynamics","Torlys Inc.","111","3","SHA0249145","4","10000"</v>
      </c>
      <c r="C40" s="2">
        <v>45931</v>
      </c>
      <c r="D40" s="2" t="str">
        <f>"SHA0249145"</f>
        <v>SHA0249145</v>
      </c>
      <c r="E40" s="2" t="str">
        <f>"L1060"</f>
        <v>L1060</v>
      </c>
      <c r="F40" t="str">
        <f>"CLARENCE"</f>
        <v>CLARENCE</v>
      </c>
      <c r="G40">
        <v>15</v>
      </c>
      <c r="H40">
        <v>0</v>
      </c>
      <c r="I40">
        <v>351.75</v>
      </c>
    </row>
    <row r="41" spans="1:9" x14ac:dyDescent="0.25">
      <c r="A41" t="s">
        <v>49</v>
      </c>
      <c r="B41" t="str">
        <f>"""TorlysDynamics"",""Torlys Inc."",""111"",""3"",""SHA0249146"",""4"",""10000"""</f>
        <v>"TorlysDynamics","Torlys Inc.","111","3","SHA0249146","4","10000"</v>
      </c>
      <c r="C41" s="2">
        <v>45931</v>
      </c>
      <c r="D41" s="2" t="str">
        <f>"SHA0249146"</f>
        <v>SHA0249146</v>
      </c>
      <c r="E41" s="2" t="str">
        <f>"L1060"</f>
        <v>L1060</v>
      </c>
      <c r="F41" t="str">
        <f>"CLARENCE"</f>
        <v>CLARENCE</v>
      </c>
      <c r="G41">
        <v>7</v>
      </c>
      <c r="H41">
        <v>0</v>
      </c>
      <c r="I41">
        <v>150.5</v>
      </c>
    </row>
    <row r="42" spans="1:9" x14ac:dyDescent="0.25">
      <c r="A42" t="s">
        <v>49</v>
      </c>
      <c r="B42" t="str">
        <f>"""TorlysDynamics"",""Torlys Inc."",""111"",""3"",""SHA0249147"",""4"",""10000"""</f>
        <v>"TorlysDynamics","Torlys Inc.","111","3","SHA0249147","4","10000"</v>
      </c>
      <c r="C42" s="2">
        <v>45931</v>
      </c>
      <c r="D42" s="2" t="str">
        <f>"SHA0249147"</f>
        <v>SHA0249147</v>
      </c>
      <c r="E42" s="2" t="str">
        <f>"L1060"</f>
        <v>L1060</v>
      </c>
      <c r="F42" t="str">
        <f>"CLARENCE"</f>
        <v>CLARENCE</v>
      </c>
      <c r="G42">
        <v>3</v>
      </c>
      <c r="H42">
        <v>0</v>
      </c>
      <c r="I42">
        <v>51</v>
      </c>
    </row>
    <row r="43" spans="1:9" x14ac:dyDescent="0.25">
      <c r="A43" t="s">
        <v>49</v>
      </c>
      <c r="B43" t="str">
        <f>"""TorlysDynamics"",""Torlys Inc."",""111"",""3"",""SHA0249148"",""4"",""10000"""</f>
        <v>"TorlysDynamics","Torlys Inc.","111","3","SHA0249148","4","10000"</v>
      </c>
      <c r="C43" s="2">
        <v>45931</v>
      </c>
      <c r="D43" s="2" t="str">
        <f>"SHA0249148"</f>
        <v>SHA0249148</v>
      </c>
      <c r="E43" s="2" t="str">
        <f>"L1060"</f>
        <v>L1060</v>
      </c>
      <c r="F43" t="str">
        <f>"CLARENCE"</f>
        <v>CLARENCE</v>
      </c>
      <c r="G43">
        <v>1</v>
      </c>
      <c r="H43">
        <v>0</v>
      </c>
      <c r="I43">
        <v>28.37</v>
      </c>
    </row>
    <row r="44" spans="1:9" x14ac:dyDescent="0.25">
      <c r="A44" t="s">
        <v>49</v>
      </c>
      <c r="B44" t="str">
        <f>"""TorlysDynamics"",""Torlys Inc."",""111"",""3"",""SHA0249149"",""4"",""10000"""</f>
        <v>"TorlysDynamics","Torlys Inc.","111","3","SHA0249149","4","10000"</v>
      </c>
      <c r="C44" s="2">
        <v>45931</v>
      </c>
      <c r="D44" s="2" t="str">
        <f>"SHA0249149"</f>
        <v>SHA0249149</v>
      </c>
      <c r="E44" s="2" t="str">
        <f>"C1747"</f>
        <v>C1747</v>
      </c>
      <c r="F44" t="str">
        <f>"CHICO"</f>
        <v>CHICO</v>
      </c>
      <c r="G44">
        <v>44</v>
      </c>
      <c r="H44">
        <v>0</v>
      </c>
      <c r="I44">
        <v>645.04</v>
      </c>
    </row>
    <row r="45" spans="1:9" x14ac:dyDescent="0.25">
      <c r="A45" t="s">
        <v>49</v>
      </c>
      <c r="B45" t="str">
        <f>"""TorlysDynamics"",""Torlys Inc."",""111"",""3"",""SHA0249150"",""4"",""10000"""</f>
        <v>"TorlysDynamics","Torlys Inc.","111","3","SHA0249150","4","10000"</v>
      </c>
      <c r="C45" s="2">
        <v>45931</v>
      </c>
      <c r="D45" s="2" t="str">
        <f>"SHA0249150"</f>
        <v>SHA0249150</v>
      </c>
      <c r="E45" s="2" t="str">
        <f>"C1747"</f>
        <v>C1747</v>
      </c>
      <c r="F45" t="str">
        <f>"CHICO"</f>
        <v>CHICO</v>
      </c>
      <c r="G45">
        <v>38</v>
      </c>
      <c r="H45">
        <v>0</v>
      </c>
      <c r="I45">
        <v>1078.06</v>
      </c>
    </row>
    <row r="46" spans="1:9" x14ac:dyDescent="0.25">
      <c r="A46" t="s">
        <v>49</v>
      </c>
      <c r="B46" t="str">
        <f>"""TorlysDynamics"",""Torlys Inc."",""111"",""3"",""SHA0249151"",""4"",""10000"""</f>
        <v>"TorlysDynamics","Torlys Inc.","111","3","SHA0249151","4","10000"</v>
      </c>
      <c r="C46" s="2">
        <v>45931</v>
      </c>
      <c r="D46" s="2" t="str">
        <f>"SHA0249151"</f>
        <v>SHA0249151</v>
      </c>
      <c r="E46" s="2" t="str">
        <f>"C1747"</f>
        <v>C1747</v>
      </c>
      <c r="F46" t="str">
        <f>"CHICO"</f>
        <v>CHICO</v>
      </c>
      <c r="G46">
        <v>77</v>
      </c>
      <c r="H46">
        <v>0</v>
      </c>
      <c r="I46">
        <v>1128.82</v>
      </c>
    </row>
    <row r="47" spans="1:9" x14ac:dyDescent="0.25">
      <c r="A47" t="s">
        <v>49</v>
      </c>
      <c r="B47" t="str">
        <f>"""TorlysDynamics"",""Torlys Inc."",""111"",""3"",""SHA0249152"",""4"",""10000"""</f>
        <v>"TorlysDynamics","Torlys Inc.","111","3","SHA0249152","4","10000"</v>
      </c>
      <c r="C47" s="2">
        <v>45931</v>
      </c>
      <c r="D47" s="2" t="str">
        <f>"SHA0249152"</f>
        <v>SHA0249152</v>
      </c>
      <c r="E47" s="2" t="str">
        <f>"C1747"</f>
        <v>C1747</v>
      </c>
      <c r="F47" t="str">
        <f>"CHICO"</f>
        <v>CHICO</v>
      </c>
      <c r="G47">
        <v>49</v>
      </c>
      <c r="H47">
        <v>0</v>
      </c>
      <c r="I47">
        <v>718.34</v>
      </c>
    </row>
    <row r="48" spans="1:9" x14ac:dyDescent="0.25">
      <c r="A48" t="s">
        <v>49</v>
      </c>
      <c r="B48" t="str">
        <f>"""TorlysDynamics"",""Torlys Inc."",""111"",""3"",""SHA0249153"",""4"",""10000"""</f>
        <v>"TorlysDynamics","Torlys Inc.","111","3","SHA0249153","4","10000"</v>
      </c>
      <c r="C48" s="2">
        <v>45931</v>
      </c>
      <c r="D48" s="2" t="str">
        <f>"SHA0249153"</f>
        <v>SHA0249153</v>
      </c>
      <c r="E48" s="2" t="str">
        <f>"C1747"</f>
        <v>C1747</v>
      </c>
      <c r="F48" t="str">
        <f>"CHICO"</f>
        <v>CHICO</v>
      </c>
      <c r="G48">
        <v>68</v>
      </c>
      <c r="H48">
        <v>0</v>
      </c>
      <c r="I48">
        <v>996.88</v>
      </c>
    </row>
    <row r="49" spans="1:9" x14ac:dyDescent="0.25">
      <c r="A49" t="s">
        <v>49</v>
      </c>
      <c r="B49" t="str">
        <f>"""TorlysDynamics"",""Torlys Inc."",""111"",""3"",""SHA0249154"",""4"",""10000"""</f>
        <v>"TorlysDynamics","Torlys Inc.","111","3","SHA0249154","4","10000"</v>
      </c>
      <c r="C49" s="2">
        <v>45931</v>
      </c>
      <c r="D49" s="2" t="str">
        <f>"SHA0249154"</f>
        <v>SHA0249154</v>
      </c>
      <c r="E49" s="2" t="str">
        <f>"C1747"</f>
        <v>C1747</v>
      </c>
      <c r="F49" t="str">
        <f>"CHICO"</f>
        <v>CHICO</v>
      </c>
      <c r="G49">
        <v>74</v>
      </c>
      <c r="H49">
        <v>0</v>
      </c>
      <c r="I49">
        <v>1084.8399999999999</v>
      </c>
    </row>
    <row r="50" spans="1:9" x14ac:dyDescent="0.25">
      <c r="A50" t="s">
        <v>49</v>
      </c>
      <c r="B50" t="str">
        <f>"""TorlysDynamics"",""Torlys Inc."",""111"",""3"",""SHA0249155"",""4"",""10000"""</f>
        <v>"TorlysDynamics","Torlys Inc.","111","3","SHA0249155","4","10000"</v>
      </c>
      <c r="C50" s="2">
        <v>45931</v>
      </c>
      <c r="D50" s="2" t="str">
        <f>"SHA0249155"</f>
        <v>SHA0249155</v>
      </c>
      <c r="E50" s="2" t="str">
        <f>"C1747"</f>
        <v>C1747</v>
      </c>
      <c r="F50" t="str">
        <f>"CHICO"</f>
        <v>CHICO</v>
      </c>
      <c r="G50">
        <v>70</v>
      </c>
      <c r="H50">
        <v>0</v>
      </c>
      <c r="I50">
        <v>1026.2</v>
      </c>
    </row>
    <row r="51" spans="1:9" x14ac:dyDescent="0.25">
      <c r="A51" t="s">
        <v>49</v>
      </c>
      <c r="B51" t="str">
        <f>"""TorlysDynamics"",""Torlys Inc."",""111"",""3"",""SHA0249156"",""4"",""10000"""</f>
        <v>"TorlysDynamics","Torlys Inc.","111","3","SHA0249156","4","10000"</v>
      </c>
      <c r="C51" s="2">
        <v>45931</v>
      </c>
      <c r="D51" s="2" t="str">
        <f>"SHA0249156"</f>
        <v>SHA0249156</v>
      </c>
      <c r="E51" s="2" t="str">
        <f>"C1747"</f>
        <v>C1747</v>
      </c>
      <c r="F51" t="str">
        <f>"CHICO"</f>
        <v>CHICO</v>
      </c>
      <c r="G51">
        <v>63</v>
      </c>
      <c r="H51">
        <v>0</v>
      </c>
      <c r="I51">
        <v>923.58</v>
      </c>
    </row>
    <row r="52" spans="1:9" x14ac:dyDescent="0.25">
      <c r="A52" t="s">
        <v>49</v>
      </c>
      <c r="B52" t="str">
        <f>"""TorlysDynamics"",""Torlys Inc."",""111"",""3"",""SHA0249157"",""4"",""10000"""</f>
        <v>"TorlysDynamics","Torlys Inc.","111","3","SHA0249157","4","10000"</v>
      </c>
      <c r="C52" s="2">
        <v>45931</v>
      </c>
      <c r="D52" s="2" t="str">
        <f>"SHA0249157"</f>
        <v>SHA0249157</v>
      </c>
      <c r="E52" s="2" t="str">
        <f>"C1747"</f>
        <v>C1747</v>
      </c>
      <c r="F52" t="str">
        <f>"CHICO"</f>
        <v>CHICO</v>
      </c>
      <c r="G52">
        <v>36</v>
      </c>
      <c r="H52">
        <v>0</v>
      </c>
      <c r="I52">
        <v>1021.32</v>
      </c>
    </row>
    <row r="53" spans="1:9" x14ac:dyDescent="0.25">
      <c r="A53" t="s">
        <v>49</v>
      </c>
      <c r="B53" t="str">
        <f>"""TorlysDynamics"",""Torlys Inc."",""111"",""3"",""SHA0249158"",""4"",""10000"""</f>
        <v>"TorlysDynamics","Torlys Inc.","111","3","SHA0249158","4","10000"</v>
      </c>
      <c r="C53" s="2">
        <v>45931</v>
      </c>
      <c r="D53" s="2" t="str">
        <f>"SHA0249158"</f>
        <v>SHA0249158</v>
      </c>
      <c r="E53" s="2" t="str">
        <f>"C1747"</f>
        <v>C1747</v>
      </c>
      <c r="F53" t="str">
        <f>"CHICO"</f>
        <v>CHICO</v>
      </c>
      <c r="G53">
        <v>71</v>
      </c>
      <c r="H53">
        <v>0</v>
      </c>
      <c r="I53">
        <v>1040.8599999999999</v>
      </c>
    </row>
    <row r="54" spans="1:9" x14ac:dyDescent="0.25">
      <c r="A54" t="s">
        <v>49</v>
      </c>
      <c r="B54" t="str">
        <f>"""TorlysDynamics"",""Torlys Inc."",""111"",""3"",""SHA0249159"",""4"",""10000"""</f>
        <v>"TorlysDynamics","Torlys Inc.","111","3","SHA0249159","4","10000"</v>
      </c>
      <c r="C54" s="2">
        <v>45931</v>
      </c>
      <c r="D54" s="2" t="str">
        <f>"SHA0249159"</f>
        <v>SHA0249159</v>
      </c>
      <c r="E54" s="2" t="str">
        <f>"C1747"</f>
        <v>C1747</v>
      </c>
      <c r="F54" t="str">
        <f>"CHICO"</f>
        <v>CHICO</v>
      </c>
      <c r="G54">
        <v>64</v>
      </c>
      <c r="H54">
        <v>0</v>
      </c>
      <c r="I54">
        <v>938.24</v>
      </c>
    </row>
    <row r="55" spans="1:9" x14ac:dyDescent="0.25">
      <c r="A55" t="s">
        <v>49</v>
      </c>
      <c r="B55" t="str">
        <f>"""TorlysDynamics"",""Torlys Inc."",""111"",""3"",""SHA0249160"",""4"",""10000"""</f>
        <v>"TorlysDynamics","Torlys Inc.","111","3","SHA0249160","4","10000"</v>
      </c>
      <c r="C55" s="2">
        <v>45931</v>
      </c>
      <c r="D55" s="2" t="str">
        <f>"SHA0249160"</f>
        <v>SHA0249160</v>
      </c>
      <c r="E55" s="2" t="str">
        <f>"C1747"</f>
        <v>C1747</v>
      </c>
      <c r="F55" t="str">
        <f>"CHICO"</f>
        <v>CHICO</v>
      </c>
      <c r="G55">
        <v>14</v>
      </c>
      <c r="H55">
        <v>2</v>
      </c>
      <c r="I55">
        <v>2668.12</v>
      </c>
    </row>
    <row r="56" spans="1:9" x14ac:dyDescent="0.25">
      <c r="A56" t="s">
        <v>49</v>
      </c>
      <c r="B56" t="str">
        <f>"""TorlysDynamics"",""Torlys Inc."",""111"",""3"",""SHA0249161"",""4"",""10000"""</f>
        <v>"TorlysDynamics","Torlys Inc.","111","3","SHA0249161","4","10000"</v>
      </c>
      <c r="C56" s="2">
        <v>45931</v>
      </c>
      <c r="D56" s="2" t="str">
        <f>"SHA0249161"</f>
        <v>SHA0249161</v>
      </c>
      <c r="E56" s="2" t="str">
        <f>"C1747"</f>
        <v>C1747</v>
      </c>
      <c r="F56" t="str">
        <f>"CHICO"</f>
        <v>CHICO</v>
      </c>
      <c r="G56">
        <v>50</v>
      </c>
      <c r="H56">
        <v>0</v>
      </c>
      <c r="I56">
        <v>733</v>
      </c>
    </row>
    <row r="57" spans="1:9" x14ac:dyDescent="0.25">
      <c r="A57" t="s">
        <v>49</v>
      </c>
      <c r="B57" t="str">
        <f>"""TorlysDynamics"",""Torlys Inc."",""111"",""3"",""SHA0249162"",""4"",""10000"""</f>
        <v>"TorlysDynamics","Torlys Inc.","111","3","SHA0249162","4","10000"</v>
      </c>
      <c r="C57" s="2">
        <v>45931</v>
      </c>
      <c r="D57" s="2" t="str">
        <f>"SHA0249162"</f>
        <v>SHA0249162</v>
      </c>
      <c r="E57" s="2" t="str">
        <f>"P260"</f>
        <v>P260</v>
      </c>
      <c r="F57" t="str">
        <f>"BRANDON"</f>
        <v>BRANDON</v>
      </c>
      <c r="G57">
        <v>67</v>
      </c>
      <c r="H57">
        <v>1</v>
      </c>
      <c r="I57">
        <v>2213.66</v>
      </c>
    </row>
    <row r="58" spans="1:9" x14ac:dyDescent="0.25">
      <c r="A58" t="s">
        <v>49</v>
      </c>
      <c r="B58" t="str">
        <f>"""TorlysDynamics"",""Torlys Inc."",""111"",""3"",""SHA0249163"",""4"",""10000"""</f>
        <v>"TorlysDynamics","Torlys Inc.","111","3","SHA0249163","4","10000"</v>
      </c>
      <c r="C58" s="2">
        <v>45931</v>
      </c>
      <c r="D58" s="2" t="str">
        <f>"SHA0249163"</f>
        <v>SHA0249163</v>
      </c>
      <c r="E58" s="2" t="str">
        <f>"P260"</f>
        <v>P260</v>
      </c>
      <c r="F58" t="str">
        <f>"BRANDON"</f>
        <v>BRANDON</v>
      </c>
      <c r="G58">
        <v>1</v>
      </c>
      <c r="H58">
        <v>0</v>
      </c>
      <c r="I58">
        <v>30</v>
      </c>
    </row>
    <row r="59" spans="1:9" x14ac:dyDescent="0.25">
      <c r="A59" t="s">
        <v>49</v>
      </c>
      <c r="B59" t="str">
        <f>"""TorlysDynamics"",""Torlys Inc."",""111"",""3"",""SHA0249164"",""4"",""10000"""</f>
        <v>"TorlysDynamics","Torlys Inc.","111","3","SHA0249164","4","10000"</v>
      </c>
      <c r="C59" s="2">
        <v>45931</v>
      </c>
      <c r="D59" s="2" t="str">
        <f>"SHA0249164"</f>
        <v>SHA0249164</v>
      </c>
      <c r="E59" s="2" t="str">
        <f>"P260"</f>
        <v>P260</v>
      </c>
      <c r="F59" t="str">
        <f>"BRANDON"</f>
        <v>BRANDON</v>
      </c>
      <c r="G59">
        <v>0</v>
      </c>
      <c r="H59">
        <v>0</v>
      </c>
      <c r="I59">
        <v>1</v>
      </c>
    </row>
    <row r="60" spans="1:9" x14ac:dyDescent="0.25">
      <c r="A60" t="s">
        <v>49</v>
      </c>
      <c r="B60" t="str">
        <f>"""TorlysDynamics"",""Torlys Inc."",""111"",""3"",""SHA0249165"",""4"",""10000"""</f>
        <v>"TorlysDynamics","Torlys Inc.","111","3","SHA0249165","4","10000"</v>
      </c>
      <c r="C60" s="2">
        <v>45931</v>
      </c>
      <c r="D60" s="2" t="str">
        <f>"SHA0249165"</f>
        <v>SHA0249165</v>
      </c>
      <c r="E60" s="2" t="str">
        <f>"C260"</f>
        <v>C260</v>
      </c>
      <c r="F60" t="str">
        <f>"CLARENCE"</f>
        <v>CLARENCE</v>
      </c>
      <c r="G60">
        <v>3</v>
      </c>
      <c r="H60">
        <v>0</v>
      </c>
      <c r="I60">
        <v>70.41</v>
      </c>
    </row>
    <row r="61" spans="1:9" x14ac:dyDescent="0.25">
      <c r="A61" t="s">
        <v>49</v>
      </c>
      <c r="B61" t="str">
        <f>"""TorlysDynamics"",""Torlys Inc."",""111"",""3"",""SHA0249165"",""4"",""20000"""</f>
        <v>"TorlysDynamics","Torlys Inc.","111","3","SHA0249165","4","20000"</v>
      </c>
      <c r="C61" s="2">
        <v>45931</v>
      </c>
      <c r="D61" s="2" t="str">
        <f>"SHA0249165"</f>
        <v>SHA0249165</v>
      </c>
      <c r="E61" s="2" t="str">
        <f>"C260"</f>
        <v>C260</v>
      </c>
      <c r="F61" t="str">
        <f>"CLARENCE"</f>
        <v>CLARENCE</v>
      </c>
      <c r="G61">
        <v>1</v>
      </c>
      <c r="H61">
        <v>0</v>
      </c>
      <c r="I61">
        <v>4</v>
      </c>
    </row>
    <row r="62" spans="1:9" x14ac:dyDescent="0.25">
      <c r="A62" t="s">
        <v>49</v>
      </c>
      <c r="B62" t="str">
        <f>"""TorlysDynamics"",""Torlys Inc."",""111"",""3"",""SHA0249166"",""4"",""40000"""</f>
        <v>"TorlysDynamics","Torlys Inc.","111","3","SHA0249166","4","40000"</v>
      </c>
      <c r="C62" s="2">
        <v>45931</v>
      </c>
      <c r="D62" s="2" t="str">
        <f>"SHA0249166"</f>
        <v>SHA0249166</v>
      </c>
      <c r="E62" s="2" t="str">
        <f>"C260"</f>
        <v>C260</v>
      </c>
      <c r="F62" t="str">
        <f>"CLARENCE"</f>
        <v>CLARENCE</v>
      </c>
      <c r="G62">
        <v>0</v>
      </c>
      <c r="H62">
        <v>0</v>
      </c>
      <c r="I62">
        <v>1</v>
      </c>
    </row>
    <row r="63" spans="1:9" x14ac:dyDescent="0.25">
      <c r="A63" t="s">
        <v>49</v>
      </c>
      <c r="B63" t="str">
        <f>"""TorlysDynamics"",""Torlys Inc."",""111"",""3"",""SHA0249167"",""4"",""10000"""</f>
        <v>"TorlysDynamics","Torlys Inc.","111","3","SHA0249167","4","10000"</v>
      </c>
      <c r="C63" s="2">
        <v>45931</v>
      </c>
      <c r="D63" s="2" t="str">
        <f>"SHA0249167"</f>
        <v>SHA0249167</v>
      </c>
      <c r="E63" s="2" t="str">
        <f>"C1000"</f>
        <v>C1000</v>
      </c>
      <c r="F63" t="str">
        <f>"AQIYL"</f>
        <v>AQIYL</v>
      </c>
      <c r="G63">
        <v>35</v>
      </c>
      <c r="H63">
        <v>0</v>
      </c>
      <c r="I63">
        <v>547.4</v>
      </c>
    </row>
    <row r="64" spans="1:9" x14ac:dyDescent="0.25">
      <c r="A64" t="s">
        <v>49</v>
      </c>
      <c r="B64" t="str">
        <f>"""TorlysDynamics"",""Torlys Inc."",""111"",""3"",""SHA0249169"",""4"",""10000"""</f>
        <v>"TorlysDynamics","Torlys Inc.","111","3","SHA0249169","4","10000"</v>
      </c>
      <c r="C64" s="2">
        <v>45931</v>
      </c>
      <c r="D64" s="2" t="str">
        <f>"SHA0249169"</f>
        <v>SHA0249169</v>
      </c>
      <c r="E64" s="2" t="str">
        <f>"C1000"</f>
        <v>C1000</v>
      </c>
      <c r="F64" t="str">
        <f>"AQIYL"</f>
        <v>AQIYL</v>
      </c>
      <c r="G64">
        <v>2</v>
      </c>
      <c r="H64">
        <v>0</v>
      </c>
      <c r="I64">
        <v>8</v>
      </c>
    </row>
    <row r="65" spans="1:9" x14ac:dyDescent="0.25">
      <c r="A65" t="s">
        <v>49</v>
      </c>
      <c r="B65" t="str">
        <f>"""TorlysDynamics"",""Torlys Inc."",""111"",""3"",""SHA0249170"",""4"",""10000"""</f>
        <v>"TorlysDynamics","Torlys Inc.","111","3","SHA0249170","4","10000"</v>
      </c>
      <c r="C65" s="2">
        <v>45931</v>
      </c>
      <c r="D65" s="2" t="str">
        <f>"SHA0249170"</f>
        <v>SHA0249170</v>
      </c>
      <c r="E65" s="2" t="str">
        <f>"C1000"</f>
        <v>C1000</v>
      </c>
      <c r="F65" t="str">
        <f>"AQIYL"</f>
        <v>AQIYL</v>
      </c>
      <c r="G65">
        <v>16</v>
      </c>
      <c r="H65">
        <v>0</v>
      </c>
      <c r="I65">
        <v>446.88</v>
      </c>
    </row>
    <row r="66" spans="1:9" x14ac:dyDescent="0.25">
      <c r="A66" t="s">
        <v>49</v>
      </c>
      <c r="B66" t="str">
        <f>"""TorlysDynamics"",""Torlys Inc."",""111"",""3"",""SHA0249170"",""4"",""30000"""</f>
        <v>"TorlysDynamics","Torlys Inc.","111","3","SHA0249170","4","30000"</v>
      </c>
      <c r="C66" s="2">
        <v>45931</v>
      </c>
      <c r="D66" s="2" t="str">
        <f>"SHA0249170"</f>
        <v>SHA0249170</v>
      </c>
      <c r="E66" s="2" t="str">
        <f>"C1000"</f>
        <v>C1000</v>
      </c>
      <c r="F66" t="str">
        <f>"AQIYL"</f>
        <v>AQIYL</v>
      </c>
      <c r="G66">
        <v>0</v>
      </c>
      <c r="H66">
        <v>0</v>
      </c>
      <c r="I66">
        <v>2</v>
      </c>
    </row>
    <row r="67" spans="1:9" x14ac:dyDescent="0.25">
      <c r="A67" t="s">
        <v>49</v>
      </c>
      <c r="B67" t="str">
        <f>"""TorlysDynamics"",""Torlys Inc."",""111"",""3"",""SHA0249170"",""4"",""40000"""</f>
        <v>"TorlysDynamics","Torlys Inc.","111","3","SHA0249170","4","40000"</v>
      </c>
      <c r="C67" s="2">
        <v>45931</v>
      </c>
      <c r="D67" s="2" t="str">
        <f>"SHA0249170"</f>
        <v>SHA0249170</v>
      </c>
      <c r="E67" s="2" t="str">
        <f>"C1000"</f>
        <v>C1000</v>
      </c>
      <c r="F67" t="str">
        <f>"AQIYL"</f>
        <v>AQIYL</v>
      </c>
      <c r="G67">
        <v>1</v>
      </c>
      <c r="H67">
        <v>0</v>
      </c>
      <c r="I67">
        <v>1</v>
      </c>
    </row>
    <row r="68" spans="1:9" x14ac:dyDescent="0.25">
      <c r="A68" t="s">
        <v>49</v>
      </c>
      <c r="B68" t="str">
        <f>"""TorlysDynamics"",""Torlys Inc."",""111"",""3"",""SHA0249171"",""4"",""10000"""</f>
        <v>"TorlysDynamics","Torlys Inc.","111","3","SHA0249171","4","10000"</v>
      </c>
      <c r="C68" s="2">
        <v>45931</v>
      </c>
      <c r="D68" s="2" t="str">
        <f>"SHA0249171"</f>
        <v>SHA0249171</v>
      </c>
      <c r="E68" s="2" t="str">
        <f>"C1000"</f>
        <v>C1000</v>
      </c>
      <c r="F68" t="str">
        <f>"AQIYL"</f>
        <v>AQIYL</v>
      </c>
      <c r="G68">
        <v>34</v>
      </c>
      <c r="H68">
        <v>0</v>
      </c>
      <c r="I68">
        <v>964.58</v>
      </c>
    </row>
    <row r="69" spans="1:9" x14ac:dyDescent="0.25">
      <c r="A69" t="s">
        <v>49</v>
      </c>
      <c r="B69" t="str">
        <f>"""TorlysDynamics"",""Torlys Inc."",""111"",""3"",""SHA0249172"",""4"",""10000"""</f>
        <v>"TorlysDynamics","Torlys Inc.","111","3","SHA0249172","4","10000"</v>
      </c>
      <c r="C69" s="2">
        <v>45931</v>
      </c>
      <c r="D69" s="2" t="str">
        <f>"SHA0249172"</f>
        <v>SHA0249172</v>
      </c>
      <c r="E69" s="2" t="str">
        <f>"C1000"</f>
        <v>C1000</v>
      </c>
      <c r="F69" t="str">
        <f>"AQIYL"</f>
        <v>AQIYL</v>
      </c>
      <c r="G69">
        <v>27</v>
      </c>
      <c r="H69">
        <v>0</v>
      </c>
      <c r="I69">
        <v>633.15</v>
      </c>
    </row>
    <row r="70" spans="1:9" x14ac:dyDescent="0.25">
      <c r="A70" t="s">
        <v>49</v>
      </c>
      <c r="B70" t="str">
        <f>"""TorlysDynamics"",""Torlys Inc."",""111"",""3"",""SHA0249173"",""4"",""10000"""</f>
        <v>"TorlysDynamics","Torlys Inc.","111","3","SHA0249173","4","10000"</v>
      </c>
      <c r="C70" s="2">
        <v>45931</v>
      </c>
      <c r="D70" s="2" t="str">
        <f>"SHA0249173"</f>
        <v>SHA0249173</v>
      </c>
      <c r="E70" s="2" t="str">
        <f>"C1000"</f>
        <v>C1000</v>
      </c>
      <c r="F70" t="str">
        <f>"AQIYL"</f>
        <v>AQIYL</v>
      </c>
      <c r="G70">
        <v>24</v>
      </c>
      <c r="H70">
        <v>1</v>
      </c>
      <c r="I70">
        <v>1720</v>
      </c>
    </row>
    <row r="71" spans="1:9" x14ac:dyDescent="0.25">
      <c r="A71" t="s">
        <v>49</v>
      </c>
      <c r="B71" t="str">
        <f>"""TorlysDynamics"",""Torlys Inc."",""111"",""3"",""SHA0249174"",""4"",""10000"""</f>
        <v>"TorlysDynamics","Torlys Inc.","111","3","SHA0249174","4","10000"</v>
      </c>
      <c r="C71" s="2">
        <v>45931</v>
      </c>
      <c r="D71" s="2" t="str">
        <f>"SHA0249174"</f>
        <v>SHA0249174</v>
      </c>
      <c r="E71" s="2" t="str">
        <f>"C1000"</f>
        <v>C1000</v>
      </c>
      <c r="F71" t="str">
        <f>"AQIYL"</f>
        <v>AQIYL</v>
      </c>
      <c r="G71">
        <v>36</v>
      </c>
      <c r="H71">
        <v>5</v>
      </c>
      <c r="I71">
        <v>6941.2</v>
      </c>
    </row>
    <row r="72" spans="1:9" x14ac:dyDescent="0.25">
      <c r="A72" t="s">
        <v>49</v>
      </c>
      <c r="B72" t="str">
        <f>"""TorlysDynamics"",""Torlys Inc."",""111"",""3"",""SHA0249175"",""4"",""10000"""</f>
        <v>"TorlysDynamics","Torlys Inc.","111","3","SHA0249175","4","10000"</v>
      </c>
      <c r="C72" s="2">
        <v>45931</v>
      </c>
      <c r="D72" s="2" t="str">
        <f>"SHA0249175"</f>
        <v>SHA0249175</v>
      </c>
      <c r="E72" s="2" t="str">
        <f>"M812"</f>
        <v>M812</v>
      </c>
      <c r="F72" t="str">
        <f>"MANUEL"</f>
        <v>MANUEL</v>
      </c>
      <c r="G72">
        <v>8</v>
      </c>
      <c r="H72">
        <v>0</v>
      </c>
      <c r="I72">
        <v>183.28</v>
      </c>
    </row>
    <row r="73" spans="1:9" x14ac:dyDescent="0.25">
      <c r="A73" t="s">
        <v>49</v>
      </c>
      <c r="B73" t="str">
        <f>"""TorlysDynamics"",""Torlys Inc."",""111"",""3"",""SHA0249176"",""4"",""10000"""</f>
        <v>"TorlysDynamics","Torlys Inc.","111","3","SHA0249176","4","10000"</v>
      </c>
      <c r="C73" s="2">
        <v>45931</v>
      </c>
      <c r="D73" s="2" t="str">
        <f>"SHA0249176"</f>
        <v>SHA0249176</v>
      </c>
      <c r="E73" s="2" t="str">
        <f>"E912"</f>
        <v>E912</v>
      </c>
      <c r="F73" t="str">
        <f>"MANUEL"</f>
        <v>MANUEL</v>
      </c>
      <c r="G73">
        <v>59</v>
      </c>
      <c r="H73">
        <v>0</v>
      </c>
      <c r="I73">
        <v>864.94</v>
      </c>
    </row>
    <row r="74" spans="1:9" x14ac:dyDescent="0.25">
      <c r="A74" t="s">
        <v>49</v>
      </c>
      <c r="B74" t="str">
        <f>"""TorlysDynamics"",""Torlys Inc."",""111"",""3"",""SHA0249176"",""4"",""20000"""</f>
        <v>"TorlysDynamics","Torlys Inc.","111","3","SHA0249176","4","20000"</v>
      </c>
      <c r="C74" s="2">
        <v>45931</v>
      </c>
      <c r="D74" s="2" t="str">
        <f>"SHA0249176"</f>
        <v>SHA0249176</v>
      </c>
      <c r="E74" s="2" t="str">
        <f>"E912"</f>
        <v>E912</v>
      </c>
      <c r="F74" t="str">
        <f>"MANUEL"</f>
        <v>MANUEL</v>
      </c>
      <c r="G74">
        <v>1</v>
      </c>
      <c r="H74">
        <v>0</v>
      </c>
      <c r="I74">
        <v>6</v>
      </c>
    </row>
    <row r="75" spans="1:9" x14ac:dyDescent="0.25">
      <c r="A75" t="s">
        <v>49</v>
      </c>
      <c r="B75" t="str">
        <f>"""TorlysDynamics"",""Torlys Inc."",""111"",""3"",""SHA0249176"",""4"",""30000"""</f>
        <v>"TorlysDynamics","Torlys Inc.","111","3","SHA0249176","4","30000"</v>
      </c>
      <c r="C75" s="2">
        <v>45931</v>
      </c>
      <c r="D75" s="2" t="str">
        <f>"SHA0249176"</f>
        <v>SHA0249176</v>
      </c>
      <c r="E75" s="2" t="str">
        <f>"E912"</f>
        <v>E912</v>
      </c>
      <c r="F75" t="str">
        <f>"MANUEL"</f>
        <v>MANUEL</v>
      </c>
      <c r="G75">
        <v>13</v>
      </c>
      <c r="H75">
        <v>0</v>
      </c>
      <c r="I75">
        <v>221</v>
      </c>
    </row>
    <row r="76" spans="1:9" x14ac:dyDescent="0.25">
      <c r="A76" t="s">
        <v>49</v>
      </c>
      <c r="B76" t="str">
        <f>"""TorlysDynamics"",""Torlys Inc."",""111"",""3"",""SHA0249176"",""4"",""40000"""</f>
        <v>"TorlysDynamics","Torlys Inc.","111","3","SHA0249176","4","40000"</v>
      </c>
      <c r="C76" s="2">
        <v>45931</v>
      </c>
      <c r="D76" s="2" t="str">
        <f>"SHA0249176"</f>
        <v>SHA0249176</v>
      </c>
      <c r="E76" s="2" t="str">
        <f>"E912"</f>
        <v>E912</v>
      </c>
      <c r="F76" t="str">
        <f>"MANUEL"</f>
        <v>MANUEL</v>
      </c>
      <c r="G76">
        <v>4</v>
      </c>
      <c r="H76">
        <v>0</v>
      </c>
      <c r="I76">
        <v>113.48</v>
      </c>
    </row>
    <row r="77" spans="1:9" x14ac:dyDescent="0.25">
      <c r="A77" t="s">
        <v>49</v>
      </c>
      <c r="B77" t="str">
        <f>"""TorlysDynamics"",""Torlys Inc."",""111"",""3"",""SHA0249176"",""4"",""50000"""</f>
        <v>"TorlysDynamics","Torlys Inc.","111","3","SHA0249176","4","50000"</v>
      </c>
      <c r="C77" s="2">
        <v>45931</v>
      </c>
      <c r="D77" s="2" t="str">
        <f>"SHA0249176"</f>
        <v>SHA0249176</v>
      </c>
      <c r="E77" s="2" t="str">
        <f>"E912"</f>
        <v>E912</v>
      </c>
      <c r="F77" t="str">
        <f>"MANUEL"</f>
        <v>MANUEL</v>
      </c>
      <c r="G77">
        <v>0</v>
      </c>
      <c r="H77">
        <v>0</v>
      </c>
      <c r="I77">
        <v>1</v>
      </c>
    </row>
    <row r="78" spans="1:9" x14ac:dyDescent="0.25">
      <c r="A78" t="s">
        <v>49</v>
      </c>
      <c r="B78" t="str">
        <f>"""TorlysDynamics"",""Torlys Inc."",""111"",""3"",""SHA0249176"",""4"",""70000"""</f>
        <v>"TorlysDynamics","Torlys Inc.","111","3","SHA0249176","4","70000"</v>
      </c>
      <c r="C78" s="2">
        <v>45931</v>
      </c>
      <c r="D78" s="2" t="str">
        <f>"SHA0249176"</f>
        <v>SHA0249176</v>
      </c>
      <c r="E78" s="2" t="str">
        <f>"E912"</f>
        <v>E912</v>
      </c>
      <c r="F78" t="str">
        <f>"MANUEL"</f>
        <v>MANUEL</v>
      </c>
      <c r="G78">
        <v>0</v>
      </c>
      <c r="H78">
        <v>0</v>
      </c>
      <c r="I78">
        <v>1</v>
      </c>
    </row>
    <row r="79" spans="1:9" x14ac:dyDescent="0.25">
      <c r="A79" t="s">
        <v>49</v>
      </c>
      <c r="B79" t="str">
        <f>"""TorlysDynamics"",""Torlys Inc."",""111"",""3"",""SHA0249176"",""4"",""90000"""</f>
        <v>"TorlysDynamics","Torlys Inc.","111","3","SHA0249176","4","90000"</v>
      </c>
      <c r="C79" s="2">
        <v>45931</v>
      </c>
      <c r="D79" s="2" t="str">
        <f>"SHA0249176"</f>
        <v>SHA0249176</v>
      </c>
      <c r="E79" s="2" t="str">
        <f>"E912"</f>
        <v>E912</v>
      </c>
      <c r="F79" t="str">
        <f>"MANUEL"</f>
        <v>MANUEL</v>
      </c>
      <c r="G79">
        <v>18</v>
      </c>
      <c r="H79">
        <v>0</v>
      </c>
      <c r="I79">
        <v>336.06</v>
      </c>
    </row>
    <row r="80" spans="1:9" x14ac:dyDescent="0.25">
      <c r="A80" t="s">
        <v>49</v>
      </c>
      <c r="B80" t="str">
        <f>"""TorlysDynamics"",""Torlys Inc."",""111"",""3"",""SHA0249176"",""4"",""130000"""</f>
        <v>"TorlysDynamics","Torlys Inc.","111","3","SHA0249176","4","130000"</v>
      </c>
      <c r="C80" s="2">
        <v>45931</v>
      </c>
      <c r="D80" s="2" t="str">
        <f>"SHA0249176"</f>
        <v>SHA0249176</v>
      </c>
      <c r="E80" s="2" t="str">
        <f>"E912"</f>
        <v>E912</v>
      </c>
      <c r="F80" t="str">
        <f>"MANUEL"</f>
        <v>MANUEL</v>
      </c>
      <c r="G80">
        <v>0</v>
      </c>
      <c r="H80">
        <v>0</v>
      </c>
      <c r="I80">
        <v>1</v>
      </c>
    </row>
    <row r="81" spans="1:9" x14ac:dyDescent="0.25">
      <c r="A81" t="s">
        <v>49</v>
      </c>
      <c r="B81" t="str">
        <f>"""TorlysDynamics"",""Torlys Inc."",""111"",""3"",""SHA0249177"",""4"",""10000"""</f>
        <v>"TorlysDynamics","Torlys Inc.","111","3","SHA0249177","4","10000"</v>
      </c>
      <c r="C81" s="2">
        <v>45931</v>
      </c>
      <c r="D81" s="2" t="str">
        <f>"SHA0249177"</f>
        <v>SHA0249177</v>
      </c>
      <c r="E81" s="2" t="str">
        <f>"E912"</f>
        <v>E912</v>
      </c>
      <c r="F81" t="str">
        <f>"MANUEL"</f>
        <v>MANUEL</v>
      </c>
      <c r="G81">
        <v>0</v>
      </c>
      <c r="H81">
        <v>1</v>
      </c>
      <c r="I81">
        <v>1531.98</v>
      </c>
    </row>
    <row r="82" spans="1:9" x14ac:dyDescent="0.25">
      <c r="A82" t="s">
        <v>49</v>
      </c>
      <c r="B82" t="str">
        <f>"""TorlysDynamics"",""Torlys Inc."",""111"",""3"",""SHA0249178"",""4"",""10000"""</f>
        <v>"TorlysDynamics","Torlys Inc.","111","3","SHA0249178","4","10000"</v>
      </c>
      <c r="C82" s="2">
        <v>45931</v>
      </c>
      <c r="D82" s="2" t="str">
        <f>"SHA0249178"</f>
        <v>SHA0249178</v>
      </c>
      <c r="E82" s="2" t="str">
        <f>"E912"</f>
        <v>E912</v>
      </c>
      <c r="F82" t="str">
        <f>"MANUEL"</f>
        <v>MANUEL</v>
      </c>
      <c r="G82">
        <v>0</v>
      </c>
      <c r="H82">
        <v>0</v>
      </c>
      <c r="I82">
        <v>1</v>
      </c>
    </row>
    <row r="83" spans="1:9" x14ac:dyDescent="0.25">
      <c r="A83" t="s">
        <v>49</v>
      </c>
      <c r="B83" t="str">
        <f>"""TorlysDynamics"",""Torlys Inc."",""111"",""3"",""SHA0249178"",""4"",""20000"""</f>
        <v>"TorlysDynamics","Torlys Inc.","111","3","SHA0249178","4","20000"</v>
      </c>
      <c r="C83" s="2">
        <v>45931</v>
      </c>
      <c r="D83" s="2" t="str">
        <f>"SHA0249178"</f>
        <v>SHA0249178</v>
      </c>
      <c r="E83" s="2" t="str">
        <f>"E912"</f>
        <v>E912</v>
      </c>
      <c r="F83" t="str">
        <f>"MANUEL"</f>
        <v>MANUEL</v>
      </c>
      <c r="G83">
        <v>0</v>
      </c>
      <c r="H83">
        <v>0</v>
      </c>
      <c r="I83">
        <v>3</v>
      </c>
    </row>
    <row r="84" spans="1:9" x14ac:dyDescent="0.25">
      <c r="A84" t="s">
        <v>49</v>
      </c>
      <c r="B84" t="str">
        <f>"""TorlysDynamics"",""Torlys Inc."",""111"",""3"",""SHA0249178"",""4"",""30000"""</f>
        <v>"TorlysDynamics","Torlys Inc.","111","3","SHA0249178","4","30000"</v>
      </c>
      <c r="C84" s="2">
        <v>45931</v>
      </c>
      <c r="D84" s="2" t="str">
        <f>"SHA0249178"</f>
        <v>SHA0249178</v>
      </c>
      <c r="E84" s="2" t="str">
        <f>"E912"</f>
        <v>E912</v>
      </c>
      <c r="F84" t="str">
        <f>"MANUEL"</f>
        <v>MANUEL</v>
      </c>
      <c r="G84">
        <v>0</v>
      </c>
      <c r="H84">
        <v>0</v>
      </c>
      <c r="I84">
        <v>1</v>
      </c>
    </row>
    <row r="85" spans="1:9" x14ac:dyDescent="0.25">
      <c r="A85" t="s">
        <v>49</v>
      </c>
      <c r="B85" t="str">
        <f>"""TorlysDynamics"",""Torlys Inc."",""111"",""3"",""SHA0249179"",""4"",""20000"""</f>
        <v>"TorlysDynamics","Torlys Inc.","111","3","SHA0249179","4","20000"</v>
      </c>
      <c r="C85" s="2">
        <v>45931</v>
      </c>
      <c r="D85" s="2" t="str">
        <f>"SHA0249179"</f>
        <v>SHA0249179</v>
      </c>
      <c r="E85" s="2" t="str">
        <f>"Y-SL1001"</f>
        <v>Y-SL1001</v>
      </c>
      <c r="F85" t="str">
        <f>"JUSTIN-K"</f>
        <v>JUSTIN-K</v>
      </c>
      <c r="G85">
        <v>1</v>
      </c>
      <c r="H85">
        <v>0</v>
      </c>
      <c r="I85">
        <v>1</v>
      </c>
    </row>
    <row r="86" spans="1:9" x14ac:dyDescent="0.25">
      <c r="A86" t="s">
        <v>49</v>
      </c>
      <c r="B86" t="str">
        <f>"""TorlysDynamics"",""Torlys Inc."",""111"",""3"",""SHA0249179"",""4"",""60000"""</f>
        <v>"TorlysDynamics","Torlys Inc.","111","3","SHA0249179","4","60000"</v>
      </c>
      <c r="C86" s="2">
        <v>45931</v>
      </c>
      <c r="D86" s="2" t="str">
        <f>"SHA0249179"</f>
        <v>SHA0249179</v>
      </c>
      <c r="E86" s="2" t="str">
        <f>"Y-SL1001"</f>
        <v>Y-SL1001</v>
      </c>
      <c r="F86" t="str">
        <f>"JUSTIN-K"</f>
        <v>JUSTIN-K</v>
      </c>
      <c r="G86">
        <v>0</v>
      </c>
      <c r="H86">
        <v>0</v>
      </c>
      <c r="I86">
        <v>1</v>
      </c>
    </row>
    <row r="87" spans="1:9" x14ac:dyDescent="0.25">
      <c r="A87" t="s">
        <v>49</v>
      </c>
      <c r="B87" t="str">
        <f>"""TorlysDynamics"",""Torlys Inc."",""111"",""3"",""SHA0249180"",""4"",""10000"""</f>
        <v>"TorlysDynamics","Torlys Inc.","111","3","SHA0249180","4","10000"</v>
      </c>
      <c r="C87" s="2">
        <v>45931</v>
      </c>
      <c r="D87" s="2" t="str">
        <f>"SHA0249180"</f>
        <v>SHA0249180</v>
      </c>
      <c r="E87" s="2" t="str">
        <f>"M130"</f>
        <v>M130</v>
      </c>
      <c r="F87" t="str">
        <f>"MANUEL"</f>
        <v>MANUEL</v>
      </c>
      <c r="G87">
        <v>32</v>
      </c>
      <c r="H87">
        <v>1</v>
      </c>
      <c r="I87">
        <v>1705.68</v>
      </c>
    </row>
    <row r="88" spans="1:9" x14ac:dyDescent="0.25">
      <c r="A88" t="s">
        <v>49</v>
      </c>
      <c r="B88" t="str">
        <f>"""TorlysDynamics"",""Torlys Inc."",""111"",""3"",""SHA0249180"",""4"",""20000"""</f>
        <v>"TorlysDynamics","Torlys Inc.","111","3","SHA0249180","4","20000"</v>
      </c>
      <c r="C88" s="2">
        <v>45931</v>
      </c>
      <c r="D88" s="2" t="str">
        <f>"SHA0249180"</f>
        <v>SHA0249180</v>
      </c>
      <c r="E88" s="2" t="str">
        <f>"M130"</f>
        <v>M130</v>
      </c>
      <c r="F88" t="str">
        <f>"MANUEL"</f>
        <v>MANUEL</v>
      </c>
      <c r="G88">
        <v>1</v>
      </c>
      <c r="H88">
        <v>0</v>
      </c>
      <c r="I88">
        <v>30</v>
      </c>
    </row>
    <row r="89" spans="1:9" x14ac:dyDescent="0.25">
      <c r="A89" t="s">
        <v>49</v>
      </c>
      <c r="B89" t="str">
        <f>"""TorlysDynamics"",""Torlys Inc."",""111"",""3"",""SHA0249180"",""4"",""30000"""</f>
        <v>"TorlysDynamics","Torlys Inc.","111","3","SHA0249180","4","30000"</v>
      </c>
      <c r="C89" s="2">
        <v>45931</v>
      </c>
      <c r="D89" s="2" t="str">
        <f>"SHA0249180"</f>
        <v>SHA0249180</v>
      </c>
      <c r="E89" s="2" t="str">
        <f>"M130"</f>
        <v>M130</v>
      </c>
      <c r="F89" t="str">
        <f>"MANUEL"</f>
        <v>MANUEL</v>
      </c>
      <c r="G89">
        <v>50</v>
      </c>
      <c r="H89">
        <v>2</v>
      </c>
      <c r="I89">
        <v>3151.8</v>
      </c>
    </row>
    <row r="90" spans="1:9" x14ac:dyDescent="0.25">
      <c r="A90" t="s">
        <v>49</v>
      </c>
      <c r="B90" t="str">
        <f>"""TorlysDynamics"",""Torlys Inc."",""111"",""3"",""SHA0249180"",""4"",""40000"""</f>
        <v>"TorlysDynamics","Torlys Inc.","111","3","SHA0249180","4","40000"</v>
      </c>
      <c r="C90" s="2">
        <v>45931</v>
      </c>
      <c r="D90" s="2" t="str">
        <f>"SHA0249180"</f>
        <v>SHA0249180</v>
      </c>
      <c r="E90" s="2" t="str">
        <f>"M130"</f>
        <v>M130</v>
      </c>
      <c r="F90" t="str">
        <f>"MANUEL"</f>
        <v>MANUEL</v>
      </c>
      <c r="G90">
        <v>1</v>
      </c>
      <c r="H90">
        <v>0</v>
      </c>
      <c r="I90">
        <v>30</v>
      </c>
    </row>
    <row r="91" spans="1:9" x14ac:dyDescent="0.25">
      <c r="A91" t="s">
        <v>49</v>
      </c>
      <c r="B91" t="str">
        <f>"""TorlysDynamics"",""Torlys Inc."",""111"",""3"",""SHA0249180"",""4"",""50000"""</f>
        <v>"TorlysDynamics","Torlys Inc.","111","3","SHA0249180","4","50000"</v>
      </c>
      <c r="C91" s="2">
        <v>45931</v>
      </c>
      <c r="D91" s="2" t="str">
        <f>"SHA0249180"</f>
        <v>SHA0249180</v>
      </c>
      <c r="E91" s="2" t="str">
        <f>"M130"</f>
        <v>M130</v>
      </c>
      <c r="F91" t="str">
        <f>"MANUEL"</f>
        <v>MANUEL</v>
      </c>
      <c r="G91">
        <v>25</v>
      </c>
      <c r="H91">
        <v>0</v>
      </c>
      <c r="I91">
        <v>463.5</v>
      </c>
    </row>
    <row r="92" spans="1:9" x14ac:dyDescent="0.25">
      <c r="A92" t="s">
        <v>49</v>
      </c>
      <c r="B92" t="str">
        <f>"""TorlysDynamics"",""Torlys Inc."",""111"",""3"",""SHA0249180"",""4"",""60000"""</f>
        <v>"TorlysDynamics","Torlys Inc.","111","3","SHA0249180","4","60000"</v>
      </c>
      <c r="C92" s="2">
        <v>45931</v>
      </c>
      <c r="D92" s="2" t="str">
        <f>"SHA0249180"</f>
        <v>SHA0249180</v>
      </c>
      <c r="E92" s="2" t="str">
        <f>"M130"</f>
        <v>M130</v>
      </c>
      <c r="F92" t="str">
        <f>"MANUEL"</f>
        <v>MANUEL</v>
      </c>
      <c r="G92">
        <v>0</v>
      </c>
      <c r="H92">
        <v>0</v>
      </c>
      <c r="I92">
        <v>5</v>
      </c>
    </row>
    <row r="93" spans="1:9" x14ac:dyDescent="0.25">
      <c r="A93" t="s">
        <v>49</v>
      </c>
      <c r="B93" t="str">
        <f>"""TorlysDynamics"",""Torlys Inc."",""111"",""3"",""SHA0249182"",""4"",""10000"""</f>
        <v>"TorlysDynamics","Torlys Inc.","111","3","SHA0249182","4","10000"</v>
      </c>
      <c r="C93" s="2">
        <v>45931</v>
      </c>
      <c r="D93" s="2" t="str">
        <f>"SHA0249182"</f>
        <v>SHA0249182</v>
      </c>
      <c r="E93" s="2" t="str">
        <f>"Y-RD1000"</f>
        <v>Y-RD1000</v>
      </c>
      <c r="F93" t="str">
        <f>"JUSTIN-K"</f>
        <v>JUSTIN-K</v>
      </c>
      <c r="G93">
        <v>1</v>
      </c>
      <c r="H93">
        <v>0</v>
      </c>
      <c r="I93">
        <v>18.670000000000002</v>
      </c>
    </row>
    <row r="94" spans="1:9" x14ac:dyDescent="0.25">
      <c r="A94" t="s">
        <v>49</v>
      </c>
      <c r="B94" t="str">
        <f>"""TorlysDynamics"",""Torlys Inc."",""111"",""3"",""SHA0249183"",""4"",""10000"""</f>
        <v>"TorlysDynamics","Torlys Inc.","111","3","SHA0249183","4","10000"</v>
      </c>
      <c r="C94" s="2">
        <v>45931</v>
      </c>
      <c r="D94" s="2" t="str">
        <f>"SHA0249183"</f>
        <v>SHA0249183</v>
      </c>
      <c r="E94" s="2" t="str">
        <f>"H235"</f>
        <v>H235</v>
      </c>
      <c r="F94" t="str">
        <f>"BRANDON"</f>
        <v>BRANDON</v>
      </c>
      <c r="G94">
        <v>0</v>
      </c>
      <c r="H94">
        <v>5</v>
      </c>
      <c r="I94">
        <v>6157.2</v>
      </c>
    </row>
    <row r="95" spans="1:9" x14ac:dyDescent="0.25">
      <c r="A95" t="s">
        <v>49</v>
      </c>
      <c r="B95" t="str">
        <f>"""TorlysDynamics"",""Torlys Inc."",""111"",""3"",""SHA0249183"",""4"",""20000"""</f>
        <v>"TorlysDynamics","Torlys Inc.","111","3","SHA0249183","4","20000"</v>
      </c>
      <c r="C95" s="2">
        <v>45931</v>
      </c>
      <c r="D95" s="2" t="str">
        <f>"SHA0249183"</f>
        <v>SHA0249183</v>
      </c>
      <c r="E95" s="2" t="str">
        <f>"H235"</f>
        <v>H235</v>
      </c>
      <c r="F95" t="str">
        <f>"BRANDON"</f>
        <v>BRANDON</v>
      </c>
      <c r="G95">
        <v>0</v>
      </c>
      <c r="H95">
        <v>0</v>
      </c>
      <c r="I95">
        <v>15</v>
      </c>
    </row>
    <row r="96" spans="1:9" x14ac:dyDescent="0.25">
      <c r="A96" t="s">
        <v>49</v>
      </c>
      <c r="B96" t="str">
        <f>"""TorlysDynamics"",""Torlys Inc."",""111"",""3"",""SHA0249184"",""4"",""10000"""</f>
        <v>"TorlysDynamics","Torlys Inc.","111","3","SHA0249184","4","10000"</v>
      </c>
      <c r="C96" s="2">
        <v>45931</v>
      </c>
      <c r="D96" s="2" t="str">
        <f>"SHA0249184"</f>
        <v>SHA0249184</v>
      </c>
      <c r="E96" s="2" t="str">
        <f>"R156"</f>
        <v>R156</v>
      </c>
      <c r="F96" t="str">
        <f>"AQIYL"</f>
        <v>AQIYL</v>
      </c>
      <c r="G96">
        <v>20</v>
      </c>
      <c r="H96">
        <v>0</v>
      </c>
      <c r="I96">
        <v>539</v>
      </c>
    </row>
    <row r="97" spans="1:9" x14ac:dyDescent="0.25">
      <c r="A97" t="s">
        <v>49</v>
      </c>
      <c r="B97" t="str">
        <f>"""TorlysDynamics"",""Torlys Inc."",""111"",""3"",""SHA0249185"",""4"",""10000"""</f>
        <v>"TorlysDynamics","Torlys Inc.","111","3","SHA0249185","4","10000"</v>
      </c>
      <c r="C97" s="2">
        <v>45931</v>
      </c>
      <c r="D97" s="2" t="str">
        <f>"SHA0249185"</f>
        <v>SHA0249185</v>
      </c>
      <c r="E97" s="2" t="str">
        <f>"R156"</f>
        <v>R156</v>
      </c>
      <c r="F97" t="str">
        <f>"AQIYL"</f>
        <v>AQIYL</v>
      </c>
      <c r="G97">
        <v>7</v>
      </c>
      <c r="H97">
        <v>0</v>
      </c>
      <c r="I97">
        <v>180.11</v>
      </c>
    </row>
    <row r="98" spans="1:9" x14ac:dyDescent="0.25">
      <c r="A98" t="s">
        <v>49</v>
      </c>
      <c r="B98" t="str">
        <f>"""TorlysDynamics"",""Torlys Inc."",""111"",""3"",""SHA0249185"",""4"",""20000"""</f>
        <v>"TorlysDynamics","Torlys Inc.","111","3","SHA0249185","4","20000"</v>
      </c>
      <c r="C98" s="2">
        <v>45931</v>
      </c>
      <c r="D98" s="2" t="str">
        <f>"SHA0249185"</f>
        <v>SHA0249185</v>
      </c>
      <c r="E98" s="2" t="str">
        <f>"R156"</f>
        <v>R156</v>
      </c>
      <c r="F98" t="str">
        <f>"AQIYL"</f>
        <v>AQIYL</v>
      </c>
      <c r="G98">
        <v>0</v>
      </c>
      <c r="H98">
        <v>0</v>
      </c>
      <c r="I98">
        <v>1</v>
      </c>
    </row>
    <row r="99" spans="1:9" x14ac:dyDescent="0.25">
      <c r="A99" t="s">
        <v>49</v>
      </c>
      <c r="B99" t="str">
        <f>"""TorlysDynamics"",""Torlys Inc."",""111"",""3"",""SHA0249186"",""4"",""20000"""</f>
        <v>"TorlysDynamics","Torlys Inc.","111","3","SHA0249186","4","20000"</v>
      </c>
      <c r="C99" s="2">
        <v>45931</v>
      </c>
      <c r="D99" s="2" t="str">
        <f>"SHA0249186"</f>
        <v>SHA0249186</v>
      </c>
      <c r="E99" s="2" t="str">
        <f>"F221"</f>
        <v>F221</v>
      </c>
      <c r="F99" t="str">
        <f>"JUSTIN-K"</f>
        <v>JUSTIN-K</v>
      </c>
      <c r="G99">
        <v>0</v>
      </c>
      <c r="H99">
        <v>0</v>
      </c>
      <c r="I99">
        <v>5</v>
      </c>
    </row>
    <row r="100" spans="1:9" x14ac:dyDescent="0.25">
      <c r="A100" t="s">
        <v>49</v>
      </c>
      <c r="B100" t="str">
        <f>"""TorlysDynamics"",""Torlys Inc."",""111"",""3"",""SHA0249187"",""4"",""10000"""</f>
        <v>"TorlysDynamics","Torlys Inc.","111","3","SHA0249187","4","10000"</v>
      </c>
      <c r="C100" s="2">
        <v>45931</v>
      </c>
      <c r="D100" s="2" t="str">
        <f>"SHA0249187"</f>
        <v>SHA0249187</v>
      </c>
      <c r="E100" s="2" t="str">
        <f>"W105"</f>
        <v>W105</v>
      </c>
      <c r="F100" t="str">
        <f>"CLARENCE"</f>
        <v>CLARENCE</v>
      </c>
      <c r="G100">
        <v>0</v>
      </c>
      <c r="H100">
        <v>1</v>
      </c>
      <c r="I100">
        <v>3451.2</v>
      </c>
    </row>
    <row r="101" spans="1:9" x14ac:dyDescent="0.25">
      <c r="A101" t="s">
        <v>49</v>
      </c>
      <c r="B101" t="str">
        <f>"""TorlysDynamics"",""Torlys Inc."",""111"",""3"",""SHA0249187"",""4"",""20000"""</f>
        <v>"TorlysDynamics","Torlys Inc.","111","3","SHA0249187","4","20000"</v>
      </c>
      <c r="C101" s="2">
        <v>45931</v>
      </c>
      <c r="D101" s="2" t="str">
        <f>"SHA0249187"</f>
        <v>SHA0249187</v>
      </c>
      <c r="E101" s="2" t="str">
        <f>"W105"</f>
        <v>W105</v>
      </c>
      <c r="F101" t="str">
        <f>"CLARENCE"</f>
        <v>CLARENCE</v>
      </c>
      <c r="G101">
        <v>4</v>
      </c>
      <c r="H101">
        <v>0</v>
      </c>
      <c r="I101">
        <v>4</v>
      </c>
    </row>
    <row r="102" spans="1:9" x14ac:dyDescent="0.25">
      <c r="A102" t="s">
        <v>49</v>
      </c>
      <c r="B102" t="str">
        <f>"""TorlysDynamics"",""Torlys Inc."",""111"",""3"",""SHA0249189"",""4"",""10000"""</f>
        <v>"TorlysDynamics","Torlys Inc.","111","3","SHA0249189","4","10000"</v>
      </c>
      <c r="C102" s="2">
        <v>45931</v>
      </c>
      <c r="D102" s="2" t="str">
        <f>"SHA0249189"</f>
        <v>SHA0249189</v>
      </c>
      <c r="E102" s="2" t="str">
        <f>"V503"</f>
        <v>V503</v>
      </c>
      <c r="F102" t="str">
        <f>"CLARENCE"</f>
        <v>CLARENCE</v>
      </c>
      <c r="G102">
        <v>0</v>
      </c>
      <c r="H102">
        <v>0</v>
      </c>
      <c r="I102">
        <v>12</v>
      </c>
    </row>
    <row r="103" spans="1:9" x14ac:dyDescent="0.25">
      <c r="A103" t="s">
        <v>49</v>
      </c>
      <c r="B103" t="str">
        <f>"""TorlysDynamics"",""Torlys Inc."",""111"",""3"",""SHA0249190"",""4"",""10000"""</f>
        <v>"TorlysDynamics","Torlys Inc.","111","3","SHA0249190","4","10000"</v>
      </c>
      <c r="C103" s="2">
        <v>45931</v>
      </c>
      <c r="D103" s="2" t="str">
        <f>"SHA0249190"</f>
        <v>SHA0249190</v>
      </c>
      <c r="E103" s="2" t="str">
        <f>"L502"</f>
        <v>L502</v>
      </c>
      <c r="F103" t="str">
        <f>"MANUEL"</f>
        <v>MANUEL</v>
      </c>
      <c r="G103">
        <v>21</v>
      </c>
      <c r="H103">
        <v>0</v>
      </c>
      <c r="I103">
        <v>307.86</v>
      </c>
    </row>
    <row r="104" spans="1:9" x14ac:dyDescent="0.25">
      <c r="A104" t="s">
        <v>49</v>
      </c>
      <c r="B104" t="str">
        <f>"""TorlysDynamics"",""Torlys Inc."",""111"",""3"",""SHA0249190"",""4"",""20000"""</f>
        <v>"TorlysDynamics","Torlys Inc.","111","3","SHA0249190","4","20000"</v>
      </c>
      <c r="C104" s="2">
        <v>45931</v>
      </c>
      <c r="D104" s="2" t="str">
        <f>"SHA0249190"</f>
        <v>SHA0249190</v>
      </c>
      <c r="E104" s="2" t="str">
        <f>"L502"</f>
        <v>L502</v>
      </c>
      <c r="F104" t="str">
        <f>"MANUEL"</f>
        <v>MANUEL</v>
      </c>
      <c r="G104">
        <v>0</v>
      </c>
      <c r="H104">
        <v>0</v>
      </c>
      <c r="I104">
        <v>1</v>
      </c>
    </row>
    <row r="105" spans="1:9" x14ac:dyDescent="0.25">
      <c r="A105" t="s">
        <v>49</v>
      </c>
      <c r="B105" t="str">
        <f>"""TorlysDynamics"",""Torlys Inc."",""111"",""3"",""SHA0249204"",""4"",""10000"""</f>
        <v>"TorlysDynamics","Torlys Inc.","111","3","SHA0249204","4","10000"</v>
      </c>
      <c r="C105" s="2">
        <v>45931</v>
      </c>
      <c r="D105" s="2" t="str">
        <f>"SHA0249204"</f>
        <v>SHA0249204</v>
      </c>
      <c r="E105" s="2" t="str">
        <f>"H165"</f>
        <v>H165</v>
      </c>
      <c r="F105" t="str">
        <f>"MANUEL"</f>
        <v>MANUEL</v>
      </c>
      <c r="G105">
        <v>1</v>
      </c>
      <c r="H105">
        <v>1</v>
      </c>
      <c r="I105">
        <v>1560.35</v>
      </c>
    </row>
    <row r="106" spans="1:9" x14ac:dyDescent="0.25">
      <c r="A106" t="s">
        <v>49</v>
      </c>
      <c r="B106" t="str">
        <f>"""TorlysDynamics"",""Torlys Inc."",""111"",""3"",""SHA0249204"",""4"",""20000"""</f>
        <v>"TorlysDynamics","Torlys Inc.","111","3","SHA0249204","4","20000"</v>
      </c>
      <c r="C106" s="2">
        <v>45931</v>
      </c>
      <c r="D106" s="2" t="str">
        <f>"SHA0249204"</f>
        <v>SHA0249204</v>
      </c>
      <c r="E106" s="2" t="str">
        <f>"H165"</f>
        <v>H165</v>
      </c>
      <c r="F106" t="str">
        <f>"MANUEL"</f>
        <v>MANUEL</v>
      </c>
      <c r="G106">
        <v>1</v>
      </c>
      <c r="H106">
        <v>0</v>
      </c>
      <c r="I106">
        <v>5</v>
      </c>
    </row>
    <row r="107" spans="1:9" x14ac:dyDescent="0.25">
      <c r="A107" t="s">
        <v>49</v>
      </c>
      <c r="B107" t="str">
        <f>"""TorlysDynamics"",""Torlys Inc."",""111"",""3"",""SHA0249205"",""4"",""10000"""</f>
        <v>"TorlysDynamics","Torlys Inc.","111","3","SHA0249205","4","10000"</v>
      </c>
      <c r="C107" s="2">
        <v>45931</v>
      </c>
      <c r="D107" s="2" t="str">
        <f>"SHA0249205"</f>
        <v>SHA0249205</v>
      </c>
      <c r="E107" s="2" t="str">
        <f>"O330"</f>
        <v>O330</v>
      </c>
      <c r="F107" t="str">
        <f>"MANUEL"</f>
        <v>MANUEL</v>
      </c>
      <c r="G107">
        <v>17</v>
      </c>
      <c r="H107">
        <v>0</v>
      </c>
      <c r="I107">
        <v>398.65</v>
      </c>
    </row>
    <row r="108" spans="1:9" x14ac:dyDescent="0.25">
      <c r="A108" t="s">
        <v>49</v>
      </c>
      <c r="B108" t="str">
        <f>"""TorlysDynamics"",""Torlys Inc."",""111"",""3"",""SHA0249205"",""4"",""30000"""</f>
        <v>"TorlysDynamics","Torlys Inc.","111","3","SHA0249205","4","30000"</v>
      </c>
      <c r="C108" s="2">
        <v>45931</v>
      </c>
      <c r="D108" s="2" t="str">
        <f>"SHA0249205"</f>
        <v>SHA0249205</v>
      </c>
      <c r="E108" s="2" t="str">
        <f>"O330"</f>
        <v>O330</v>
      </c>
      <c r="F108" t="str">
        <f>"MANUEL"</f>
        <v>MANUEL</v>
      </c>
      <c r="G108">
        <v>0</v>
      </c>
      <c r="H108">
        <v>0</v>
      </c>
      <c r="I108">
        <v>2</v>
      </c>
    </row>
    <row r="109" spans="1:9" x14ac:dyDescent="0.25">
      <c r="A109" t="s">
        <v>49</v>
      </c>
      <c r="B109" t="str">
        <f>"""TorlysDynamics"",""Torlys Inc."",""111"",""3"",""SHA0249206"",""4"",""10000"""</f>
        <v>"TorlysDynamics","Torlys Inc.","111","3","SHA0249206","4","10000"</v>
      </c>
      <c r="C109" s="2">
        <v>45931</v>
      </c>
      <c r="D109" s="2" t="str">
        <f>"SHA0249206"</f>
        <v>SHA0249206</v>
      </c>
      <c r="E109" s="2" t="str">
        <f>"O330"</f>
        <v>O330</v>
      </c>
      <c r="F109" t="str">
        <f>"MANUEL"</f>
        <v>MANUEL</v>
      </c>
      <c r="G109">
        <v>48</v>
      </c>
      <c r="H109">
        <v>0</v>
      </c>
      <c r="I109">
        <v>778.56</v>
      </c>
    </row>
    <row r="110" spans="1:9" x14ac:dyDescent="0.25">
      <c r="A110" t="s">
        <v>49</v>
      </c>
      <c r="B110" t="str">
        <f>"""TorlysDynamics"",""Torlys Inc."",""111"",""3"",""SHA0249206"",""4"",""20000"""</f>
        <v>"TorlysDynamics","Torlys Inc.","111","3","SHA0249206","4","20000"</v>
      </c>
      <c r="C110" s="2">
        <v>45931</v>
      </c>
      <c r="D110" s="2" t="str">
        <f>"SHA0249206"</f>
        <v>SHA0249206</v>
      </c>
      <c r="E110" s="2" t="str">
        <f>"O330"</f>
        <v>O330</v>
      </c>
      <c r="F110" t="str">
        <f>"MANUEL"</f>
        <v>MANUEL</v>
      </c>
      <c r="G110">
        <v>0</v>
      </c>
      <c r="H110">
        <v>0</v>
      </c>
      <c r="I110">
        <v>2</v>
      </c>
    </row>
    <row r="111" spans="1:9" x14ac:dyDescent="0.25">
      <c r="A111" t="s">
        <v>49</v>
      </c>
      <c r="B111" t="str">
        <f>"""TorlysDynamics"",""Torlys Inc."",""111"",""3"",""SHA0249207"",""4"",""10000"""</f>
        <v>"TorlysDynamics","Torlys Inc.","111","3","SHA0249207","4","10000"</v>
      </c>
      <c r="C111" s="2">
        <v>45931</v>
      </c>
      <c r="D111" s="2" t="str">
        <f>"SHA0249207"</f>
        <v>SHA0249207</v>
      </c>
      <c r="E111" s="2" t="str">
        <f>"O330"</f>
        <v>O330</v>
      </c>
      <c r="F111" t="str">
        <f>"MANUEL"</f>
        <v>MANUEL</v>
      </c>
      <c r="G111">
        <v>51</v>
      </c>
      <c r="H111">
        <v>0</v>
      </c>
      <c r="I111">
        <v>827.22</v>
      </c>
    </row>
    <row r="112" spans="1:9" x14ac:dyDescent="0.25">
      <c r="A112" t="s">
        <v>49</v>
      </c>
      <c r="B112" t="str">
        <f>"""TorlysDynamics"",""Torlys Inc."",""111"",""3"",""SHA0249208"",""4"",""10000"""</f>
        <v>"TorlysDynamics","Torlys Inc.","111","3","SHA0249208","4","10000"</v>
      </c>
      <c r="C112" s="2">
        <v>45931</v>
      </c>
      <c r="D112" s="2" t="str">
        <f>"SHA0249208"</f>
        <v>SHA0249208</v>
      </c>
      <c r="E112" s="2" t="str">
        <f>"O330"</f>
        <v>O330</v>
      </c>
      <c r="F112" t="str">
        <f>"MANUEL"</f>
        <v>MANUEL</v>
      </c>
      <c r="G112">
        <v>0</v>
      </c>
      <c r="H112">
        <v>0</v>
      </c>
      <c r="I112">
        <v>1</v>
      </c>
    </row>
    <row r="113" spans="1:9" x14ac:dyDescent="0.25">
      <c r="A113" t="s">
        <v>49</v>
      </c>
      <c r="B113" t="str">
        <f>"""TorlysDynamics"",""Torlys Inc."",""111"",""3"",""SHA0249209"",""4"",""10000"""</f>
        <v>"TorlysDynamics","Torlys Inc.","111","3","SHA0249209","4","10000"</v>
      </c>
      <c r="C113" s="2">
        <v>45931</v>
      </c>
      <c r="D113" s="2" t="str">
        <f>"SHA0249209"</f>
        <v>SHA0249209</v>
      </c>
      <c r="E113" s="2" t="str">
        <f>"B105"</f>
        <v>B105</v>
      </c>
      <c r="F113" t="str">
        <f>"AQIYL"</f>
        <v>AQIYL</v>
      </c>
      <c r="G113">
        <v>36</v>
      </c>
      <c r="H113">
        <v>0</v>
      </c>
      <c r="I113">
        <v>844.2</v>
      </c>
    </row>
    <row r="114" spans="1:9" x14ac:dyDescent="0.25">
      <c r="A114" t="s">
        <v>49</v>
      </c>
      <c r="B114" t="str">
        <f>"""TorlysDynamics"",""Torlys Inc."",""111"",""3"",""SHA0249210"",""4"",""10000"""</f>
        <v>"TorlysDynamics","Torlys Inc.","111","3","SHA0249210","4","10000"</v>
      </c>
      <c r="C114" s="2">
        <v>45931</v>
      </c>
      <c r="D114" s="2" t="str">
        <f>"SHA0249210"</f>
        <v>SHA0249210</v>
      </c>
      <c r="E114" s="2" t="str">
        <f>"M107"</f>
        <v>M107</v>
      </c>
      <c r="F114" t="str">
        <f>"MANUEL"</f>
        <v>MANUEL</v>
      </c>
      <c r="G114">
        <v>26</v>
      </c>
      <c r="H114">
        <v>0</v>
      </c>
      <c r="I114">
        <v>603.72</v>
      </c>
    </row>
    <row r="115" spans="1:9" x14ac:dyDescent="0.25">
      <c r="A115" t="s">
        <v>49</v>
      </c>
      <c r="B115" t="str">
        <f>"""TorlysDynamics"",""Torlys Inc."",""111"",""3"",""SHA0249228"",""4"",""10000"""</f>
        <v>"TorlysDynamics","Torlys Inc.","111","3","SHA0249228","4","10000"</v>
      </c>
      <c r="C115" s="2">
        <v>45931</v>
      </c>
      <c r="D115" s="2" t="str">
        <f>"SHA0249228"</f>
        <v>SHA0249228</v>
      </c>
      <c r="E115" s="2" t="str">
        <f>"MISC"</f>
        <v>MISC</v>
      </c>
      <c r="F115" t="str">
        <f>"CLARENCE"</f>
        <v>CLARENCE</v>
      </c>
      <c r="G115">
        <v>19</v>
      </c>
      <c r="H115">
        <v>0</v>
      </c>
      <c r="I115">
        <v>445.55</v>
      </c>
    </row>
    <row r="116" spans="1:9" x14ac:dyDescent="0.25">
      <c r="A116" t="s">
        <v>49</v>
      </c>
      <c r="B116" t="str">
        <f>"""TorlysDynamics"",""Torlys Inc."",""111"",""3"",""SHA0249228"",""4"",""30000"""</f>
        <v>"TorlysDynamics","Torlys Inc.","111","3","SHA0249228","4","30000"</v>
      </c>
      <c r="C116" s="2">
        <v>45931</v>
      </c>
      <c r="D116" s="2" t="str">
        <f>"SHA0249228"</f>
        <v>SHA0249228</v>
      </c>
      <c r="E116" s="2" t="str">
        <f>"MISC"</f>
        <v>MISC</v>
      </c>
      <c r="F116" t="str">
        <f>"CLARENCE"</f>
        <v>CLARENCE</v>
      </c>
      <c r="G116">
        <v>2</v>
      </c>
      <c r="H116">
        <v>0</v>
      </c>
      <c r="I116">
        <v>2</v>
      </c>
    </row>
    <row r="117" spans="1:9" x14ac:dyDescent="0.25">
      <c r="A117" t="s">
        <v>49</v>
      </c>
      <c r="B117" t="str">
        <f>"""TorlysDynamics"",""Torlys Inc."",""111"",""3"",""SHA0249228"",""4"",""40000"""</f>
        <v>"TorlysDynamics","Torlys Inc.","111","3","SHA0249228","4","40000"</v>
      </c>
      <c r="C117" s="2">
        <v>45931</v>
      </c>
      <c r="D117" s="2" t="str">
        <f>"SHA0249228"</f>
        <v>SHA0249228</v>
      </c>
      <c r="E117" s="2" t="str">
        <f>"MISC"</f>
        <v>MISC</v>
      </c>
      <c r="F117" t="str">
        <f>"CLARENCE"</f>
        <v>CLARENCE</v>
      </c>
      <c r="G117">
        <v>0</v>
      </c>
      <c r="H117">
        <v>0</v>
      </c>
      <c r="I117">
        <v>3</v>
      </c>
    </row>
    <row r="118" spans="1:9" x14ac:dyDescent="0.25">
      <c r="A118" t="s">
        <v>49</v>
      </c>
      <c r="B118" t="str">
        <f>"""TorlysDynamics"",""Torlys Inc."",""111"",""3"",""SHA0249229"",""4"",""10000"""</f>
        <v>"TorlysDynamics","Torlys Inc.","111","3","SHA0249229","4","10000"</v>
      </c>
      <c r="C118" s="2">
        <v>45931</v>
      </c>
      <c r="D118" s="2" t="str">
        <f>"SHA0249229"</f>
        <v>SHA0249229</v>
      </c>
      <c r="E118" s="2" t="str">
        <f>"K8700"</f>
        <v>K8700</v>
      </c>
      <c r="F118" t="str">
        <f>"CHICO"</f>
        <v>CHICO</v>
      </c>
      <c r="G118">
        <v>0</v>
      </c>
      <c r="H118">
        <v>6</v>
      </c>
      <c r="I118">
        <v>7316.4</v>
      </c>
    </row>
    <row r="119" spans="1:9" x14ac:dyDescent="0.25">
      <c r="A119" t="s">
        <v>49</v>
      </c>
      <c r="B119" t="str">
        <f>"""TorlysDynamics"",""Torlys Inc."",""111"",""3"",""SHA0249229"",""4"",""50000"""</f>
        <v>"TorlysDynamics","Torlys Inc.","111","3","SHA0249229","4","50000"</v>
      </c>
      <c r="C119" s="2">
        <v>45931</v>
      </c>
      <c r="D119" s="2" t="str">
        <f>"SHA0249229"</f>
        <v>SHA0249229</v>
      </c>
      <c r="E119" s="2" t="str">
        <f>"K8700"</f>
        <v>K8700</v>
      </c>
      <c r="F119" t="str">
        <f>"CHICO"</f>
        <v>CHICO</v>
      </c>
      <c r="G119">
        <v>0</v>
      </c>
      <c r="H119">
        <v>0</v>
      </c>
      <c r="I119">
        <v>20</v>
      </c>
    </row>
    <row r="120" spans="1:9" x14ac:dyDescent="0.25">
      <c r="A120" t="s">
        <v>49</v>
      </c>
      <c r="B120" t="str">
        <f>"""TorlysDynamics"",""Torlys Inc."",""111"",""3"",""SHA0249229"",""4"",""80000"""</f>
        <v>"TorlysDynamics","Torlys Inc.","111","3","SHA0249229","4","80000"</v>
      </c>
      <c r="C120" s="2">
        <v>45931</v>
      </c>
      <c r="D120" s="2" t="str">
        <f>"SHA0249229"</f>
        <v>SHA0249229</v>
      </c>
      <c r="E120" s="2" t="str">
        <f>"K8700"</f>
        <v>K8700</v>
      </c>
      <c r="F120" t="str">
        <f>"CHICO"</f>
        <v>CHICO</v>
      </c>
      <c r="G120">
        <v>12</v>
      </c>
      <c r="H120">
        <v>0</v>
      </c>
      <c r="I120">
        <v>12</v>
      </c>
    </row>
    <row r="121" spans="1:9" x14ac:dyDescent="0.25">
      <c r="A121" t="s">
        <v>49</v>
      </c>
      <c r="B121" t="str">
        <f>"""TorlysDynamics"",""Torlys Inc."",""111"",""3"",""SHA0249229"",""4"",""90000"""</f>
        <v>"TorlysDynamics","Torlys Inc.","111","3","SHA0249229","4","90000"</v>
      </c>
      <c r="C121" s="2">
        <v>45931</v>
      </c>
      <c r="D121" s="2" t="str">
        <f>"SHA0249229"</f>
        <v>SHA0249229</v>
      </c>
      <c r="E121" s="2" t="str">
        <f>"K8700"</f>
        <v>K8700</v>
      </c>
      <c r="F121" t="str">
        <f>"CHICO"</f>
        <v>CHICO</v>
      </c>
      <c r="G121">
        <v>48</v>
      </c>
      <c r="H121">
        <v>1</v>
      </c>
      <c r="I121">
        <v>98</v>
      </c>
    </row>
    <row r="122" spans="1:9" x14ac:dyDescent="0.25">
      <c r="A122" t="s">
        <v>49</v>
      </c>
      <c r="B122" t="str">
        <f>"""TorlysDynamics"",""Torlys Inc."",""111"",""3"",""SHA0249231"",""4"",""10000"""</f>
        <v>"TorlysDynamics","Torlys Inc.","111","3","SHA0249231","4","10000"</v>
      </c>
      <c r="C122" s="2">
        <v>45931</v>
      </c>
      <c r="D122" s="2" t="str">
        <f>"SHA0249231"</f>
        <v>SHA0249231</v>
      </c>
      <c r="E122" s="2" t="str">
        <f>"M475"</f>
        <v>M475</v>
      </c>
      <c r="F122" t="str">
        <f>"JASON-R"</f>
        <v>JASON-R</v>
      </c>
      <c r="G122">
        <v>21</v>
      </c>
      <c r="H122">
        <v>0</v>
      </c>
      <c r="I122">
        <v>341.88</v>
      </c>
    </row>
    <row r="123" spans="1:9" x14ac:dyDescent="0.25">
      <c r="A123" t="s">
        <v>49</v>
      </c>
      <c r="B123" t="str">
        <f>"""TorlysDynamics"",""Torlys Inc."",""111"",""3"",""SHA0249231"",""4"",""20000"""</f>
        <v>"TorlysDynamics","Torlys Inc.","111","3","SHA0249231","4","20000"</v>
      </c>
      <c r="C123" s="2">
        <v>45931</v>
      </c>
      <c r="D123" s="2" t="str">
        <f>"SHA0249231"</f>
        <v>SHA0249231</v>
      </c>
      <c r="E123" s="2" t="str">
        <f>"M475"</f>
        <v>M475</v>
      </c>
      <c r="F123" t="str">
        <f>"JASON-R"</f>
        <v>JASON-R</v>
      </c>
      <c r="G123">
        <v>0</v>
      </c>
      <c r="H123">
        <v>0</v>
      </c>
      <c r="I123">
        <v>2</v>
      </c>
    </row>
    <row r="124" spans="1:9" x14ac:dyDescent="0.25">
      <c r="A124" t="s">
        <v>49</v>
      </c>
      <c r="B124" t="str">
        <f>"""TorlysDynamics"",""Torlys Inc."",""111"",""3"",""SHA0249232"",""4"",""10000"""</f>
        <v>"TorlysDynamics","Torlys Inc.","111","3","SHA0249232","4","10000"</v>
      </c>
      <c r="C124" s="2">
        <v>45931</v>
      </c>
      <c r="D124" s="2" t="str">
        <f>"SHA0249232"</f>
        <v>SHA0249232</v>
      </c>
      <c r="E124" s="2" t="str">
        <f>"M475"</f>
        <v>M475</v>
      </c>
      <c r="F124" t="str">
        <f>"JASON-R"</f>
        <v>JASON-R</v>
      </c>
      <c r="G124">
        <v>0</v>
      </c>
      <c r="H124">
        <v>0</v>
      </c>
      <c r="I124">
        <v>2</v>
      </c>
    </row>
    <row r="125" spans="1:9" x14ac:dyDescent="0.25">
      <c r="A125" t="s">
        <v>49</v>
      </c>
      <c r="B125" t="str">
        <f>"""TorlysDynamics"",""Torlys Inc."",""111"",""3"",""SHA0249232"",""4"",""20000"""</f>
        <v>"TorlysDynamics","Torlys Inc.","111","3","SHA0249232","4","20000"</v>
      </c>
      <c r="C125" s="2">
        <v>45931</v>
      </c>
      <c r="D125" s="2" t="str">
        <f>"SHA0249232"</f>
        <v>SHA0249232</v>
      </c>
      <c r="E125" s="2" t="str">
        <f>"M475"</f>
        <v>M475</v>
      </c>
      <c r="F125" t="str">
        <f>"JASON-R"</f>
        <v>JASON-R</v>
      </c>
      <c r="G125">
        <v>21</v>
      </c>
      <c r="H125">
        <v>0</v>
      </c>
      <c r="I125">
        <v>341.88</v>
      </c>
    </row>
    <row r="126" spans="1:9" x14ac:dyDescent="0.25">
      <c r="A126" t="s">
        <v>49</v>
      </c>
      <c r="B126" t="str">
        <f>"""TorlysDynamics"",""Torlys Inc."",""111"",""3"",""SHA0249233"",""4"",""10000"""</f>
        <v>"TorlysDynamics","Torlys Inc.","111","3","SHA0249233","4","10000"</v>
      </c>
      <c r="C126" s="2">
        <v>45931</v>
      </c>
      <c r="D126" s="2" t="str">
        <f>"SHA0249233"</f>
        <v>SHA0249233</v>
      </c>
      <c r="E126" s="2" t="str">
        <f>"M475"</f>
        <v>M475</v>
      </c>
      <c r="F126" t="str">
        <f>"JASON-R"</f>
        <v>JASON-R</v>
      </c>
      <c r="G126">
        <v>24</v>
      </c>
      <c r="H126">
        <v>0</v>
      </c>
      <c r="I126">
        <v>390.72</v>
      </c>
    </row>
    <row r="127" spans="1:9" x14ac:dyDescent="0.25">
      <c r="A127" t="s">
        <v>49</v>
      </c>
      <c r="B127" t="str">
        <f>"""TorlysDynamics"",""Torlys Inc."",""111"",""3"",""SHA0249233"",""4"",""20000"""</f>
        <v>"TorlysDynamics","Torlys Inc.","111","3","SHA0249233","4","20000"</v>
      </c>
      <c r="C127" s="2">
        <v>45931</v>
      </c>
      <c r="D127" s="2" t="str">
        <f>"SHA0249233"</f>
        <v>SHA0249233</v>
      </c>
      <c r="E127" s="2" t="str">
        <f>"M475"</f>
        <v>M475</v>
      </c>
      <c r="F127" t="str">
        <f>"JASON-R"</f>
        <v>JASON-R</v>
      </c>
      <c r="G127">
        <v>0</v>
      </c>
      <c r="H127">
        <v>0</v>
      </c>
      <c r="I127">
        <v>2</v>
      </c>
    </row>
    <row r="128" spans="1:9" x14ac:dyDescent="0.25">
      <c r="A128" t="s">
        <v>49</v>
      </c>
      <c r="B128" t="str">
        <f>"""TorlysDynamics"",""Torlys Inc."",""111"",""3"",""SHA0249234"",""4"",""10000"""</f>
        <v>"TorlysDynamics","Torlys Inc.","111","3","SHA0249234","4","10000"</v>
      </c>
      <c r="C128" s="2">
        <v>45931</v>
      </c>
      <c r="D128" s="2" t="str">
        <f>"SHA0249234"</f>
        <v>SHA0249234</v>
      </c>
      <c r="E128" s="2" t="str">
        <f>"M475"</f>
        <v>M475</v>
      </c>
      <c r="F128" t="str">
        <f>"JASON-R"</f>
        <v>JASON-R</v>
      </c>
      <c r="G128">
        <v>21</v>
      </c>
      <c r="H128">
        <v>0</v>
      </c>
      <c r="I128">
        <v>341.88</v>
      </c>
    </row>
    <row r="129" spans="1:9" x14ac:dyDescent="0.25">
      <c r="A129" t="s">
        <v>49</v>
      </c>
      <c r="B129" t="str">
        <f>"""TorlysDynamics"",""Torlys Inc."",""111"",""3"",""SHA0249234"",""4"",""20000"""</f>
        <v>"TorlysDynamics","Torlys Inc.","111","3","SHA0249234","4","20000"</v>
      </c>
      <c r="C129" s="2">
        <v>45931</v>
      </c>
      <c r="D129" s="2" t="str">
        <f>"SHA0249234"</f>
        <v>SHA0249234</v>
      </c>
      <c r="E129" s="2" t="str">
        <f>"M475"</f>
        <v>M475</v>
      </c>
      <c r="F129" t="str">
        <f>"JASON-R"</f>
        <v>JASON-R</v>
      </c>
      <c r="G129">
        <v>0</v>
      </c>
      <c r="H129">
        <v>0</v>
      </c>
      <c r="I129">
        <v>2</v>
      </c>
    </row>
    <row r="130" spans="1:9" x14ac:dyDescent="0.25">
      <c r="A130" t="s">
        <v>49</v>
      </c>
      <c r="B130" t="str">
        <f>"""TorlysDynamics"",""Torlys Inc."",""111"",""3"",""SHA0249235"",""4"",""10000"""</f>
        <v>"TorlysDynamics","Torlys Inc.","111","3","SHA0249235","4","10000"</v>
      </c>
      <c r="C130" s="2">
        <v>45931</v>
      </c>
      <c r="D130" s="2" t="str">
        <f>"SHA0249235"</f>
        <v>SHA0249235</v>
      </c>
      <c r="E130" s="2" t="str">
        <f>"M475"</f>
        <v>M475</v>
      </c>
      <c r="F130" t="str">
        <f>"JASON-R"</f>
        <v>JASON-R</v>
      </c>
      <c r="G130">
        <v>21</v>
      </c>
      <c r="H130">
        <v>0</v>
      </c>
      <c r="I130">
        <v>341.88</v>
      </c>
    </row>
    <row r="131" spans="1:9" x14ac:dyDescent="0.25">
      <c r="A131" t="s">
        <v>49</v>
      </c>
      <c r="B131" t="str">
        <f>"""TorlysDynamics"",""Torlys Inc."",""111"",""3"",""SHA0249235"",""4"",""20000"""</f>
        <v>"TorlysDynamics","Torlys Inc.","111","3","SHA0249235","4","20000"</v>
      </c>
      <c r="C131" s="2">
        <v>45931</v>
      </c>
      <c r="D131" s="2" t="str">
        <f>"SHA0249235"</f>
        <v>SHA0249235</v>
      </c>
      <c r="E131" s="2" t="str">
        <f>"M475"</f>
        <v>M475</v>
      </c>
      <c r="F131" t="str">
        <f>"JASON-R"</f>
        <v>JASON-R</v>
      </c>
      <c r="G131">
        <v>0</v>
      </c>
      <c r="H131">
        <v>0</v>
      </c>
      <c r="I131">
        <v>3</v>
      </c>
    </row>
    <row r="132" spans="1:9" x14ac:dyDescent="0.25">
      <c r="A132" t="s">
        <v>49</v>
      </c>
      <c r="B132" t="str">
        <f>"""TorlysDynamics"",""Torlys Inc."",""111"",""3"",""SHA0249236"",""4"",""10000"""</f>
        <v>"TorlysDynamics","Torlys Inc.","111","3","SHA0249236","4","10000"</v>
      </c>
      <c r="C132" s="2">
        <v>45931</v>
      </c>
      <c r="D132" s="2" t="str">
        <f>"SHA0249236"</f>
        <v>SHA0249236</v>
      </c>
      <c r="E132" s="2" t="str">
        <f>"M475"</f>
        <v>M475</v>
      </c>
      <c r="F132" t="str">
        <f>"JASON-R"</f>
        <v>JASON-R</v>
      </c>
      <c r="G132">
        <v>24</v>
      </c>
      <c r="H132">
        <v>0</v>
      </c>
      <c r="I132">
        <v>390.72</v>
      </c>
    </row>
    <row r="133" spans="1:9" x14ac:dyDescent="0.25">
      <c r="A133" t="s">
        <v>49</v>
      </c>
      <c r="B133" t="str">
        <f>"""TorlysDynamics"",""Torlys Inc."",""111"",""3"",""SHA0249236"",""4"",""20000"""</f>
        <v>"TorlysDynamics","Torlys Inc.","111","3","SHA0249236","4","20000"</v>
      </c>
      <c r="C133" s="2">
        <v>45931</v>
      </c>
      <c r="D133" s="2" t="str">
        <f>"SHA0249236"</f>
        <v>SHA0249236</v>
      </c>
      <c r="E133" s="2" t="str">
        <f>"M475"</f>
        <v>M475</v>
      </c>
      <c r="F133" t="str">
        <f>"JASON-R"</f>
        <v>JASON-R</v>
      </c>
      <c r="G133">
        <v>0</v>
      </c>
      <c r="H133">
        <v>0</v>
      </c>
      <c r="I133">
        <v>1</v>
      </c>
    </row>
    <row r="134" spans="1:9" x14ac:dyDescent="0.25">
      <c r="A134" t="s">
        <v>49</v>
      </c>
      <c r="B134" t="str">
        <f>"""TorlysDynamics"",""Torlys Inc."",""111"",""3"",""SHA0249243"",""4"",""10000"""</f>
        <v>"TorlysDynamics","Torlys Inc.","111","3","SHA0249243","4","10000"</v>
      </c>
      <c r="C134" s="2">
        <v>45931</v>
      </c>
      <c r="D134" s="2" t="str">
        <f>"SHA0249243"</f>
        <v>SHA0249243</v>
      </c>
      <c r="E134" s="2" t="str">
        <f>"MISC COM CA"</f>
        <v>MISC COM CA</v>
      </c>
      <c r="F134" t="str">
        <f>"CHICO"</f>
        <v>CHICO</v>
      </c>
      <c r="G134">
        <v>36</v>
      </c>
      <c r="H134">
        <v>0</v>
      </c>
      <c r="I134">
        <v>563.04</v>
      </c>
    </row>
    <row r="135" spans="1:9" x14ac:dyDescent="0.25">
      <c r="A135" t="s">
        <v>49</v>
      </c>
      <c r="B135" t="str">
        <f>"""TorlysDynamics"",""Torlys Inc."",""111"",""3"",""SHA0249243"",""4"",""40000"""</f>
        <v>"TorlysDynamics","Torlys Inc.","111","3","SHA0249243","4","40000"</v>
      </c>
      <c r="C135" s="2">
        <v>45931</v>
      </c>
      <c r="D135" s="2" t="str">
        <f>"SHA0249243"</f>
        <v>SHA0249243</v>
      </c>
      <c r="E135" s="2" t="str">
        <f>"MISC COM CA"</f>
        <v>MISC COM CA</v>
      </c>
      <c r="F135" t="str">
        <f>"CHICO"</f>
        <v>CHICO</v>
      </c>
      <c r="G135">
        <v>0</v>
      </c>
      <c r="H135">
        <v>0</v>
      </c>
      <c r="I135">
        <v>2</v>
      </c>
    </row>
    <row r="136" spans="1:9" x14ac:dyDescent="0.25">
      <c r="A136" t="s">
        <v>49</v>
      </c>
      <c r="B136" t="str">
        <f>"""TorlysDynamics"",""Torlys Inc."",""111"",""3"",""SHA0249245"",""4"",""10000"""</f>
        <v>"TorlysDynamics","Torlys Inc.","111","3","SHA0249245","4","10000"</v>
      </c>
      <c r="C136" s="2">
        <v>45931</v>
      </c>
      <c r="D136" s="2" t="str">
        <f>"SHA0249245"</f>
        <v>SHA0249245</v>
      </c>
      <c r="E136" s="2" t="str">
        <f>"A555"</f>
        <v>A555</v>
      </c>
      <c r="F136" t="str">
        <f>"AQIYL"</f>
        <v>AQIYL</v>
      </c>
      <c r="G136">
        <v>46</v>
      </c>
      <c r="H136">
        <v>0</v>
      </c>
      <c r="I136">
        <v>746.12</v>
      </c>
    </row>
    <row r="137" spans="1:9" x14ac:dyDescent="0.25">
      <c r="A137" t="s">
        <v>49</v>
      </c>
      <c r="B137" t="str">
        <f>"""TorlysDynamics"",""Torlys Inc."",""111"",""3"",""SHA0249245"",""4"",""20000"""</f>
        <v>"TorlysDynamics","Torlys Inc.","111","3","SHA0249245","4","20000"</v>
      </c>
      <c r="C137" s="2">
        <v>45931</v>
      </c>
      <c r="D137" s="2" t="str">
        <f>"SHA0249245"</f>
        <v>SHA0249245</v>
      </c>
      <c r="E137" s="2" t="str">
        <f>"A555"</f>
        <v>A555</v>
      </c>
      <c r="F137" t="str">
        <f>"AQIYL"</f>
        <v>AQIYL</v>
      </c>
      <c r="G137">
        <v>2</v>
      </c>
      <c r="H137">
        <v>0</v>
      </c>
      <c r="I137">
        <v>2</v>
      </c>
    </row>
    <row r="138" spans="1:9" x14ac:dyDescent="0.25">
      <c r="A138" t="s">
        <v>49</v>
      </c>
      <c r="B138" t="str">
        <f>"""TorlysDynamics"",""Torlys Inc."",""111"",""3"",""SHA0249247"",""4"",""10000"""</f>
        <v>"TorlysDynamics","Torlys Inc.","111","3","SHA0249247","4","10000"</v>
      </c>
      <c r="C138" s="2">
        <v>45931</v>
      </c>
      <c r="D138" s="2" t="str">
        <f>"SHA0249247"</f>
        <v>SHA0249247</v>
      </c>
      <c r="E138" s="2" t="str">
        <f>"A3005"</f>
        <v>A3005</v>
      </c>
      <c r="F138" t="str">
        <f>"CHICO"</f>
        <v>CHICO</v>
      </c>
      <c r="G138">
        <v>20</v>
      </c>
      <c r="H138">
        <v>0</v>
      </c>
      <c r="I138">
        <v>464.4</v>
      </c>
    </row>
    <row r="139" spans="1:9" x14ac:dyDescent="0.25">
      <c r="A139" t="s">
        <v>49</v>
      </c>
      <c r="B139" t="str">
        <f>"""TorlysDynamics"",""Torlys Inc."",""111"",""3"",""SHA0249249"",""4"",""10000"""</f>
        <v>"TorlysDynamics","Torlys Inc.","111","3","SHA0249249","4","10000"</v>
      </c>
      <c r="C139" s="2">
        <v>45931</v>
      </c>
      <c r="D139" s="2" t="str">
        <f>"SHA0249249"</f>
        <v>SHA0249249</v>
      </c>
      <c r="E139" s="2" t="str">
        <f>"L808"</f>
        <v>L808</v>
      </c>
      <c r="F139" t="str">
        <f>"MANUEL"</f>
        <v>MANUEL</v>
      </c>
      <c r="G139">
        <v>36</v>
      </c>
      <c r="H139">
        <v>1</v>
      </c>
      <c r="I139">
        <v>1427.36</v>
      </c>
    </row>
    <row r="140" spans="1:9" x14ac:dyDescent="0.25">
      <c r="A140" t="s">
        <v>49</v>
      </c>
      <c r="B140" t="str">
        <f>"""TorlysDynamics"",""Torlys Inc."",""111"",""3"",""SHA0249249"",""4"",""20000"""</f>
        <v>"TorlysDynamics","Torlys Inc.","111","3","SHA0249249","4","20000"</v>
      </c>
      <c r="C140" s="2">
        <v>45931</v>
      </c>
      <c r="D140" s="2" t="str">
        <f>"SHA0249249"</f>
        <v>SHA0249249</v>
      </c>
      <c r="E140" s="2" t="str">
        <f>"L808"</f>
        <v>L808</v>
      </c>
      <c r="F140" t="str">
        <f>"MANUEL"</f>
        <v>MANUEL</v>
      </c>
      <c r="G140">
        <v>0</v>
      </c>
      <c r="H140">
        <v>0</v>
      </c>
      <c r="I140">
        <v>5</v>
      </c>
    </row>
    <row r="141" spans="1:9" x14ac:dyDescent="0.25">
      <c r="A141" t="s">
        <v>49</v>
      </c>
      <c r="B141" t="str">
        <f>"""TorlysDynamics"",""Torlys Inc."",""111"",""3"",""SHA0249250"",""4"",""10000"""</f>
        <v>"TorlysDynamics","Torlys Inc.","111","3","SHA0249250","4","10000"</v>
      </c>
      <c r="C141" s="2">
        <v>45931</v>
      </c>
      <c r="D141" s="2" t="str">
        <f>"SHA0249250"</f>
        <v>SHA0249250</v>
      </c>
      <c r="E141" s="2" t="str">
        <f>"L808"</f>
        <v>L808</v>
      </c>
      <c r="F141" t="str">
        <f>"MANUEL"</f>
        <v>MANUEL</v>
      </c>
      <c r="G141">
        <v>43</v>
      </c>
      <c r="H141">
        <v>0</v>
      </c>
      <c r="I141">
        <v>1009.21</v>
      </c>
    </row>
    <row r="142" spans="1:9" x14ac:dyDescent="0.25">
      <c r="A142" t="s">
        <v>49</v>
      </c>
      <c r="B142" t="str">
        <f>"""TorlysDynamics"",""Torlys Inc."",""111"",""3"",""SHA0249250"",""4"",""20000"""</f>
        <v>"TorlysDynamics","Torlys Inc.","111","3","SHA0249250","4","20000"</v>
      </c>
      <c r="C142" s="2">
        <v>45931</v>
      </c>
      <c r="D142" s="2" t="str">
        <f>"SHA0249250"</f>
        <v>SHA0249250</v>
      </c>
      <c r="E142" s="2" t="str">
        <f>"L808"</f>
        <v>L808</v>
      </c>
      <c r="F142" t="str">
        <f>"MANUEL"</f>
        <v>MANUEL</v>
      </c>
      <c r="G142">
        <v>0</v>
      </c>
      <c r="H142">
        <v>0</v>
      </c>
      <c r="I142">
        <v>1</v>
      </c>
    </row>
    <row r="143" spans="1:9" x14ac:dyDescent="0.25">
      <c r="A143" t="s">
        <v>49</v>
      </c>
      <c r="B143" t="str">
        <f>"""TorlysDynamics"",""Torlys Inc."",""111"",""3"",""SHA0249251"",""4"",""10000"""</f>
        <v>"TorlysDynamics","Torlys Inc.","111","3","SHA0249251","4","10000"</v>
      </c>
      <c r="C143" s="2">
        <v>45931</v>
      </c>
      <c r="D143" s="2" t="str">
        <f>"SHA0249251"</f>
        <v>SHA0249251</v>
      </c>
      <c r="E143" s="2" t="str">
        <f>"L808"</f>
        <v>L808</v>
      </c>
      <c r="F143" t="str">
        <f>"MANUEL"</f>
        <v>MANUEL</v>
      </c>
      <c r="G143">
        <v>4</v>
      </c>
      <c r="H143">
        <v>0</v>
      </c>
      <c r="I143">
        <v>93.88</v>
      </c>
    </row>
    <row r="144" spans="1:9" x14ac:dyDescent="0.25">
      <c r="A144" t="s">
        <v>49</v>
      </c>
      <c r="B144" t="str">
        <f>"""TorlysDynamics"",""Torlys Inc."",""111"",""3"",""SHA0249252"",""4"",""10000"""</f>
        <v>"TorlysDynamics","Torlys Inc.","111","3","SHA0249252","4","10000"</v>
      </c>
      <c r="C144" s="2">
        <v>45931</v>
      </c>
      <c r="D144" s="2" t="str">
        <f>"SHA0249252"</f>
        <v>SHA0249252</v>
      </c>
      <c r="E144" s="2" t="str">
        <f>"L808"</f>
        <v>L808</v>
      </c>
      <c r="F144" t="str">
        <f>"MANUEL"</f>
        <v>MANUEL</v>
      </c>
      <c r="G144">
        <v>40</v>
      </c>
      <c r="H144">
        <v>0</v>
      </c>
      <c r="I144">
        <v>286.8</v>
      </c>
    </row>
    <row r="145" spans="1:9" x14ac:dyDescent="0.25">
      <c r="A145" t="s">
        <v>49</v>
      </c>
      <c r="B145" t="str">
        <f>"""TorlysDynamics"",""Torlys Inc."",""111"",""3"",""SHA0249253"",""4"",""10000"""</f>
        <v>"TorlysDynamics","Torlys Inc.","111","3","SHA0249253","4","10000"</v>
      </c>
      <c r="C145" s="2">
        <v>45931</v>
      </c>
      <c r="D145" s="2" t="str">
        <f>"SHA0249253"</f>
        <v>SHA0249253</v>
      </c>
      <c r="E145" s="2" t="str">
        <f>"L808"</f>
        <v>L808</v>
      </c>
      <c r="F145" t="str">
        <f>"MANUEL"</f>
        <v>MANUEL</v>
      </c>
      <c r="G145">
        <v>13</v>
      </c>
      <c r="H145">
        <v>0</v>
      </c>
      <c r="I145">
        <v>305.11</v>
      </c>
    </row>
    <row r="146" spans="1:9" x14ac:dyDescent="0.25">
      <c r="A146" t="s">
        <v>49</v>
      </c>
      <c r="B146" t="str">
        <f>"""TorlysDynamics"",""Torlys Inc."",""111"",""3"",""SHA0249254"",""4"",""10000"""</f>
        <v>"TorlysDynamics","Torlys Inc.","111","3","SHA0249254","4","10000"</v>
      </c>
      <c r="C146" s="2">
        <v>45931</v>
      </c>
      <c r="D146" s="2" t="str">
        <f>"SHA0249254"</f>
        <v>SHA0249254</v>
      </c>
      <c r="E146" s="2" t="str">
        <f>"S255"</f>
        <v>S255</v>
      </c>
      <c r="F146" t="str">
        <f>"MANUEL"</f>
        <v>MANUEL</v>
      </c>
      <c r="G146">
        <v>10</v>
      </c>
      <c r="H146">
        <v>0</v>
      </c>
      <c r="I146">
        <v>235.3</v>
      </c>
    </row>
    <row r="147" spans="1:9" x14ac:dyDescent="0.25">
      <c r="A147" t="s">
        <v>49</v>
      </c>
      <c r="B147" t="str">
        <f>"""TorlysDynamics"",""Torlys Inc."",""111"",""3"",""SHA0249255"",""4"",""10000"""</f>
        <v>"TorlysDynamics","Torlys Inc.","111","3","SHA0249255","4","10000"</v>
      </c>
      <c r="C147" s="2">
        <v>45931</v>
      </c>
      <c r="D147" s="2" t="str">
        <f>"SHA0249255"</f>
        <v>SHA0249255</v>
      </c>
      <c r="E147" s="2" t="str">
        <f>"F220"</f>
        <v>F220</v>
      </c>
      <c r="F147" t="str">
        <f>"JASON-R"</f>
        <v>JASON-R</v>
      </c>
      <c r="G147">
        <v>39</v>
      </c>
      <c r="H147">
        <v>0</v>
      </c>
      <c r="I147">
        <v>914.55</v>
      </c>
    </row>
    <row r="148" spans="1:9" x14ac:dyDescent="0.25">
      <c r="A148" t="s">
        <v>49</v>
      </c>
      <c r="B148" t="str">
        <f>"""TorlysDynamics"",""Torlys Inc."",""111"",""3"",""SHA0249255"",""4"",""30000"""</f>
        <v>"TorlysDynamics","Torlys Inc.","111","3","SHA0249255","4","30000"</v>
      </c>
      <c r="C148" s="2">
        <v>45931</v>
      </c>
      <c r="D148" s="2" t="str">
        <f>"SHA0249255"</f>
        <v>SHA0249255</v>
      </c>
      <c r="E148" s="2" t="str">
        <f>"F220"</f>
        <v>F220</v>
      </c>
      <c r="F148" t="str">
        <f>"JASON-R"</f>
        <v>JASON-R</v>
      </c>
      <c r="G148">
        <v>0</v>
      </c>
      <c r="H148">
        <v>0</v>
      </c>
      <c r="I148">
        <v>8</v>
      </c>
    </row>
    <row r="149" spans="1:9" x14ac:dyDescent="0.25">
      <c r="A149" t="s">
        <v>49</v>
      </c>
      <c r="B149" t="str">
        <f>"""TorlysDynamics"",""Torlys Inc."",""111"",""3"",""SHA0249256"",""4"",""10000"""</f>
        <v>"TorlysDynamics","Torlys Inc.","111","3","SHA0249256","4","10000"</v>
      </c>
      <c r="C149" s="2">
        <v>45931</v>
      </c>
      <c r="D149" s="2" t="str">
        <f>"SHA0249256"</f>
        <v>SHA0249256</v>
      </c>
      <c r="E149" s="2" t="str">
        <f>"F220"</f>
        <v>F220</v>
      </c>
      <c r="F149" t="str">
        <f>"JASON-R"</f>
        <v>JASON-R</v>
      </c>
      <c r="G149">
        <v>45</v>
      </c>
      <c r="H149">
        <v>0</v>
      </c>
      <c r="I149">
        <v>1055.25</v>
      </c>
    </row>
    <row r="150" spans="1:9" x14ac:dyDescent="0.25">
      <c r="A150" t="s">
        <v>49</v>
      </c>
      <c r="B150" t="str">
        <f>"""TorlysDynamics"",""Torlys Inc."",""111"",""3"",""SHA0249256"",""4"",""30000"""</f>
        <v>"TorlysDynamics","Torlys Inc.","111","3","SHA0249256","4","30000"</v>
      </c>
      <c r="C150" s="2">
        <v>45931</v>
      </c>
      <c r="D150" s="2" t="str">
        <f>"SHA0249256"</f>
        <v>SHA0249256</v>
      </c>
      <c r="E150" s="2" t="str">
        <f>"F220"</f>
        <v>F220</v>
      </c>
      <c r="F150" t="str">
        <f>"JASON-R"</f>
        <v>JASON-R</v>
      </c>
      <c r="G150">
        <v>0</v>
      </c>
      <c r="H150">
        <v>0</v>
      </c>
      <c r="I150">
        <v>8</v>
      </c>
    </row>
    <row r="151" spans="1:9" x14ac:dyDescent="0.25">
      <c r="A151" t="s">
        <v>49</v>
      </c>
      <c r="B151" t="str">
        <f>"""TorlysDynamics"",""Torlys Inc."",""111"",""3"",""SHA0249257"",""4"",""10000"""</f>
        <v>"TorlysDynamics","Torlys Inc.","111","3","SHA0249257","4","10000"</v>
      </c>
      <c r="C151" s="2">
        <v>45931</v>
      </c>
      <c r="D151" s="2" t="str">
        <f>"SHA0249257"</f>
        <v>SHA0249257</v>
      </c>
      <c r="E151" s="2" t="str">
        <f>"F220"</f>
        <v>F220</v>
      </c>
      <c r="F151" t="str">
        <f>"JASON-R"</f>
        <v>JASON-R</v>
      </c>
      <c r="G151">
        <v>5</v>
      </c>
      <c r="H151">
        <v>1</v>
      </c>
      <c r="I151">
        <v>1336.65</v>
      </c>
    </row>
    <row r="152" spans="1:9" x14ac:dyDescent="0.25">
      <c r="A152" t="s">
        <v>49</v>
      </c>
      <c r="B152" t="str">
        <f>"""TorlysDynamics"",""Torlys Inc."",""111"",""3"",""SHA0249257"",""4"",""30000"""</f>
        <v>"TorlysDynamics","Torlys Inc.","111","3","SHA0249257","4","30000"</v>
      </c>
      <c r="C152" s="2">
        <v>45931</v>
      </c>
      <c r="D152" s="2" t="str">
        <f>"SHA0249257"</f>
        <v>SHA0249257</v>
      </c>
      <c r="E152" s="2" t="str">
        <f>"F220"</f>
        <v>F220</v>
      </c>
      <c r="F152" t="str">
        <f>"JASON-R"</f>
        <v>JASON-R</v>
      </c>
      <c r="G152">
        <v>0</v>
      </c>
      <c r="H152">
        <v>0</v>
      </c>
      <c r="I152">
        <v>8</v>
      </c>
    </row>
    <row r="153" spans="1:9" x14ac:dyDescent="0.25">
      <c r="A153" t="s">
        <v>49</v>
      </c>
      <c r="B153" t="str">
        <f>"""TorlysDynamics"",""Torlys Inc."",""111"",""3"",""SHA0249258"",""4"",""10000"""</f>
        <v>"TorlysDynamics","Torlys Inc.","111","3","SHA0249258","4","10000"</v>
      </c>
      <c r="C153" s="2">
        <v>45931</v>
      </c>
      <c r="D153" s="2" t="str">
        <f>"SHA0249258"</f>
        <v>SHA0249258</v>
      </c>
      <c r="E153" s="2" t="str">
        <f>"F220"</f>
        <v>F220</v>
      </c>
      <c r="F153" t="str">
        <f>"JASON-R"</f>
        <v>JASON-R</v>
      </c>
      <c r="G153">
        <v>21</v>
      </c>
      <c r="H153">
        <v>0</v>
      </c>
      <c r="I153">
        <v>479.22</v>
      </c>
    </row>
    <row r="154" spans="1:9" x14ac:dyDescent="0.25">
      <c r="A154" t="s">
        <v>49</v>
      </c>
      <c r="B154" t="str">
        <f>"""TorlysDynamics"",""Torlys Inc."",""111"",""3"",""SHA0249258"",""4"",""20000"""</f>
        <v>"TorlysDynamics","Torlys Inc.","111","3","SHA0249258","4","20000"</v>
      </c>
      <c r="C154" s="2">
        <v>45931</v>
      </c>
      <c r="D154" s="2" t="str">
        <f>"SHA0249258"</f>
        <v>SHA0249258</v>
      </c>
      <c r="E154" s="2" t="str">
        <f>"F220"</f>
        <v>F220</v>
      </c>
      <c r="F154" t="str">
        <f>"JASON-R"</f>
        <v>JASON-R</v>
      </c>
      <c r="G154">
        <v>0</v>
      </c>
      <c r="H154">
        <v>0</v>
      </c>
      <c r="I154">
        <v>1</v>
      </c>
    </row>
    <row r="155" spans="1:9" x14ac:dyDescent="0.25">
      <c r="A155" t="s">
        <v>49</v>
      </c>
      <c r="B155" t="str">
        <f>"""TorlysDynamics"",""Torlys Inc."",""111"",""3"",""SHA0249259"",""4"",""40000"""</f>
        <v>"TorlysDynamics","Torlys Inc.","111","3","SHA0249259","4","40000"</v>
      </c>
      <c r="C155" s="2">
        <v>45931</v>
      </c>
      <c r="D155" s="2" t="str">
        <f>"SHA0249259"</f>
        <v>SHA0249259</v>
      </c>
      <c r="E155" s="2" t="str">
        <f>"F220"</f>
        <v>F220</v>
      </c>
      <c r="F155" t="str">
        <f>"JASON-R"</f>
        <v>JASON-R</v>
      </c>
      <c r="G155">
        <v>24</v>
      </c>
      <c r="H155">
        <v>1</v>
      </c>
      <c r="I155">
        <v>1782.2</v>
      </c>
    </row>
    <row r="156" spans="1:9" x14ac:dyDescent="0.25">
      <c r="A156" t="s">
        <v>49</v>
      </c>
      <c r="B156" t="str">
        <f>"""TorlysDynamics"",""Torlys Inc."",""111"",""3"",""SHA0249259"",""4"",""95000"""</f>
        <v>"TorlysDynamics","Torlys Inc.","111","3","SHA0249259","4","95000"</v>
      </c>
      <c r="C156" s="2">
        <v>45931</v>
      </c>
      <c r="D156" s="2" t="str">
        <f>"SHA0249259"</f>
        <v>SHA0249259</v>
      </c>
      <c r="E156" s="2" t="str">
        <f>"F220"</f>
        <v>F220</v>
      </c>
      <c r="F156" t="str">
        <f>"JASON-R"</f>
        <v>JASON-R</v>
      </c>
      <c r="G156">
        <v>0</v>
      </c>
      <c r="H156">
        <v>0</v>
      </c>
      <c r="I156">
        <v>10</v>
      </c>
    </row>
    <row r="157" spans="1:9" x14ac:dyDescent="0.25">
      <c r="A157" t="s">
        <v>49</v>
      </c>
      <c r="B157" t="str">
        <f>"""TorlysDynamics"",""Torlys Inc."",""111"",""3"",""SHA0249260"",""4"",""10000"""</f>
        <v>"TorlysDynamics","Torlys Inc.","111","3","SHA0249260","4","10000"</v>
      </c>
      <c r="C157" s="2">
        <v>45931</v>
      </c>
      <c r="D157" s="2" t="str">
        <f>"SHA0249260"</f>
        <v>SHA0249260</v>
      </c>
      <c r="E157" s="2" t="str">
        <f>"F221"</f>
        <v>F221</v>
      </c>
      <c r="F157" t="str">
        <f>"AQIYL"</f>
        <v>AQIYL</v>
      </c>
      <c r="G157">
        <v>19</v>
      </c>
      <c r="H157">
        <v>2</v>
      </c>
      <c r="I157">
        <v>3602.99</v>
      </c>
    </row>
    <row r="158" spans="1:9" x14ac:dyDescent="0.25">
      <c r="A158" t="s">
        <v>49</v>
      </c>
      <c r="B158" t="str">
        <f>"""TorlysDynamics"",""Torlys Inc."",""111"",""3"",""SHA0249261"",""4"",""10000"""</f>
        <v>"TorlysDynamics","Torlys Inc.","111","3","SHA0249261","4","10000"</v>
      </c>
      <c r="C158" s="2">
        <v>45931</v>
      </c>
      <c r="D158" s="2" t="str">
        <f>"SHA0249261"</f>
        <v>SHA0249261</v>
      </c>
      <c r="E158" s="2" t="str">
        <f>"F221"</f>
        <v>F221</v>
      </c>
      <c r="F158" t="str">
        <f>"AQIYL"</f>
        <v>AQIYL</v>
      </c>
      <c r="G158">
        <v>0</v>
      </c>
      <c r="H158">
        <v>0</v>
      </c>
      <c r="I158">
        <v>3</v>
      </c>
    </row>
    <row r="159" spans="1:9" x14ac:dyDescent="0.25">
      <c r="A159" t="s">
        <v>49</v>
      </c>
      <c r="B159" t="str">
        <f>"""TorlysDynamics"",""Torlys Inc."",""111"",""3"",""SHA0249262"",""4"",""10000"""</f>
        <v>"TorlysDynamics","Torlys Inc.","111","3","SHA0249262","4","10000"</v>
      </c>
      <c r="C159" s="2">
        <v>45931</v>
      </c>
      <c r="D159" s="2" t="str">
        <f>"SHA0249262"</f>
        <v>SHA0249262</v>
      </c>
      <c r="E159" s="2" t="str">
        <f>"P190"</f>
        <v>P190</v>
      </c>
      <c r="F159" t="str">
        <f>"CHICO"</f>
        <v>CHICO</v>
      </c>
      <c r="G159">
        <v>51</v>
      </c>
      <c r="H159">
        <v>0</v>
      </c>
      <c r="I159">
        <v>1010.31</v>
      </c>
    </row>
    <row r="160" spans="1:9" x14ac:dyDescent="0.25">
      <c r="A160" t="s">
        <v>49</v>
      </c>
      <c r="B160" t="str">
        <f>"""TorlysDynamics"",""Torlys Inc."",""111"",""3"",""SHA0249263"",""4"",""10000"""</f>
        <v>"TorlysDynamics","Torlys Inc.","111","3","SHA0249263","4","10000"</v>
      </c>
      <c r="C160" s="2">
        <v>45931</v>
      </c>
      <c r="D160" s="2" t="str">
        <f>"SHA0249263"</f>
        <v>SHA0249263</v>
      </c>
      <c r="E160" s="2" t="str">
        <f>"P190"</f>
        <v>P190</v>
      </c>
      <c r="F160" t="str">
        <f>"CHICO"</f>
        <v>CHICO</v>
      </c>
      <c r="G160">
        <v>5</v>
      </c>
      <c r="H160">
        <v>0</v>
      </c>
      <c r="I160">
        <v>117.25</v>
      </c>
    </row>
    <row r="161" spans="1:9" x14ac:dyDescent="0.25">
      <c r="A161" t="s">
        <v>49</v>
      </c>
      <c r="B161" t="str">
        <f>"""TorlysDynamics"",""Torlys Inc."",""111"",""3"",""SHA0249264"",""4"",""10000"""</f>
        <v>"TorlysDynamics","Torlys Inc.","111","3","SHA0249264","4","10000"</v>
      </c>
      <c r="C161" s="2">
        <v>45931</v>
      </c>
      <c r="D161" s="2" t="str">
        <f>"SHA0249264"</f>
        <v>SHA0249264</v>
      </c>
      <c r="E161" s="2" t="str">
        <f>"P190"</f>
        <v>P190</v>
      </c>
      <c r="F161" t="str">
        <f>"CHICO"</f>
        <v>CHICO</v>
      </c>
      <c r="G161">
        <v>1</v>
      </c>
      <c r="H161">
        <v>0</v>
      </c>
      <c r="I161">
        <v>17</v>
      </c>
    </row>
    <row r="162" spans="1:9" x14ac:dyDescent="0.25">
      <c r="A162" t="s">
        <v>49</v>
      </c>
      <c r="B162" t="str">
        <f>"""TorlysDynamics"",""Torlys Inc."",""111"",""3"",""SHA0249265"",""4"",""10000"""</f>
        <v>"TorlysDynamics","Torlys Inc.","111","3","SHA0249265","4","10000"</v>
      </c>
      <c r="C162" s="2">
        <v>45931</v>
      </c>
      <c r="D162" s="2" t="str">
        <f>"SHA0249265"</f>
        <v>SHA0249265</v>
      </c>
      <c r="E162" s="2" t="str">
        <f>"P190"</f>
        <v>P190</v>
      </c>
      <c r="F162" t="str">
        <f>"CHICO"</f>
        <v>CHICO</v>
      </c>
      <c r="G162">
        <v>8</v>
      </c>
      <c r="H162">
        <v>0</v>
      </c>
      <c r="I162">
        <v>158.47999999999999</v>
      </c>
    </row>
    <row r="163" spans="1:9" x14ac:dyDescent="0.25">
      <c r="A163" t="s">
        <v>49</v>
      </c>
      <c r="B163" t="str">
        <f>"""TorlysDynamics"",""Torlys Inc."",""111"",""3"",""SHA0249266"",""4"",""10000"""</f>
        <v>"TorlysDynamics","Torlys Inc.","111","3","SHA0249266","4","10000"</v>
      </c>
      <c r="C163" s="2">
        <v>45931</v>
      </c>
      <c r="D163" s="2" t="str">
        <f>"SHA0249266"</f>
        <v>SHA0249266</v>
      </c>
      <c r="E163" s="2" t="str">
        <f>"P190"</f>
        <v>P190</v>
      </c>
      <c r="F163" t="str">
        <f>"CHICO"</f>
        <v>CHICO</v>
      </c>
      <c r="G163">
        <v>9</v>
      </c>
      <c r="H163">
        <v>0</v>
      </c>
      <c r="I163">
        <v>178.29</v>
      </c>
    </row>
    <row r="164" spans="1:9" x14ac:dyDescent="0.25">
      <c r="A164" t="s">
        <v>49</v>
      </c>
      <c r="B164" t="str">
        <f>"""TorlysDynamics"",""Torlys Inc."",""111"",""3"",""SHA0249267"",""4"",""10000"""</f>
        <v>"TorlysDynamics","Torlys Inc.","111","3","SHA0249267","4","10000"</v>
      </c>
      <c r="C164" s="2">
        <v>45931</v>
      </c>
      <c r="D164" s="2" t="str">
        <f>"SHA0249267"</f>
        <v>SHA0249267</v>
      </c>
      <c r="E164" s="2" t="str">
        <f>"P190"</f>
        <v>P190</v>
      </c>
      <c r="F164" t="str">
        <f>"CHICO"</f>
        <v>CHICO</v>
      </c>
      <c r="G164">
        <v>1</v>
      </c>
      <c r="H164">
        <v>0</v>
      </c>
      <c r="I164">
        <v>23.47</v>
      </c>
    </row>
    <row r="165" spans="1:9" x14ac:dyDescent="0.25">
      <c r="A165" t="s">
        <v>49</v>
      </c>
      <c r="B165" t="str">
        <f>"""TorlysDynamics"",""Torlys Inc."",""111"",""3"",""SHA0249268"",""4"",""10000"""</f>
        <v>"TorlysDynamics","Torlys Inc.","111","3","SHA0249268","4","10000"</v>
      </c>
      <c r="C165" s="2">
        <v>45931</v>
      </c>
      <c r="D165" s="2" t="str">
        <f>"SHA0249268"</f>
        <v>SHA0249268</v>
      </c>
      <c r="E165" s="2" t="str">
        <f>"P190"</f>
        <v>P190</v>
      </c>
      <c r="F165" t="str">
        <f>"CHICO"</f>
        <v>CHICO</v>
      </c>
      <c r="G165">
        <v>1</v>
      </c>
      <c r="H165">
        <v>0</v>
      </c>
      <c r="I165">
        <v>16.22</v>
      </c>
    </row>
    <row r="166" spans="1:9" x14ac:dyDescent="0.25">
      <c r="A166" t="s">
        <v>49</v>
      </c>
      <c r="B166" t="str">
        <f>"""TorlysDynamics"",""Torlys Inc."",""111"",""3"",""SHA0249270"",""4"",""10000"""</f>
        <v>"TorlysDynamics","Torlys Inc.","111","3","SHA0249270","4","10000"</v>
      </c>
      <c r="C166" s="2">
        <v>45931</v>
      </c>
      <c r="D166" s="2" t="str">
        <f>"SHA0249270"</f>
        <v>SHA0249270</v>
      </c>
      <c r="E166" s="2" t="str">
        <f>"A524"</f>
        <v>A524</v>
      </c>
      <c r="F166" t="str">
        <f>"CLARENCE"</f>
        <v>CLARENCE</v>
      </c>
      <c r="G166">
        <v>42</v>
      </c>
      <c r="H166">
        <v>0</v>
      </c>
      <c r="I166">
        <v>681.24</v>
      </c>
    </row>
    <row r="167" spans="1:9" x14ac:dyDescent="0.25">
      <c r="A167" t="s">
        <v>49</v>
      </c>
      <c r="B167" t="str">
        <f>"""TorlysDynamics"",""Torlys Inc."",""111"",""3"",""SHA0249271"",""4"",""10000"""</f>
        <v>"TorlysDynamics","Torlys Inc.","111","3","SHA0249271","4","10000"</v>
      </c>
      <c r="C167" s="2">
        <v>45931</v>
      </c>
      <c r="D167" s="2" t="str">
        <f>"SHA0249271"</f>
        <v>SHA0249271</v>
      </c>
      <c r="E167" s="2" t="str">
        <f>"R900"</f>
        <v>R900</v>
      </c>
      <c r="F167" t="str">
        <f>"CHICO"</f>
        <v>CHICO</v>
      </c>
      <c r="G167">
        <v>4</v>
      </c>
      <c r="H167">
        <v>0</v>
      </c>
      <c r="I167">
        <v>58.64</v>
      </c>
    </row>
    <row r="168" spans="1:9" x14ac:dyDescent="0.25">
      <c r="A168" t="s">
        <v>49</v>
      </c>
      <c r="B168" t="str">
        <f>"""TorlysDynamics"",""Torlys Inc."",""111"",""3"",""SHA0249280"",""4"",""10000"""</f>
        <v>"TorlysDynamics","Torlys Inc.","111","3","SHA0249280","4","10000"</v>
      </c>
      <c r="C168" s="2">
        <v>45931</v>
      </c>
      <c r="D168" s="2" t="str">
        <f>"SHA0249280"</f>
        <v>SHA0249280</v>
      </c>
      <c r="E168" s="2" t="str">
        <f>"F242"</f>
        <v>F242</v>
      </c>
      <c r="F168" t="str">
        <f>"MANUEL"</f>
        <v>MANUEL</v>
      </c>
      <c r="G168">
        <v>0</v>
      </c>
      <c r="H168">
        <v>2</v>
      </c>
      <c r="I168">
        <v>2462.88</v>
      </c>
    </row>
    <row r="169" spans="1:9" x14ac:dyDescent="0.25">
      <c r="A169" t="s">
        <v>49</v>
      </c>
      <c r="B169" t="str">
        <f>"""TorlysDynamics"",""Torlys Inc."",""111"",""3"",""SHA0249282"",""4"",""40000"""</f>
        <v>"TorlysDynamics","Torlys Inc.","111","3","SHA0249282","4","40000"</v>
      </c>
      <c r="C169" s="2">
        <v>45931</v>
      </c>
      <c r="D169" s="2" t="str">
        <f>"SHA0249282"</f>
        <v>SHA0249282</v>
      </c>
      <c r="E169" s="2" t="str">
        <f>"C465"</f>
        <v>C465</v>
      </c>
      <c r="F169" t="str">
        <f>"CLARENCE"</f>
        <v>CLARENCE</v>
      </c>
      <c r="G169">
        <v>0</v>
      </c>
      <c r="H169">
        <v>0</v>
      </c>
      <c r="I169">
        <v>1</v>
      </c>
    </row>
    <row r="170" spans="1:9" x14ac:dyDescent="0.25">
      <c r="A170" t="s">
        <v>49</v>
      </c>
      <c r="B170" t="str">
        <f>"""TorlysDynamics"",""Torlys Inc."",""111"",""3"",""SHA0249282"",""4"",""50000"""</f>
        <v>"TorlysDynamics","Torlys Inc.","111","3","SHA0249282","4","50000"</v>
      </c>
      <c r="C170" s="2">
        <v>45931</v>
      </c>
      <c r="D170" s="2" t="str">
        <f>"SHA0249282"</f>
        <v>SHA0249282</v>
      </c>
      <c r="E170" s="2" t="str">
        <f>"C465"</f>
        <v>C465</v>
      </c>
      <c r="F170" t="str">
        <f>"CLARENCE"</f>
        <v>CLARENCE</v>
      </c>
      <c r="G170">
        <v>29</v>
      </c>
      <c r="H170">
        <v>0</v>
      </c>
      <c r="I170">
        <v>762.41</v>
      </c>
    </row>
    <row r="171" spans="1:9" x14ac:dyDescent="0.25">
      <c r="A171" t="s">
        <v>49</v>
      </c>
      <c r="B171" t="str">
        <f>"""TorlysDynamics"",""Torlys Inc."",""111"",""3"",""SHA0249283"",""4"",""10000"""</f>
        <v>"TorlysDynamics","Torlys Inc.","111","3","SHA0249283","4","10000"</v>
      </c>
      <c r="C171" s="2">
        <v>45931</v>
      </c>
      <c r="D171" s="2" t="str">
        <f>"SHA0249283"</f>
        <v>SHA0249283</v>
      </c>
      <c r="E171" s="2" t="str">
        <f>"C300"</f>
        <v>C300</v>
      </c>
      <c r="F171" t="str">
        <f>"BRANDON"</f>
        <v>BRANDON</v>
      </c>
      <c r="G171">
        <v>17</v>
      </c>
      <c r="H171">
        <v>0</v>
      </c>
      <c r="I171">
        <v>482.29</v>
      </c>
    </row>
    <row r="172" spans="1:9" x14ac:dyDescent="0.25">
      <c r="A172" t="s">
        <v>49</v>
      </c>
      <c r="B172" t="str">
        <f>"""TorlysDynamics"",""Torlys Inc."",""111"",""3"",""SHA0249283"",""4"",""20000"""</f>
        <v>"TorlysDynamics","Torlys Inc.","111","3","SHA0249283","4","20000"</v>
      </c>
      <c r="C172" s="2">
        <v>45931</v>
      </c>
      <c r="D172" s="2" t="str">
        <f>"SHA0249283"</f>
        <v>SHA0249283</v>
      </c>
      <c r="E172" s="2" t="str">
        <f>"C300"</f>
        <v>C300</v>
      </c>
      <c r="F172" t="str">
        <f>"BRANDON"</f>
        <v>BRANDON</v>
      </c>
      <c r="G172">
        <v>18</v>
      </c>
      <c r="H172">
        <v>0</v>
      </c>
      <c r="I172">
        <v>510.66</v>
      </c>
    </row>
    <row r="173" spans="1:9" x14ac:dyDescent="0.25">
      <c r="A173" t="s">
        <v>49</v>
      </c>
      <c r="B173" t="str">
        <f>"""TorlysDynamics"",""Torlys Inc."",""111"",""3"",""SHA0249283"",""4"",""30000"""</f>
        <v>"TorlysDynamics","Torlys Inc.","111","3","SHA0249283","4","30000"</v>
      </c>
      <c r="C173" s="2">
        <v>45931</v>
      </c>
      <c r="D173" s="2" t="str">
        <f>"SHA0249283"</f>
        <v>SHA0249283</v>
      </c>
      <c r="E173" s="2" t="str">
        <f>"C300"</f>
        <v>C300</v>
      </c>
      <c r="F173" t="str">
        <f>"BRANDON"</f>
        <v>BRANDON</v>
      </c>
      <c r="G173">
        <v>42</v>
      </c>
      <c r="H173">
        <v>1</v>
      </c>
      <c r="I173">
        <v>2204.3000000000002</v>
      </c>
    </row>
    <row r="174" spans="1:9" x14ac:dyDescent="0.25">
      <c r="A174" t="s">
        <v>49</v>
      </c>
      <c r="B174" t="str">
        <f>"""TorlysDynamics"",""Torlys Inc."",""111"",""3"",""SHA0249283"",""4"",""50000"""</f>
        <v>"TorlysDynamics","Torlys Inc.","111","3","SHA0249283","4","50000"</v>
      </c>
      <c r="C174" s="2">
        <v>45931</v>
      </c>
      <c r="D174" s="2" t="str">
        <f>"SHA0249283"</f>
        <v>SHA0249283</v>
      </c>
      <c r="E174" s="2" t="str">
        <f>"C300"</f>
        <v>C300</v>
      </c>
      <c r="F174" t="str">
        <f>"BRANDON"</f>
        <v>BRANDON</v>
      </c>
      <c r="G174">
        <v>16</v>
      </c>
      <c r="H174">
        <v>0</v>
      </c>
      <c r="I174">
        <v>375.2</v>
      </c>
    </row>
    <row r="175" spans="1:9" x14ac:dyDescent="0.25">
      <c r="A175" t="s">
        <v>49</v>
      </c>
      <c r="B175" t="str">
        <f>"""TorlysDynamics"",""Torlys Inc."",""111"",""3"",""SHA0249283"",""4"",""70000"""</f>
        <v>"TorlysDynamics","Torlys Inc.","111","3","SHA0249283","4","70000"</v>
      </c>
      <c r="C175" s="2">
        <v>45931</v>
      </c>
      <c r="D175" s="2" t="str">
        <f>"SHA0249283"</f>
        <v>SHA0249283</v>
      </c>
      <c r="E175" s="2" t="str">
        <f>"C300"</f>
        <v>C300</v>
      </c>
      <c r="F175" t="str">
        <f>"BRANDON"</f>
        <v>BRANDON</v>
      </c>
      <c r="G175">
        <v>42</v>
      </c>
      <c r="H175">
        <v>0</v>
      </c>
      <c r="I175">
        <v>615.72</v>
      </c>
    </row>
    <row r="176" spans="1:9" x14ac:dyDescent="0.25">
      <c r="A176" t="s">
        <v>49</v>
      </c>
      <c r="B176" t="str">
        <f>"""TorlysDynamics"",""Torlys Inc."",""111"",""3"",""SHA0249284"",""4"",""10000"""</f>
        <v>"TorlysDynamics","Torlys Inc.","111","3","SHA0249284","4","10000"</v>
      </c>
      <c r="C176" s="2">
        <v>45931</v>
      </c>
      <c r="D176" s="2" t="str">
        <f>"SHA0249284"</f>
        <v>SHA0249284</v>
      </c>
      <c r="E176" s="2" t="str">
        <f>"C465"</f>
        <v>C465</v>
      </c>
      <c r="F176" t="str">
        <f>"CLARENCE"</f>
        <v>CLARENCE</v>
      </c>
      <c r="G176">
        <v>18</v>
      </c>
      <c r="H176">
        <v>0</v>
      </c>
      <c r="I176">
        <v>473.22</v>
      </c>
    </row>
    <row r="177" spans="1:9" x14ac:dyDescent="0.25">
      <c r="A177" t="s">
        <v>49</v>
      </c>
      <c r="B177" t="str">
        <f>"""TorlysDynamics"",""Torlys Inc."",""111"",""3"",""SHA0249285"",""4"",""10000"""</f>
        <v>"TorlysDynamics","Torlys Inc.","111","3","SHA0249285","4","10000"</v>
      </c>
      <c r="C177" s="2">
        <v>45931</v>
      </c>
      <c r="D177" s="2" t="str">
        <f>"SHA0249285"</f>
        <v>SHA0249285</v>
      </c>
      <c r="E177" s="2" t="str">
        <f>"C465"</f>
        <v>C465</v>
      </c>
      <c r="F177" t="str">
        <f>"CLARENCE"</f>
        <v>CLARENCE</v>
      </c>
      <c r="G177">
        <v>6</v>
      </c>
      <c r="H177">
        <v>0</v>
      </c>
      <c r="I177">
        <v>26</v>
      </c>
    </row>
    <row r="178" spans="1:9" x14ac:dyDescent="0.25">
      <c r="A178" t="s">
        <v>49</v>
      </c>
      <c r="B178" t="str">
        <f>"""TorlysDynamics"",""Torlys Inc."",""111"",""3"",""SHA0249285"",""4"",""30000"""</f>
        <v>"TorlysDynamics","Torlys Inc.","111","3","SHA0249285","4","30000"</v>
      </c>
      <c r="C178" s="2">
        <v>45931</v>
      </c>
      <c r="D178" s="2" t="str">
        <f>"SHA0249285"</f>
        <v>SHA0249285</v>
      </c>
      <c r="E178" s="2" t="str">
        <f>"C465"</f>
        <v>C465</v>
      </c>
      <c r="F178" t="str">
        <f>"CLARENCE"</f>
        <v>CLARENCE</v>
      </c>
      <c r="G178">
        <v>6</v>
      </c>
      <c r="H178">
        <v>0</v>
      </c>
      <c r="I178">
        <v>26</v>
      </c>
    </row>
    <row r="179" spans="1:9" x14ac:dyDescent="0.25">
      <c r="A179" t="s">
        <v>49</v>
      </c>
      <c r="B179" t="str">
        <f>"""TorlysDynamics"",""Torlys Inc."",""111"",""3"",""SHA0249286"",""4"",""10000"""</f>
        <v>"TorlysDynamics","Torlys Inc.","111","3","SHA0249286","4","10000"</v>
      </c>
      <c r="C179" s="2">
        <v>45931</v>
      </c>
      <c r="D179" s="2" t="str">
        <f>"SHA0249286"</f>
        <v>SHA0249286</v>
      </c>
      <c r="E179" s="2" t="str">
        <f>"C300"</f>
        <v>C300</v>
      </c>
      <c r="F179" t="str">
        <f>"BRANDON"</f>
        <v>BRANDON</v>
      </c>
      <c r="G179">
        <v>31</v>
      </c>
      <c r="H179">
        <v>0</v>
      </c>
      <c r="I179">
        <v>727.57</v>
      </c>
    </row>
    <row r="180" spans="1:9" x14ac:dyDescent="0.25">
      <c r="A180" t="s">
        <v>49</v>
      </c>
      <c r="B180" t="str">
        <f>"""TorlysDynamics"",""Torlys Inc."",""111"",""3"",""SHA0249286"",""4"",""20000"""</f>
        <v>"TorlysDynamics","Torlys Inc.","111","3","SHA0249286","4","20000"</v>
      </c>
      <c r="C180" s="2">
        <v>45931</v>
      </c>
      <c r="D180" s="2" t="str">
        <f>"SHA0249286"</f>
        <v>SHA0249286</v>
      </c>
      <c r="E180" s="2" t="str">
        <f>"C300"</f>
        <v>C300</v>
      </c>
      <c r="F180" t="str">
        <f>"BRANDON"</f>
        <v>BRANDON</v>
      </c>
      <c r="G180">
        <v>16</v>
      </c>
      <c r="H180">
        <v>0</v>
      </c>
      <c r="I180">
        <v>375.52</v>
      </c>
    </row>
    <row r="181" spans="1:9" x14ac:dyDescent="0.25">
      <c r="A181" t="s">
        <v>49</v>
      </c>
      <c r="B181" t="str">
        <f>"""TorlysDynamics"",""Torlys Inc."",""111"",""3"",""SHA0249287"",""4"",""10000"""</f>
        <v>"TorlysDynamics","Torlys Inc.","111","3","SHA0249287","4","10000"</v>
      </c>
      <c r="C181" s="2">
        <v>45931</v>
      </c>
      <c r="D181" s="2" t="str">
        <f>"SHA0249287"</f>
        <v>SHA0249287</v>
      </c>
      <c r="E181" s="2" t="str">
        <f>"M295"</f>
        <v>M295</v>
      </c>
      <c r="F181" t="str">
        <f>"CHICO"</f>
        <v>CHICO</v>
      </c>
      <c r="G181">
        <v>2</v>
      </c>
      <c r="H181">
        <v>0</v>
      </c>
      <c r="I181">
        <v>152</v>
      </c>
    </row>
    <row r="182" spans="1:9" x14ac:dyDescent="0.25">
      <c r="A182" t="s">
        <v>49</v>
      </c>
      <c r="B182" t="str">
        <f>"""TorlysDynamics"",""Torlys Inc."",""111"",""3"",""SHA0249288"",""4"",""10000"""</f>
        <v>"TorlysDynamics","Torlys Inc.","111","3","SHA0249288","4","10000"</v>
      </c>
      <c r="C182" s="2">
        <v>45931</v>
      </c>
      <c r="D182" s="2" t="str">
        <f>"SHA0249288"</f>
        <v>SHA0249288</v>
      </c>
      <c r="E182" s="2" t="str">
        <f>"L1080"</f>
        <v>L1080</v>
      </c>
      <c r="F182" t="str">
        <f>"AQIYL"</f>
        <v>AQIYL</v>
      </c>
      <c r="G182">
        <v>4</v>
      </c>
      <c r="H182">
        <v>0</v>
      </c>
      <c r="I182">
        <v>58.32</v>
      </c>
    </row>
    <row r="183" spans="1:9" x14ac:dyDescent="0.25">
      <c r="A183" t="s">
        <v>49</v>
      </c>
      <c r="B183" t="str">
        <f>"""TorlysDynamics"",""Torlys Inc."",""111"",""3"",""SHA0249289"",""4"",""30000"""</f>
        <v>"TorlysDynamics","Torlys Inc.","111","3","SHA0249289","4","30000"</v>
      </c>
      <c r="C183" s="2">
        <v>45931</v>
      </c>
      <c r="D183" s="2" t="str">
        <f>"SHA0249289"</f>
        <v>SHA0249289</v>
      </c>
      <c r="E183" s="2" t="str">
        <f>"R300"</f>
        <v>R300</v>
      </c>
      <c r="F183" t="str">
        <f>"CLARENCE"</f>
        <v>CLARENCE</v>
      </c>
      <c r="G183">
        <v>0</v>
      </c>
      <c r="H183">
        <v>0</v>
      </c>
      <c r="I183">
        <v>2</v>
      </c>
    </row>
    <row r="184" spans="1:9" x14ac:dyDescent="0.25">
      <c r="A184" t="s">
        <v>49</v>
      </c>
      <c r="B184" t="str">
        <f>"""TorlysDynamics"",""Torlys Inc."",""111"",""3"",""SHA0249289"",""4"",""40000"""</f>
        <v>"TorlysDynamics","Torlys Inc.","111","3","SHA0249289","4","40000"</v>
      </c>
      <c r="C184" s="2">
        <v>45931</v>
      </c>
      <c r="D184" s="2" t="str">
        <f>"SHA0249289"</f>
        <v>SHA0249289</v>
      </c>
      <c r="E184" s="2" t="str">
        <f>"R300"</f>
        <v>R300</v>
      </c>
      <c r="F184" t="str">
        <f>"CLARENCE"</f>
        <v>CLARENCE</v>
      </c>
      <c r="G184">
        <v>2</v>
      </c>
      <c r="H184">
        <v>0</v>
      </c>
      <c r="I184">
        <v>2</v>
      </c>
    </row>
    <row r="185" spans="1:9" x14ac:dyDescent="0.25">
      <c r="A185" t="s">
        <v>49</v>
      </c>
      <c r="B185" t="str">
        <f>"""TorlysDynamics"",""Torlys Inc."",""111"",""3"",""SHA0249290"",""4"",""30000"""</f>
        <v>"TorlysDynamics","Torlys Inc.","111","3","SHA0249290","4","30000"</v>
      </c>
      <c r="C185" s="2">
        <v>45931</v>
      </c>
      <c r="D185" s="2" t="str">
        <f>"SHA0249290"</f>
        <v>SHA0249290</v>
      </c>
      <c r="E185" s="2" t="str">
        <f>"R300"</f>
        <v>R300</v>
      </c>
      <c r="F185" t="str">
        <f>"CLARENCE"</f>
        <v>CLARENCE</v>
      </c>
      <c r="G185">
        <v>0</v>
      </c>
      <c r="H185">
        <v>0</v>
      </c>
      <c r="I185">
        <v>1</v>
      </c>
    </row>
    <row r="186" spans="1:9" x14ac:dyDescent="0.25">
      <c r="A186" t="s">
        <v>49</v>
      </c>
      <c r="B186" t="str">
        <f>"""TorlysDynamics"",""Torlys Inc."",""111"",""3"",""SHA0249291"",""4"",""10000"""</f>
        <v>"TorlysDynamics","Torlys Inc.","111","3","SHA0249291","4","10000"</v>
      </c>
      <c r="C186" s="2">
        <v>45931</v>
      </c>
      <c r="D186" s="2" t="str">
        <f>"SHA0249291"</f>
        <v>SHA0249291</v>
      </c>
      <c r="E186" s="2" t="str">
        <f>"D123"</f>
        <v>D123</v>
      </c>
      <c r="F186" t="str">
        <f>"AQIYL"</f>
        <v>AQIYL</v>
      </c>
      <c r="G186">
        <v>0</v>
      </c>
      <c r="H186">
        <v>0</v>
      </c>
      <c r="I186">
        <v>1</v>
      </c>
    </row>
    <row r="187" spans="1:9" x14ac:dyDescent="0.25">
      <c r="A187" t="s">
        <v>49</v>
      </c>
      <c r="B187" t="str">
        <f>"""TorlysDynamics"",""Torlys Inc."",""111"",""3"",""SHA0249291"",""4"",""30000"""</f>
        <v>"TorlysDynamics","Torlys Inc.","111","3","SHA0249291","4","30000"</v>
      </c>
      <c r="C187" s="2">
        <v>45931</v>
      </c>
      <c r="D187" s="2" t="str">
        <f>"SHA0249291"</f>
        <v>SHA0249291</v>
      </c>
      <c r="E187" s="2" t="str">
        <f>"D123"</f>
        <v>D123</v>
      </c>
      <c r="F187" t="str">
        <f>"AQIYL"</f>
        <v>AQIYL</v>
      </c>
      <c r="G187">
        <v>0</v>
      </c>
      <c r="H187">
        <v>0</v>
      </c>
      <c r="I187">
        <v>1</v>
      </c>
    </row>
    <row r="188" spans="1:9" x14ac:dyDescent="0.25">
      <c r="A188" t="s">
        <v>49</v>
      </c>
      <c r="B188" t="str">
        <f>"""TorlysDynamics"",""Torlys Inc."",""111"",""3"",""SHA0249292"",""4"",""10000"""</f>
        <v>"TorlysDynamics","Torlys Inc.","111","3","SHA0249292","4","10000"</v>
      </c>
      <c r="C188" s="2">
        <v>45931</v>
      </c>
      <c r="D188" s="2" t="str">
        <f>"SHA0249292"</f>
        <v>SHA0249292</v>
      </c>
      <c r="E188" s="2" t="str">
        <f>"O327"</f>
        <v>O327</v>
      </c>
      <c r="F188" t="str">
        <f>"CLARENCE"</f>
        <v>CLARENCE</v>
      </c>
      <c r="G188">
        <v>15</v>
      </c>
      <c r="H188">
        <v>0</v>
      </c>
      <c r="I188">
        <v>280.05</v>
      </c>
    </row>
    <row r="189" spans="1:9" x14ac:dyDescent="0.25">
      <c r="A189" t="s">
        <v>49</v>
      </c>
      <c r="B189" t="str">
        <f>"""TorlysDynamics"",""Torlys Inc."",""111"",""3"",""SHA0249292"",""4"",""20000"""</f>
        <v>"TorlysDynamics","Torlys Inc.","111","3","SHA0249292","4","20000"</v>
      </c>
      <c r="C189" s="2">
        <v>45931</v>
      </c>
      <c r="D189" s="2" t="str">
        <f>"SHA0249292"</f>
        <v>SHA0249292</v>
      </c>
      <c r="E189" s="2" t="str">
        <f>"O327"</f>
        <v>O327</v>
      </c>
      <c r="F189" t="str">
        <f>"CLARENCE"</f>
        <v>CLARENCE</v>
      </c>
      <c r="G189">
        <v>1</v>
      </c>
      <c r="H189">
        <v>0</v>
      </c>
      <c r="I189">
        <v>1</v>
      </c>
    </row>
    <row r="190" spans="1:9" x14ac:dyDescent="0.25">
      <c r="A190" t="s">
        <v>49</v>
      </c>
      <c r="B190" t="str">
        <f>"""TorlysDynamics"",""Torlys Inc."",""111"",""3"",""SHA0249293"",""4"",""10000"""</f>
        <v>"TorlysDynamics","Torlys Inc.","111","3","SHA0249293","4","10000"</v>
      </c>
      <c r="C190" s="2">
        <v>45931</v>
      </c>
      <c r="D190" s="2" t="str">
        <f>"SHA0249293"</f>
        <v>SHA0249293</v>
      </c>
      <c r="E190" s="2" t="str">
        <f>"A524"</f>
        <v>A524</v>
      </c>
      <c r="F190" t="str">
        <f>"MANUEL"</f>
        <v>MANUEL</v>
      </c>
      <c r="G190">
        <v>33</v>
      </c>
      <c r="H190">
        <v>0</v>
      </c>
      <c r="I190">
        <v>619.08000000000004</v>
      </c>
    </row>
    <row r="191" spans="1:9" x14ac:dyDescent="0.25">
      <c r="A191" t="s">
        <v>49</v>
      </c>
      <c r="B191" t="str">
        <f>"""TorlysDynamics"",""Torlys Inc."",""111"",""3"",""SHA0249293"",""4"",""20000"""</f>
        <v>"TorlysDynamics","Torlys Inc.","111","3","SHA0249293","4","20000"</v>
      </c>
      <c r="C191" s="2">
        <v>45931</v>
      </c>
      <c r="D191" s="2" t="str">
        <f>"SHA0249293"</f>
        <v>SHA0249293</v>
      </c>
      <c r="E191" s="2" t="str">
        <f>"A524"</f>
        <v>A524</v>
      </c>
      <c r="F191" t="str">
        <f>"MANUEL"</f>
        <v>MANUEL</v>
      </c>
      <c r="G191">
        <v>0</v>
      </c>
      <c r="H191">
        <v>0</v>
      </c>
      <c r="I191">
        <v>1</v>
      </c>
    </row>
    <row r="192" spans="1:9" x14ac:dyDescent="0.25">
      <c r="A192" t="s">
        <v>49</v>
      </c>
      <c r="B192" t="str">
        <f>"""TorlysDynamics"",""Torlys Inc."",""111"",""3"",""SHA0249294"",""4"",""10000"""</f>
        <v>"TorlysDynamics","Torlys Inc.","111","3","SHA0249294","4","10000"</v>
      </c>
      <c r="C192" s="2">
        <v>45931</v>
      </c>
      <c r="D192" s="2" t="str">
        <f>"SHA0249294"</f>
        <v>SHA0249294</v>
      </c>
      <c r="E192" s="2" t="str">
        <f>"O330"</f>
        <v>O330</v>
      </c>
      <c r="F192" t="str">
        <f>"MANUEL"</f>
        <v>MANUEL</v>
      </c>
      <c r="G192">
        <v>36</v>
      </c>
      <c r="H192">
        <v>0</v>
      </c>
      <c r="I192">
        <v>583.91999999999996</v>
      </c>
    </row>
    <row r="193" spans="1:9" x14ac:dyDescent="0.25">
      <c r="A193" t="s">
        <v>49</v>
      </c>
      <c r="B193" t="str">
        <f>"""TorlysDynamics"",""Torlys Inc."",""111"",""3"",""SHA0249295"",""4"",""10000"""</f>
        <v>"TorlysDynamics","Torlys Inc.","111","3","SHA0249295","4","10000"</v>
      </c>
      <c r="C193" s="2">
        <v>45931</v>
      </c>
      <c r="D193" s="2" t="str">
        <f>"SHA0249295"</f>
        <v>SHA0249295</v>
      </c>
      <c r="E193" s="2" t="str">
        <f>"L255"</f>
        <v>L255</v>
      </c>
      <c r="F193" t="str">
        <f>"CHICO"</f>
        <v>CHICO</v>
      </c>
      <c r="G193">
        <v>9</v>
      </c>
      <c r="H193">
        <v>0</v>
      </c>
      <c r="I193">
        <v>251.37</v>
      </c>
    </row>
    <row r="194" spans="1:9" x14ac:dyDescent="0.25">
      <c r="A194" t="s">
        <v>49</v>
      </c>
      <c r="B194" t="str">
        <f>"""TorlysDynamics"",""Torlys Inc."",""111"",""3"",""SHA0249296"",""4"",""10000"""</f>
        <v>"TorlysDynamics","Torlys Inc.","111","3","SHA0249296","4","10000"</v>
      </c>
      <c r="C194" s="2">
        <v>45931</v>
      </c>
      <c r="D194" s="2" t="str">
        <f>"SHA0249296"</f>
        <v>SHA0249296</v>
      </c>
      <c r="E194" s="2" t="str">
        <f>"W230"</f>
        <v>W230</v>
      </c>
      <c r="F194" t="str">
        <f>"AQIYL"</f>
        <v>AQIYL</v>
      </c>
      <c r="G194">
        <v>3</v>
      </c>
      <c r="H194">
        <v>0</v>
      </c>
      <c r="I194">
        <v>78.87</v>
      </c>
    </row>
    <row r="195" spans="1:9" x14ac:dyDescent="0.25">
      <c r="A195" t="s">
        <v>49</v>
      </c>
      <c r="B195" t="str">
        <f>"""TorlysDynamics"",""Torlys Inc."",""111"",""3"",""SHA0249298"",""4"",""10000"""</f>
        <v>"TorlysDynamics","Torlys Inc.","111","3","SHA0249298","4","10000"</v>
      </c>
      <c r="C195" s="2">
        <v>45931</v>
      </c>
      <c r="D195" s="2" t="str">
        <f>"SHA0249298"</f>
        <v>SHA0249298</v>
      </c>
      <c r="E195" s="2" t="str">
        <f>"I140"</f>
        <v>I140</v>
      </c>
      <c r="F195" t="str">
        <f>"MANUEL"</f>
        <v>MANUEL</v>
      </c>
      <c r="G195">
        <v>3</v>
      </c>
      <c r="H195">
        <v>0</v>
      </c>
      <c r="I195">
        <v>6</v>
      </c>
    </row>
    <row r="196" spans="1:9" x14ac:dyDescent="0.25">
      <c r="A196" t="s">
        <v>49</v>
      </c>
      <c r="B196" t="str">
        <f>"""TorlysDynamics"",""Torlys Inc."",""111"",""3"",""SHA0249302"",""4"",""10000"""</f>
        <v>"TorlysDynamics","Torlys Inc.","111","3","SHA0249302","4","10000"</v>
      </c>
      <c r="C196" s="2">
        <v>45931</v>
      </c>
      <c r="D196" s="2" t="str">
        <f>"SHA0249302"</f>
        <v>SHA0249302</v>
      </c>
      <c r="E196" s="2" t="str">
        <f>"G200"</f>
        <v>G200</v>
      </c>
      <c r="F196" t="str">
        <f>"JASON-R"</f>
        <v>JASON-R</v>
      </c>
      <c r="G196">
        <v>29</v>
      </c>
      <c r="H196">
        <v>0</v>
      </c>
      <c r="I196">
        <v>680.05</v>
      </c>
    </row>
    <row r="197" spans="1:9" x14ac:dyDescent="0.25">
      <c r="A197" t="s">
        <v>49</v>
      </c>
      <c r="B197" t="str">
        <f>"""TorlysDynamics"",""Torlys Inc."",""111"",""3"",""SHA0249306"",""4"",""10000"""</f>
        <v>"TorlysDynamics","Torlys Inc.","111","3","SHA0249306","4","10000"</v>
      </c>
      <c r="C197" s="2">
        <v>45931</v>
      </c>
      <c r="D197" s="2" t="str">
        <f>"SHA0249306"</f>
        <v>SHA0249306</v>
      </c>
      <c r="E197" s="2" t="str">
        <f>"L808"</f>
        <v>L808</v>
      </c>
      <c r="F197" t="str">
        <f>"MANUEL"</f>
        <v>MANUEL</v>
      </c>
      <c r="G197">
        <v>3</v>
      </c>
      <c r="H197">
        <v>0</v>
      </c>
      <c r="I197">
        <v>68.73</v>
      </c>
    </row>
    <row r="198" spans="1:9" x14ac:dyDescent="0.25">
      <c r="A198" t="s">
        <v>49</v>
      </c>
      <c r="B198" t="str">
        <f>"""TorlysDynamics"",""Torlys Inc."",""111"",""3"",""SHA0249307"",""4"",""10000"""</f>
        <v>"TorlysDynamics","Torlys Inc.","111","3","SHA0249307","4","10000"</v>
      </c>
      <c r="C198" s="2">
        <v>45931</v>
      </c>
      <c r="D198" s="2" t="str">
        <f>"SHA0249307"</f>
        <v>SHA0249307</v>
      </c>
      <c r="E198" s="2" t="str">
        <f>"B415"</f>
        <v>B415</v>
      </c>
      <c r="F198" t="str">
        <f>"BRANDON"</f>
        <v>BRANDON</v>
      </c>
      <c r="G198">
        <v>34</v>
      </c>
      <c r="H198">
        <v>0</v>
      </c>
      <c r="I198">
        <v>584.12</v>
      </c>
    </row>
    <row r="199" spans="1:9" x14ac:dyDescent="0.25">
      <c r="A199" t="s">
        <v>49</v>
      </c>
      <c r="B199" t="str">
        <f>"""TorlysDynamics"",""Torlys Inc."",""111"",""3"",""SHA0249307"",""4"",""30000"""</f>
        <v>"TorlysDynamics","Torlys Inc.","111","3","SHA0249307","4","30000"</v>
      </c>
      <c r="C199" s="2">
        <v>45931</v>
      </c>
      <c r="D199" s="2" t="str">
        <f>"SHA0249307"</f>
        <v>SHA0249307</v>
      </c>
      <c r="E199" s="2" t="str">
        <f>"B415"</f>
        <v>B415</v>
      </c>
      <c r="F199" t="str">
        <f>"BRANDON"</f>
        <v>BRANDON</v>
      </c>
      <c r="G199">
        <v>0</v>
      </c>
      <c r="H199">
        <v>0</v>
      </c>
      <c r="I199">
        <v>3</v>
      </c>
    </row>
    <row r="200" spans="1:9" x14ac:dyDescent="0.25">
      <c r="A200" t="s">
        <v>49</v>
      </c>
      <c r="B200" t="str">
        <f>"""TorlysDynamics"",""Torlys Inc."",""111"",""3"",""SHA0249310"",""4"",""30000"""</f>
        <v>"TorlysDynamics","Torlys Inc.","111","3","SHA0249310","4","30000"</v>
      </c>
      <c r="C200" s="2">
        <v>45931</v>
      </c>
      <c r="D200" s="2" t="str">
        <f>"SHA0249310"</f>
        <v>SHA0249310</v>
      </c>
      <c r="E200" s="2" t="str">
        <f>"H235"</f>
        <v>H235</v>
      </c>
      <c r="F200" t="str">
        <f>"KEVIN-F"</f>
        <v>KEVIN-F</v>
      </c>
      <c r="G200">
        <v>0</v>
      </c>
      <c r="H200">
        <v>0</v>
      </c>
      <c r="I200">
        <v>4</v>
      </c>
    </row>
    <row r="201" spans="1:9" x14ac:dyDescent="0.25">
      <c r="A201" t="s">
        <v>49</v>
      </c>
      <c r="B201" t="str">
        <f>"""TorlysDynamics"",""Torlys Inc."",""111"",""3"",""SHA0249311"",""4"",""10000"""</f>
        <v>"TorlysDynamics","Torlys Inc.","111","3","SHA0249311","4","10000"</v>
      </c>
      <c r="C201" s="2">
        <v>45931</v>
      </c>
      <c r="D201" s="2" t="str">
        <f>"SHA0249311"</f>
        <v>SHA0249311</v>
      </c>
      <c r="E201" s="2" t="str">
        <f>"C1000"</f>
        <v>C1000</v>
      </c>
      <c r="F201" t="str">
        <f>"AQIYL"</f>
        <v>AQIYL</v>
      </c>
      <c r="G201">
        <v>43</v>
      </c>
      <c r="H201">
        <v>0</v>
      </c>
      <c r="I201">
        <v>1008.35</v>
      </c>
    </row>
    <row r="202" spans="1:9" x14ac:dyDescent="0.25">
      <c r="A202" t="s">
        <v>49</v>
      </c>
      <c r="B202" t="str">
        <f>"""TorlysDynamics"",""Torlys Inc."",""111"",""3"",""SHA0249313"",""4"",""10000"""</f>
        <v>"TorlysDynamics","Torlys Inc.","111","3","SHA0249313","4","10000"</v>
      </c>
      <c r="C202" s="2">
        <v>45931</v>
      </c>
      <c r="D202" s="2" t="str">
        <f>"SHA0249313"</f>
        <v>SHA0249313</v>
      </c>
      <c r="E202" s="2" t="str">
        <f>"B117"</f>
        <v>B117</v>
      </c>
      <c r="F202" t="str">
        <f>"JASON-R"</f>
        <v>JASON-R</v>
      </c>
      <c r="G202">
        <v>0</v>
      </c>
      <c r="H202">
        <v>0</v>
      </c>
      <c r="I202">
        <v>1</v>
      </c>
    </row>
    <row r="203" spans="1:9" x14ac:dyDescent="0.25">
      <c r="A203" t="s">
        <v>49</v>
      </c>
      <c r="B203" t="str">
        <f>"""TorlysDynamics"",""Torlys Inc."",""111"",""3"",""SHA0249314"",""4"",""10000"""</f>
        <v>"TorlysDynamics","Torlys Inc.","111","3","SHA0249314","4","10000"</v>
      </c>
      <c r="C203" s="2">
        <v>45931</v>
      </c>
      <c r="D203" s="2" t="str">
        <f>"SHA0249314"</f>
        <v>SHA0249314</v>
      </c>
      <c r="E203" s="2" t="str">
        <f>"B117"</f>
        <v>B117</v>
      </c>
      <c r="F203" t="str">
        <f>"JASON-R"</f>
        <v>JASON-R</v>
      </c>
      <c r="G203">
        <v>1</v>
      </c>
      <c r="H203">
        <v>1</v>
      </c>
      <c r="I203">
        <v>1242.8499999999999</v>
      </c>
    </row>
    <row r="204" spans="1:9" x14ac:dyDescent="0.25">
      <c r="A204" t="s">
        <v>49</v>
      </c>
      <c r="B204" t="str">
        <f>"""TorlysDynamics"",""Torlys Inc."",""111"",""3"",""SHA0249314"",""4"",""30000"""</f>
        <v>"TorlysDynamics","Torlys Inc.","111","3","SHA0249314","4","30000"</v>
      </c>
      <c r="C204" s="2">
        <v>45931</v>
      </c>
      <c r="D204" s="2" t="str">
        <f>"SHA0249314"</f>
        <v>SHA0249314</v>
      </c>
      <c r="E204" s="2" t="str">
        <f>"B117"</f>
        <v>B117</v>
      </c>
      <c r="F204" t="str">
        <f>"JASON-R"</f>
        <v>JASON-R</v>
      </c>
      <c r="G204">
        <v>1</v>
      </c>
      <c r="H204">
        <v>0</v>
      </c>
      <c r="I204">
        <v>1</v>
      </c>
    </row>
    <row r="205" spans="1:9" x14ac:dyDescent="0.25">
      <c r="A205" t="s">
        <v>49</v>
      </c>
      <c r="B205" t="str">
        <f>"""TorlysDynamics"",""Torlys Inc."",""111"",""3"",""SHA0249315"",""4"",""10000"""</f>
        <v>"TorlysDynamics","Torlys Inc.","111","3","SHA0249315","4","10000"</v>
      </c>
      <c r="C205" s="2">
        <v>45931</v>
      </c>
      <c r="D205" s="2" t="str">
        <f>"SHA0249315"</f>
        <v>SHA0249315</v>
      </c>
      <c r="E205" s="2" t="str">
        <f>"B117"</f>
        <v>B117</v>
      </c>
      <c r="F205" t="str">
        <f>"JASON-R"</f>
        <v>JASON-R</v>
      </c>
      <c r="G205">
        <v>24</v>
      </c>
      <c r="H205">
        <v>0</v>
      </c>
      <c r="I205">
        <v>516</v>
      </c>
    </row>
    <row r="206" spans="1:9" x14ac:dyDescent="0.25">
      <c r="A206" t="s">
        <v>49</v>
      </c>
      <c r="B206" t="str">
        <f>"""TorlysDynamics"",""Torlys Inc."",""111"",""3"",""SHA0249315"",""4"",""20000"""</f>
        <v>"TorlysDynamics","Torlys Inc.","111","3","SHA0249315","4","20000"</v>
      </c>
      <c r="C206" s="2">
        <v>45931</v>
      </c>
      <c r="D206" s="2" t="str">
        <f>"SHA0249315"</f>
        <v>SHA0249315</v>
      </c>
      <c r="E206" s="2" t="str">
        <f>"B117"</f>
        <v>B117</v>
      </c>
      <c r="F206" t="str">
        <f>"JASON-R"</f>
        <v>JASON-R</v>
      </c>
      <c r="G206">
        <v>0</v>
      </c>
      <c r="H206">
        <v>0</v>
      </c>
      <c r="I206">
        <v>1</v>
      </c>
    </row>
    <row r="207" spans="1:9" x14ac:dyDescent="0.25">
      <c r="A207" t="s">
        <v>49</v>
      </c>
      <c r="B207" t="str">
        <f>"""TorlysDynamics"",""Torlys Inc."",""111"",""3"",""SHA0249315"",""4"",""40000"""</f>
        <v>"TorlysDynamics","Torlys Inc.","111","3","SHA0249315","4","40000"</v>
      </c>
      <c r="C207" s="2">
        <v>45931</v>
      </c>
      <c r="D207" s="2" t="str">
        <f>"SHA0249315"</f>
        <v>SHA0249315</v>
      </c>
      <c r="E207" s="2" t="str">
        <f>"B117"</f>
        <v>B117</v>
      </c>
      <c r="F207" t="str">
        <f>"JASON-R"</f>
        <v>JASON-R</v>
      </c>
      <c r="G207">
        <v>0</v>
      </c>
      <c r="H207">
        <v>0</v>
      </c>
      <c r="I207">
        <v>2</v>
      </c>
    </row>
    <row r="208" spans="1:9" x14ac:dyDescent="0.25">
      <c r="A208" t="s">
        <v>49</v>
      </c>
      <c r="B208" t="str">
        <f>"""TorlysDynamics"",""Torlys Inc."",""111"",""3"",""SHA0249316"",""4"",""10000"""</f>
        <v>"TorlysDynamics","Torlys Inc.","111","3","SHA0249316","4","10000"</v>
      </c>
      <c r="C208" s="2">
        <v>45931</v>
      </c>
      <c r="D208" s="2" t="str">
        <f>"SHA0249316"</f>
        <v>SHA0249316</v>
      </c>
      <c r="E208" s="2" t="str">
        <f>"B117"</f>
        <v>B117</v>
      </c>
      <c r="F208" t="str">
        <f>"JASON-R"</f>
        <v>JASON-R</v>
      </c>
      <c r="G208">
        <v>19</v>
      </c>
      <c r="H208">
        <v>0</v>
      </c>
      <c r="I208">
        <v>445.55</v>
      </c>
    </row>
    <row r="209" spans="1:9" x14ac:dyDescent="0.25">
      <c r="A209" t="s">
        <v>49</v>
      </c>
      <c r="B209" t="str">
        <f>"""TorlysDynamics"",""Torlys Inc."",""111"",""3"",""SHA0249316"",""4"",""30000"""</f>
        <v>"TorlysDynamics","Torlys Inc.","111","3","SHA0249316","4","30000"</v>
      </c>
      <c r="C209" s="2">
        <v>45931</v>
      </c>
      <c r="D209" s="2" t="str">
        <f>"SHA0249316"</f>
        <v>SHA0249316</v>
      </c>
      <c r="E209" s="2" t="str">
        <f>"B117"</f>
        <v>B117</v>
      </c>
      <c r="F209" t="str">
        <f>"JASON-R"</f>
        <v>JASON-R</v>
      </c>
      <c r="G209">
        <v>1</v>
      </c>
      <c r="H209">
        <v>0</v>
      </c>
      <c r="I209">
        <v>1</v>
      </c>
    </row>
    <row r="210" spans="1:9" x14ac:dyDescent="0.25">
      <c r="A210" t="s">
        <v>49</v>
      </c>
      <c r="B210" t="str">
        <f>"""TorlysDynamics"",""Torlys Inc."",""111"",""3"",""SHA0249317"",""4"",""10000"""</f>
        <v>"TorlysDynamics","Torlys Inc.","111","3","SHA0249317","4","10000"</v>
      </c>
      <c r="C210" s="2">
        <v>45931</v>
      </c>
      <c r="D210" s="2" t="str">
        <f>"SHA0249317"</f>
        <v>SHA0249317</v>
      </c>
      <c r="E210" s="2" t="str">
        <f>"B117"</f>
        <v>B117</v>
      </c>
      <c r="F210" t="str">
        <f>"JASON-R"</f>
        <v>JASON-R</v>
      </c>
      <c r="G210">
        <v>1</v>
      </c>
      <c r="H210">
        <v>0</v>
      </c>
      <c r="I210">
        <v>1</v>
      </c>
    </row>
    <row r="211" spans="1:9" x14ac:dyDescent="0.25">
      <c r="A211" t="s">
        <v>49</v>
      </c>
      <c r="B211" t="str">
        <f>"""TorlysDynamics"",""Torlys Inc."",""111"",""3"",""SHA0249317"",""4"",""20000"""</f>
        <v>"TorlysDynamics","Torlys Inc.","111","3","SHA0249317","4","20000"</v>
      </c>
      <c r="C211" s="2">
        <v>45931</v>
      </c>
      <c r="D211" s="2" t="str">
        <f>"SHA0249317"</f>
        <v>SHA0249317</v>
      </c>
      <c r="E211" s="2" t="str">
        <f>"B117"</f>
        <v>B117</v>
      </c>
      <c r="F211" t="str">
        <f>"JASON-R"</f>
        <v>JASON-R</v>
      </c>
      <c r="G211">
        <v>0</v>
      </c>
      <c r="H211">
        <v>0</v>
      </c>
      <c r="I211">
        <v>1</v>
      </c>
    </row>
    <row r="212" spans="1:9" x14ac:dyDescent="0.25">
      <c r="A212" t="s">
        <v>49</v>
      </c>
      <c r="B212" t="str">
        <f>"""TorlysDynamics"",""Torlys Inc."",""111"",""3"",""SHA0249317"",""4"",""30000"""</f>
        <v>"TorlysDynamics","Torlys Inc.","111","3","SHA0249317","4","30000"</v>
      </c>
      <c r="C212" s="2">
        <v>45931</v>
      </c>
      <c r="D212" s="2" t="str">
        <f>"SHA0249317"</f>
        <v>SHA0249317</v>
      </c>
      <c r="E212" s="2" t="str">
        <f>"B117"</f>
        <v>B117</v>
      </c>
      <c r="F212" t="str">
        <f>"JASON-R"</f>
        <v>JASON-R</v>
      </c>
      <c r="G212">
        <v>0</v>
      </c>
      <c r="H212">
        <v>0</v>
      </c>
      <c r="I212">
        <v>1</v>
      </c>
    </row>
    <row r="213" spans="1:9" x14ac:dyDescent="0.25">
      <c r="A213" t="s">
        <v>49</v>
      </c>
      <c r="B213" t="str">
        <f>"""TorlysDynamics"",""Torlys Inc."",""111"",""3"",""SHA0249317"",""4"",""40000"""</f>
        <v>"TorlysDynamics","Torlys Inc.","111","3","SHA0249317","4","40000"</v>
      </c>
      <c r="C213" s="2">
        <v>45931</v>
      </c>
      <c r="D213" s="2" t="str">
        <f>"SHA0249317"</f>
        <v>SHA0249317</v>
      </c>
      <c r="E213" s="2" t="str">
        <f>"B117"</f>
        <v>B117</v>
      </c>
      <c r="F213" t="str">
        <f>"JASON-R"</f>
        <v>JASON-R</v>
      </c>
      <c r="G213">
        <v>0</v>
      </c>
      <c r="H213">
        <v>0</v>
      </c>
      <c r="I213">
        <v>1</v>
      </c>
    </row>
    <row r="214" spans="1:9" x14ac:dyDescent="0.25">
      <c r="A214" t="s">
        <v>49</v>
      </c>
      <c r="B214" t="str">
        <f>"""TorlysDynamics"",""Torlys Inc."",""111"",""3"",""SHA0249317"",""4"",""50000"""</f>
        <v>"TorlysDynamics","Torlys Inc.","111","3","SHA0249317","4","50000"</v>
      </c>
      <c r="C214" s="2">
        <v>45931</v>
      </c>
      <c r="D214" s="2" t="str">
        <f>"SHA0249317"</f>
        <v>SHA0249317</v>
      </c>
      <c r="E214" s="2" t="str">
        <f>"B117"</f>
        <v>B117</v>
      </c>
      <c r="F214" t="str">
        <f>"JASON-R"</f>
        <v>JASON-R</v>
      </c>
      <c r="G214">
        <v>0</v>
      </c>
      <c r="H214">
        <v>0</v>
      </c>
      <c r="I214">
        <v>1</v>
      </c>
    </row>
    <row r="215" spans="1:9" x14ac:dyDescent="0.25">
      <c r="A215" t="s">
        <v>49</v>
      </c>
      <c r="B215" t="str">
        <f>"""TorlysDynamics"",""Torlys Inc."",""111"",""3"",""SHA0249317"",""4"",""60000"""</f>
        <v>"TorlysDynamics","Torlys Inc.","111","3","SHA0249317","4","60000"</v>
      </c>
      <c r="C215" s="2">
        <v>45931</v>
      </c>
      <c r="D215" s="2" t="str">
        <f>"SHA0249317"</f>
        <v>SHA0249317</v>
      </c>
      <c r="E215" s="2" t="str">
        <f>"B117"</f>
        <v>B117</v>
      </c>
      <c r="F215" t="str">
        <f>"JASON-R"</f>
        <v>JASON-R</v>
      </c>
      <c r="G215">
        <v>1</v>
      </c>
      <c r="H215">
        <v>0</v>
      </c>
      <c r="I215">
        <v>1</v>
      </c>
    </row>
    <row r="216" spans="1:9" x14ac:dyDescent="0.25">
      <c r="A216" t="s">
        <v>49</v>
      </c>
      <c r="B216" t="str">
        <f>"""TorlysDynamics"",""Torlys Inc."",""111"",""3"",""SHA0249317"",""4"",""70000"""</f>
        <v>"TorlysDynamics","Torlys Inc.","111","3","SHA0249317","4","70000"</v>
      </c>
      <c r="C216" s="2">
        <v>45931</v>
      </c>
      <c r="D216" s="2" t="str">
        <f>"SHA0249317"</f>
        <v>SHA0249317</v>
      </c>
      <c r="E216" s="2" t="str">
        <f>"B117"</f>
        <v>B117</v>
      </c>
      <c r="F216" t="str">
        <f>"JASON-R"</f>
        <v>JASON-R</v>
      </c>
      <c r="G216">
        <v>0</v>
      </c>
      <c r="H216">
        <v>0</v>
      </c>
      <c r="I216">
        <v>2</v>
      </c>
    </row>
    <row r="217" spans="1:9" x14ac:dyDescent="0.25">
      <c r="A217" t="s">
        <v>49</v>
      </c>
      <c r="B217" t="str">
        <f>"""TorlysDynamics"",""Torlys Inc."",""111"",""3"",""SHA0249317"",""4"",""80000"""</f>
        <v>"TorlysDynamics","Torlys Inc.","111","3","SHA0249317","4","80000"</v>
      </c>
      <c r="C217" s="2">
        <v>45931</v>
      </c>
      <c r="D217" s="2" t="str">
        <f>"SHA0249317"</f>
        <v>SHA0249317</v>
      </c>
      <c r="E217" s="2" t="str">
        <f>"B117"</f>
        <v>B117</v>
      </c>
      <c r="F217" t="str">
        <f>"JASON-R"</f>
        <v>JASON-R</v>
      </c>
      <c r="G217">
        <v>1</v>
      </c>
      <c r="H217">
        <v>0</v>
      </c>
      <c r="I217">
        <v>1</v>
      </c>
    </row>
    <row r="218" spans="1:9" x14ac:dyDescent="0.25">
      <c r="A218" t="s">
        <v>49</v>
      </c>
      <c r="B218" t="str">
        <f>"""TorlysDynamics"",""Torlys Inc."",""111"",""3"",""SHA0249317"",""4"",""90000"""</f>
        <v>"TorlysDynamics","Torlys Inc.","111","3","SHA0249317","4","90000"</v>
      </c>
      <c r="C218" s="2">
        <v>45931</v>
      </c>
      <c r="D218" s="2" t="str">
        <f>"SHA0249317"</f>
        <v>SHA0249317</v>
      </c>
      <c r="E218" s="2" t="str">
        <f>"B117"</f>
        <v>B117</v>
      </c>
      <c r="F218" t="str">
        <f>"JASON-R"</f>
        <v>JASON-R</v>
      </c>
      <c r="G218">
        <v>0</v>
      </c>
      <c r="H218">
        <v>0</v>
      </c>
      <c r="I218">
        <v>1</v>
      </c>
    </row>
    <row r="219" spans="1:9" x14ac:dyDescent="0.25">
      <c r="A219" t="s">
        <v>49</v>
      </c>
      <c r="B219" t="str">
        <f>"""TorlysDynamics"",""Torlys Inc."",""111"",""3"",""SHA0249318"",""4"",""10000"""</f>
        <v>"TorlysDynamics","Torlys Inc.","111","3","SHA0249318","4","10000"</v>
      </c>
      <c r="C219" s="2">
        <v>45931</v>
      </c>
      <c r="D219" s="2" t="str">
        <f>"SHA0249318"</f>
        <v>SHA0249318</v>
      </c>
      <c r="E219" s="2" t="str">
        <f>"B117"</f>
        <v>B117</v>
      </c>
      <c r="F219" t="str">
        <f>"JASON-R"</f>
        <v>JASON-R</v>
      </c>
      <c r="G219">
        <v>1</v>
      </c>
      <c r="H219">
        <v>0</v>
      </c>
      <c r="I219">
        <v>23.45</v>
      </c>
    </row>
    <row r="220" spans="1:9" x14ac:dyDescent="0.25">
      <c r="A220" t="s">
        <v>49</v>
      </c>
      <c r="B220" t="str">
        <f>"""TorlysDynamics"",""Torlys Inc."",""111"",""3"",""SHA0249319"",""4"",""10000"""</f>
        <v>"TorlysDynamics","Torlys Inc.","111","3","SHA0249319","4","10000"</v>
      </c>
      <c r="C220" s="2">
        <v>45931</v>
      </c>
      <c r="D220" s="2" t="str">
        <f>"SHA0249319"</f>
        <v>SHA0249319</v>
      </c>
      <c r="E220" s="2" t="str">
        <f>"M475"</f>
        <v>M475</v>
      </c>
      <c r="F220" t="str">
        <f>"AQIYL"</f>
        <v>AQIYL</v>
      </c>
      <c r="G220">
        <v>0</v>
      </c>
      <c r="H220">
        <v>0</v>
      </c>
      <c r="I220">
        <v>14</v>
      </c>
    </row>
    <row r="221" spans="1:9" x14ac:dyDescent="0.25">
      <c r="A221" t="s">
        <v>49</v>
      </c>
      <c r="B221" t="str">
        <f>"""TorlysDynamics"",""Torlys Inc."",""111"",""3"",""SHA0249320"",""4"",""10000"""</f>
        <v>"TorlysDynamics","Torlys Inc.","111","3","SHA0249320","4","10000"</v>
      </c>
      <c r="C221" s="2">
        <v>45931</v>
      </c>
      <c r="D221" s="2" t="str">
        <f>"SHA0249320"</f>
        <v>SHA0249320</v>
      </c>
      <c r="E221" s="2" t="str">
        <f>"D250"</f>
        <v>D250</v>
      </c>
      <c r="F221" t="str">
        <f>"CLARENCE"</f>
        <v>CLARENCE</v>
      </c>
      <c r="G221">
        <v>25</v>
      </c>
      <c r="H221">
        <v>0</v>
      </c>
      <c r="I221">
        <v>673.75</v>
      </c>
    </row>
    <row r="222" spans="1:9" x14ac:dyDescent="0.25">
      <c r="A222" t="s">
        <v>49</v>
      </c>
      <c r="B222" t="str">
        <f>"""TorlysDynamics"",""Torlys Inc."",""111"",""3"",""SHA0249321"",""4"",""10000"""</f>
        <v>"TorlysDynamics","Torlys Inc.","111","3","SHA0249321","4","10000"</v>
      </c>
      <c r="C222" s="2">
        <v>45931</v>
      </c>
      <c r="D222" s="2" t="str">
        <f>"SHA0249321"</f>
        <v>SHA0249321</v>
      </c>
      <c r="E222" s="2" t="str">
        <f>"D250"</f>
        <v>D250</v>
      </c>
      <c r="F222" t="str">
        <f>"CLARENCE"</f>
        <v>CLARENCE</v>
      </c>
      <c r="G222">
        <v>29</v>
      </c>
      <c r="H222">
        <v>0</v>
      </c>
      <c r="I222">
        <v>425.14</v>
      </c>
    </row>
    <row r="223" spans="1:9" x14ac:dyDescent="0.25">
      <c r="A223" t="s">
        <v>49</v>
      </c>
      <c r="B223" t="str">
        <f>"""TorlysDynamics"",""Torlys Inc."",""111"",""3"",""SHA0249321"",""4"",""20000"""</f>
        <v>"TorlysDynamics","Torlys Inc.","111","3","SHA0249321","4","20000"</v>
      </c>
      <c r="C223" s="2">
        <v>45931</v>
      </c>
      <c r="D223" s="2" t="str">
        <f>"SHA0249321"</f>
        <v>SHA0249321</v>
      </c>
      <c r="E223" s="2" t="str">
        <f>"D250"</f>
        <v>D250</v>
      </c>
      <c r="F223" t="str">
        <f>"CLARENCE"</f>
        <v>CLARENCE</v>
      </c>
      <c r="G223">
        <v>0</v>
      </c>
      <c r="H223">
        <v>0</v>
      </c>
      <c r="I223">
        <v>1</v>
      </c>
    </row>
    <row r="224" spans="1:9" x14ac:dyDescent="0.25">
      <c r="A224" t="s">
        <v>49</v>
      </c>
      <c r="B224" t="str">
        <f>"""TorlysDynamics"",""Torlys Inc."",""111"",""3"",""SHA0249321"",""4"",""30000"""</f>
        <v>"TorlysDynamics","Torlys Inc.","111","3","SHA0249321","4","30000"</v>
      </c>
      <c r="C224" s="2">
        <v>45931</v>
      </c>
      <c r="D224" s="2" t="str">
        <f>"SHA0249321"</f>
        <v>SHA0249321</v>
      </c>
      <c r="E224" s="2" t="str">
        <f>"D250"</f>
        <v>D250</v>
      </c>
      <c r="F224" t="str">
        <f>"CLARENCE"</f>
        <v>CLARENCE</v>
      </c>
      <c r="G224">
        <v>0</v>
      </c>
      <c r="H224">
        <v>0</v>
      </c>
      <c r="I224">
        <v>1</v>
      </c>
    </row>
    <row r="225" spans="1:9" x14ac:dyDescent="0.25">
      <c r="A225" t="s">
        <v>49</v>
      </c>
      <c r="B225" t="str">
        <f>"""TorlysDynamics"",""Torlys Inc."",""111"",""3"",""SHA0249322"",""4"",""10000"""</f>
        <v>"TorlysDynamics","Torlys Inc.","111","3","SHA0249322","4","10000"</v>
      </c>
      <c r="C225" s="2">
        <v>45931</v>
      </c>
      <c r="D225" s="2" t="str">
        <f>"SHA0249322"</f>
        <v>SHA0249322</v>
      </c>
      <c r="E225" s="2" t="str">
        <f>"M475"</f>
        <v>M475</v>
      </c>
      <c r="F225" t="str">
        <f>"CLARENCE"</f>
        <v>CLARENCE</v>
      </c>
      <c r="G225">
        <v>0</v>
      </c>
      <c r="H225">
        <v>0</v>
      </c>
      <c r="I225">
        <v>4</v>
      </c>
    </row>
    <row r="226" spans="1:9" x14ac:dyDescent="0.25">
      <c r="A226" t="s">
        <v>49</v>
      </c>
      <c r="B226" t="str">
        <f>"""TorlysDynamics"",""Torlys Inc."",""111"",""3"",""SHA0249323"",""4"",""10000"""</f>
        <v>"TorlysDynamics","Torlys Inc.","111","3","SHA0249323","4","10000"</v>
      </c>
      <c r="C226" s="2">
        <v>45931</v>
      </c>
      <c r="D226" s="2" t="str">
        <f>"SHA0249323"</f>
        <v>SHA0249323</v>
      </c>
      <c r="E226" s="2" t="str">
        <f>"A995"</f>
        <v>A995</v>
      </c>
      <c r="F226" t="str">
        <f>"BRANDON"</f>
        <v>BRANDON</v>
      </c>
      <c r="G226">
        <v>8</v>
      </c>
      <c r="H226">
        <v>0</v>
      </c>
      <c r="I226">
        <v>155.84</v>
      </c>
    </row>
    <row r="227" spans="1:9" x14ac:dyDescent="0.25">
      <c r="A227" t="s">
        <v>49</v>
      </c>
      <c r="B227" t="str">
        <f>"""TorlysDynamics"",""Torlys Inc."",""111"",""3"",""SHA0249324"",""4"",""10000"""</f>
        <v>"TorlysDynamics","Torlys Inc.","111","3","SHA0249324","4","10000"</v>
      </c>
      <c r="C227" s="2">
        <v>45931</v>
      </c>
      <c r="D227" s="2" t="str">
        <f>"SHA0249324"</f>
        <v>SHA0249324</v>
      </c>
      <c r="E227" s="2" t="str">
        <f>"M475"</f>
        <v>M475</v>
      </c>
      <c r="F227" t="str">
        <f>"CLARENCE"</f>
        <v>CLARENCE</v>
      </c>
      <c r="G227">
        <v>0</v>
      </c>
      <c r="H227">
        <v>0</v>
      </c>
      <c r="I227">
        <v>6</v>
      </c>
    </row>
    <row r="228" spans="1:9" x14ac:dyDescent="0.25">
      <c r="A228" t="s">
        <v>49</v>
      </c>
      <c r="B228" t="str">
        <f>"""TorlysDynamics"",""Torlys Inc."",""111"",""3"",""SHA0249325"",""4"",""10000"""</f>
        <v>"TorlysDynamics","Torlys Inc.","111","3","SHA0249325","4","10000"</v>
      </c>
      <c r="C228" s="2">
        <v>45931</v>
      </c>
      <c r="D228" s="2" t="str">
        <f>"SHA0249325"</f>
        <v>SHA0249325</v>
      </c>
      <c r="E228" s="2" t="str">
        <f>"D250"</f>
        <v>D250</v>
      </c>
      <c r="F228" t="str">
        <f>"CLARENCE"</f>
        <v>CLARENCE</v>
      </c>
      <c r="G228">
        <v>15</v>
      </c>
      <c r="H228">
        <v>0</v>
      </c>
      <c r="I228">
        <v>318.60000000000002</v>
      </c>
    </row>
    <row r="229" spans="1:9" x14ac:dyDescent="0.25">
      <c r="A229" t="s">
        <v>49</v>
      </c>
      <c r="B229" t="str">
        <f>"""TorlysDynamics"",""Torlys Inc."",""111"",""3"",""SHA0249326"",""4"",""10000"""</f>
        <v>"TorlysDynamics","Torlys Inc.","111","3","SHA0249326","4","10000"</v>
      </c>
      <c r="C229" s="2">
        <v>45931</v>
      </c>
      <c r="D229" s="2" t="str">
        <f>"SHA0249326"</f>
        <v>SHA0249326</v>
      </c>
      <c r="E229" s="2" t="str">
        <f>"M475"</f>
        <v>M475</v>
      </c>
      <c r="F229" t="str">
        <f>"CLARENCE"</f>
        <v>CLARENCE</v>
      </c>
      <c r="G229">
        <v>0</v>
      </c>
      <c r="H229">
        <v>0</v>
      </c>
      <c r="I229">
        <v>1</v>
      </c>
    </row>
    <row r="230" spans="1:9" x14ac:dyDescent="0.25">
      <c r="A230" t="s">
        <v>49</v>
      </c>
      <c r="B230" t="str">
        <f>"""TorlysDynamics"",""Torlys Inc."",""111"",""3"",""SHA0249327"",""4"",""15000"""</f>
        <v>"TorlysDynamics","Torlys Inc.","111","3","SHA0249327","4","15000"</v>
      </c>
      <c r="C230" s="2">
        <v>45931</v>
      </c>
      <c r="D230" s="2" t="str">
        <f>"SHA0249327"</f>
        <v>SHA0249327</v>
      </c>
      <c r="E230" s="2" t="str">
        <f>"M475"</f>
        <v>M475</v>
      </c>
      <c r="F230" t="str">
        <f>"CLARENCE"</f>
        <v>CLARENCE</v>
      </c>
      <c r="G230">
        <v>0</v>
      </c>
      <c r="H230">
        <v>0</v>
      </c>
      <c r="I230">
        <v>9</v>
      </c>
    </row>
    <row r="231" spans="1:9" x14ac:dyDescent="0.25">
      <c r="A231" t="s">
        <v>49</v>
      </c>
      <c r="B231" t="str">
        <f>"""TorlysDynamics"",""Torlys Inc."",""111"",""3"",""SHA0249327"",""4"",""20000"""</f>
        <v>"TorlysDynamics","Torlys Inc.","111","3","SHA0249327","4","20000"</v>
      </c>
      <c r="C231" s="2">
        <v>45931</v>
      </c>
      <c r="D231" s="2" t="str">
        <f>"SHA0249327"</f>
        <v>SHA0249327</v>
      </c>
      <c r="E231" s="2" t="str">
        <f>"M475"</f>
        <v>M475</v>
      </c>
      <c r="F231" t="str">
        <f>"CLARENCE"</f>
        <v>CLARENCE</v>
      </c>
      <c r="G231">
        <v>0</v>
      </c>
      <c r="H231">
        <v>0</v>
      </c>
      <c r="I231">
        <v>14</v>
      </c>
    </row>
    <row r="232" spans="1:9" x14ac:dyDescent="0.25">
      <c r="A232" t="s">
        <v>49</v>
      </c>
      <c r="B232" t="str">
        <f>"""TorlysDynamics"",""Torlys Inc."",""111"",""3"",""SHA0249329"",""4"",""10000"""</f>
        <v>"TorlysDynamics","Torlys Inc.","111","3","SHA0249329","4","10000"</v>
      </c>
      <c r="C232" s="2">
        <v>45931</v>
      </c>
      <c r="D232" s="2" t="str">
        <f>"SHA0249329"</f>
        <v>SHA0249329</v>
      </c>
      <c r="E232" s="2" t="str">
        <f>"B1014"</f>
        <v>B1014</v>
      </c>
      <c r="F232" t="str">
        <f>"AQIYL"</f>
        <v>AQIYL</v>
      </c>
      <c r="G232">
        <v>0</v>
      </c>
      <c r="H232">
        <v>2</v>
      </c>
      <c r="I232">
        <v>2438.8000000000002</v>
      </c>
    </row>
    <row r="233" spans="1:9" x14ac:dyDescent="0.25">
      <c r="A233" t="s">
        <v>49</v>
      </c>
      <c r="B233" t="str">
        <f>"""TorlysDynamics"",""Torlys Inc."",""111"",""3"",""SHA0249330"",""4"",""10000"""</f>
        <v>"TorlysDynamics","Torlys Inc.","111","3","SHA0249330","4","10000"</v>
      </c>
      <c r="C233" s="2">
        <v>45931</v>
      </c>
      <c r="D233" s="2" t="str">
        <f>"SHA0249330"</f>
        <v>SHA0249330</v>
      </c>
      <c r="E233" s="2" t="str">
        <f>"F220"</f>
        <v>F220</v>
      </c>
      <c r="F233" t="str">
        <f>"JASON-R"</f>
        <v>JASON-R</v>
      </c>
      <c r="G233">
        <v>25</v>
      </c>
      <c r="H233">
        <v>0</v>
      </c>
      <c r="I233">
        <v>586.25</v>
      </c>
    </row>
    <row r="234" spans="1:9" x14ac:dyDescent="0.25">
      <c r="A234" t="s">
        <v>49</v>
      </c>
      <c r="B234" t="str">
        <f>"""TorlysDynamics"",""Torlys Inc."",""111"",""3"",""SHA0249330"",""4"",""30000"""</f>
        <v>"TorlysDynamics","Torlys Inc.","111","3","SHA0249330","4","30000"</v>
      </c>
      <c r="C234" s="2">
        <v>45931</v>
      </c>
      <c r="D234" s="2" t="str">
        <f>"SHA0249330"</f>
        <v>SHA0249330</v>
      </c>
      <c r="E234" s="2" t="str">
        <f>"F220"</f>
        <v>F220</v>
      </c>
      <c r="F234" t="str">
        <f>"JASON-R"</f>
        <v>JASON-R</v>
      </c>
      <c r="G234">
        <v>0</v>
      </c>
      <c r="H234">
        <v>0</v>
      </c>
      <c r="I234">
        <v>6</v>
      </c>
    </row>
    <row r="235" spans="1:9" x14ac:dyDescent="0.25">
      <c r="A235" t="s">
        <v>49</v>
      </c>
      <c r="B235" t="str">
        <f>"""TorlysDynamics"",""Torlys Inc."",""111"",""3"",""SHA0249331"",""4"",""10000"""</f>
        <v>"TorlysDynamics","Torlys Inc.","111","3","SHA0249331","4","10000"</v>
      </c>
      <c r="C235" s="2">
        <v>45931</v>
      </c>
      <c r="D235" s="2" t="str">
        <f>"SHA0249331"</f>
        <v>SHA0249331</v>
      </c>
      <c r="E235" s="2" t="str">
        <f>"P1119"</f>
        <v>P1119</v>
      </c>
      <c r="F235" t="str">
        <f>"CLARENCE"</f>
        <v>CLARENCE</v>
      </c>
      <c r="G235">
        <v>11</v>
      </c>
      <c r="H235">
        <v>0</v>
      </c>
      <c r="I235">
        <v>257.95</v>
      </c>
    </row>
    <row r="236" spans="1:9" x14ac:dyDescent="0.25">
      <c r="A236" t="s">
        <v>49</v>
      </c>
      <c r="B236" t="str">
        <f>"""TorlysDynamics"",""Torlys Inc."",""111"",""3"",""SHA0249332"",""4"",""10000"""</f>
        <v>"TorlysDynamics","Torlys Inc.","111","3","SHA0249332","4","10000"</v>
      </c>
      <c r="C236" s="2">
        <v>45931</v>
      </c>
      <c r="D236" s="2" t="str">
        <f>"SHA0249332"</f>
        <v>SHA0249332</v>
      </c>
      <c r="E236" s="2" t="str">
        <f>"A415"</f>
        <v>A415</v>
      </c>
      <c r="F236" t="str">
        <f>"MANUEL"</f>
        <v>MANUEL</v>
      </c>
      <c r="G236">
        <v>4</v>
      </c>
      <c r="H236">
        <v>1</v>
      </c>
      <c r="I236">
        <v>1369.98</v>
      </c>
    </row>
    <row r="237" spans="1:9" x14ac:dyDescent="0.25">
      <c r="A237" t="s">
        <v>49</v>
      </c>
      <c r="B237" t="str">
        <f>"""TorlysDynamics"",""Torlys Inc."",""111"",""3"",""SHA0249332"",""4"",""20000"""</f>
        <v>"TorlysDynamics","Torlys Inc.","111","3","SHA0249332","4","20000"</v>
      </c>
      <c r="C237" s="2">
        <v>45931</v>
      </c>
      <c r="D237" s="2" t="str">
        <f>"SHA0249332"</f>
        <v>SHA0249332</v>
      </c>
      <c r="E237" s="2" t="str">
        <f>"A415"</f>
        <v>A415</v>
      </c>
      <c r="F237" t="str">
        <f>"MANUEL"</f>
        <v>MANUEL</v>
      </c>
      <c r="G237">
        <v>0</v>
      </c>
      <c r="H237">
        <v>0</v>
      </c>
      <c r="I237">
        <v>9</v>
      </c>
    </row>
    <row r="238" spans="1:9" x14ac:dyDescent="0.25">
      <c r="A238" t="s">
        <v>49</v>
      </c>
      <c r="B238" t="str">
        <f>"""TorlysDynamics"",""Torlys Inc."",""111"",""3"",""SHA0249333"",""4"",""10000"""</f>
        <v>"TorlysDynamics","Torlys Inc.","111","3","SHA0249333","4","10000"</v>
      </c>
      <c r="C238" s="2">
        <v>45931</v>
      </c>
      <c r="D238" s="2" t="str">
        <f>"SHA0249333"</f>
        <v>SHA0249333</v>
      </c>
      <c r="E238" s="2" t="str">
        <f>"A415"</f>
        <v>A415</v>
      </c>
      <c r="F238" t="str">
        <f>"MANUEL"</f>
        <v>MANUEL</v>
      </c>
      <c r="G238">
        <v>45</v>
      </c>
      <c r="H238">
        <v>0</v>
      </c>
      <c r="I238">
        <v>1183.05</v>
      </c>
    </row>
    <row r="239" spans="1:9" x14ac:dyDescent="0.25">
      <c r="A239" t="s">
        <v>49</v>
      </c>
      <c r="B239" t="str">
        <f>"""TorlysDynamics"",""Torlys Inc."",""111"",""3"",""SHA0249333"",""4"",""40000"""</f>
        <v>"TorlysDynamics","Torlys Inc.","111","3","SHA0249333","4","40000"</v>
      </c>
      <c r="C239" s="2">
        <v>45931</v>
      </c>
      <c r="D239" s="2" t="str">
        <f>"SHA0249333"</f>
        <v>SHA0249333</v>
      </c>
      <c r="E239" s="2" t="str">
        <f>"A415"</f>
        <v>A415</v>
      </c>
      <c r="F239" t="str">
        <f>"MANUEL"</f>
        <v>MANUEL</v>
      </c>
      <c r="G239">
        <v>0</v>
      </c>
      <c r="H239">
        <v>0</v>
      </c>
      <c r="I239">
        <v>8</v>
      </c>
    </row>
    <row r="240" spans="1:9" x14ac:dyDescent="0.25">
      <c r="A240" t="s">
        <v>49</v>
      </c>
      <c r="B240" t="str">
        <f>"""TorlysDynamics"",""Torlys Inc."",""111"",""3"",""SHA0249334"",""4"",""10000"""</f>
        <v>"TorlysDynamics","Torlys Inc.","111","3","SHA0249334","4","10000"</v>
      </c>
      <c r="C240" s="2">
        <v>45931</v>
      </c>
      <c r="D240" s="2" t="str">
        <f>"SHA0249334"</f>
        <v>SHA0249334</v>
      </c>
      <c r="E240" s="2" t="str">
        <f>"A415"</f>
        <v>A415</v>
      </c>
      <c r="F240" t="str">
        <f>"MANUEL"</f>
        <v>MANUEL</v>
      </c>
      <c r="G240">
        <v>15</v>
      </c>
      <c r="H240">
        <v>0</v>
      </c>
      <c r="I240">
        <v>425.55</v>
      </c>
    </row>
    <row r="241" spans="1:9" x14ac:dyDescent="0.25">
      <c r="A241" t="s">
        <v>49</v>
      </c>
      <c r="B241" t="str">
        <f>"""TorlysDynamics"",""Torlys Inc."",""111"",""3"",""SHA0249335"",""4"",""10000"""</f>
        <v>"TorlysDynamics","Torlys Inc.","111","3","SHA0249335","4","10000"</v>
      </c>
      <c r="C241" s="2">
        <v>45931</v>
      </c>
      <c r="D241" s="2" t="str">
        <f>"SHA0249335"</f>
        <v>SHA0249335</v>
      </c>
      <c r="E241" s="2" t="str">
        <f>"B1014"</f>
        <v>B1014</v>
      </c>
      <c r="F241" t="str">
        <f>"AQIYL"</f>
        <v>AQIYL</v>
      </c>
      <c r="G241">
        <v>2</v>
      </c>
      <c r="H241">
        <v>0</v>
      </c>
      <c r="I241">
        <v>31.28</v>
      </c>
    </row>
    <row r="242" spans="1:9" x14ac:dyDescent="0.25">
      <c r="A242" t="s">
        <v>49</v>
      </c>
      <c r="B242" t="str">
        <f>"""TorlysDynamics"",""Torlys Inc."",""111"",""3"",""SHA0249336"",""4"",""10000"""</f>
        <v>"TorlysDynamics","Torlys Inc.","111","3","SHA0249336","4","10000"</v>
      </c>
      <c r="C242" s="2">
        <v>45931</v>
      </c>
      <c r="D242" s="2" t="str">
        <f>"SHA0249336"</f>
        <v>SHA0249336</v>
      </c>
      <c r="E242" s="2" t="str">
        <f>"C465"</f>
        <v>C465</v>
      </c>
      <c r="F242" t="str">
        <f>"CLARENCE"</f>
        <v>CLARENCE</v>
      </c>
      <c r="G242">
        <v>57</v>
      </c>
      <c r="H242">
        <v>0</v>
      </c>
      <c r="I242">
        <v>835.62</v>
      </c>
    </row>
    <row r="243" spans="1:9" x14ac:dyDescent="0.25">
      <c r="A243" t="s">
        <v>49</v>
      </c>
      <c r="B243" t="str">
        <f>"""TorlysDynamics"",""Torlys Inc."",""111"",""3"",""SHA0249336"",""4"",""20000"""</f>
        <v>"TorlysDynamics","Torlys Inc.","111","3","SHA0249336","4","20000"</v>
      </c>
      <c r="C243" s="2">
        <v>45931</v>
      </c>
      <c r="D243" s="2" t="str">
        <f>"SHA0249336"</f>
        <v>SHA0249336</v>
      </c>
      <c r="E243" s="2" t="str">
        <f>"C465"</f>
        <v>C465</v>
      </c>
      <c r="F243" t="str">
        <f>"CLARENCE"</f>
        <v>CLARENCE</v>
      </c>
      <c r="G243">
        <v>0</v>
      </c>
      <c r="H243">
        <v>0</v>
      </c>
      <c r="I243">
        <v>1</v>
      </c>
    </row>
    <row r="244" spans="1:9" x14ac:dyDescent="0.25">
      <c r="A244" t="s">
        <v>49</v>
      </c>
      <c r="B244" t="str">
        <f>"""TorlysDynamics"",""Torlys Inc."",""111"",""3"",""SHA0249341"",""4"",""10000"""</f>
        <v>"TorlysDynamics","Torlys Inc.","111","3","SHA0249341","4","10000"</v>
      </c>
      <c r="C244" s="2">
        <v>45931</v>
      </c>
      <c r="D244" s="2" t="str">
        <f>"SHA0249341"</f>
        <v>SHA0249341</v>
      </c>
      <c r="E244" s="2" t="str">
        <f>"T1151"</f>
        <v>T1151</v>
      </c>
      <c r="F244" t="str">
        <f>"CLARENCE"</f>
        <v>CLARENCE</v>
      </c>
      <c r="G244">
        <v>4</v>
      </c>
      <c r="H244">
        <v>0</v>
      </c>
      <c r="I244">
        <v>107.8</v>
      </c>
    </row>
    <row r="245" spans="1:9" x14ac:dyDescent="0.25">
      <c r="A245" t="s">
        <v>49</v>
      </c>
      <c r="B245" t="str">
        <f>"""TorlysDynamics"",""Torlys Inc."",""111"",""3"",""SHA0249342"",""4"",""10000"""</f>
        <v>"TorlysDynamics","Torlys Inc.","111","3","SHA0249342","4","10000"</v>
      </c>
      <c r="C245" s="2">
        <v>45931</v>
      </c>
      <c r="D245" s="2" t="str">
        <f>"SHA0249342"</f>
        <v>SHA0249342</v>
      </c>
      <c r="E245" s="2" t="str">
        <f>"T1151"</f>
        <v>T1151</v>
      </c>
      <c r="F245" t="str">
        <f>"CLARENCE"</f>
        <v>CLARENCE</v>
      </c>
      <c r="G245">
        <v>10</v>
      </c>
      <c r="H245">
        <v>0</v>
      </c>
      <c r="I245">
        <v>156.4</v>
      </c>
    </row>
    <row r="246" spans="1:9" x14ac:dyDescent="0.25">
      <c r="A246" t="s">
        <v>49</v>
      </c>
      <c r="B246" t="str">
        <f>"""TorlysDynamics"",""Torlys Inc."",""111"",""3"",""SHA0249343"",""4"",""10000"""</f>
        <v>"TorlysDynamics","Torlys Inc.","111","3","SHA0249343","4","10000"</v>
      </c>
      <c r="C246" s="2">
        <v>45931</v>
      </c>
      <c r="D246" s="2" t="str">
        <f>"SHA0249343"</f>
        <v>SHA0249343</v>
      </c>
      <c r="E246" s="2" t="str">
        <f>"T1151"</f>
        <v>T1151</v>
      </c>
      <c r="F246" t="str">
        <f>"CLARENCE"</f>
        <v>CLARENCE</v>
      </c>
      <c r="G246">
        <v>41</v>
      </c>
      <c r="H246">
        <v>2</v>
      </c>
      <c r="I246">
        <v>3400.25</v>
      </c>
    </row>
    <row r="247" spans="1:9" x14ac:dyDescent="0.25">
      <c r="A247" t="s">
        <v>49</v>
      </c>
      <c r="B247" t="str">
        <f>"""TorlysDynamics"",""Torlys Inc."",""111"",""3"",""SHA0249344"",""4"",""10000"""</f>
        <v>"TorlysDynamics","Torlys Inc.","111","3","SHA0249344","4","10000"</v>
      </c>
      <c r="C247" s="2">
        <v>45931</v>
      </c>
      <c r="D247" s="2" t="str">
        <f>"SHA0249344"</f>
        <v>SHA0249344</v>
      </c>
      <c r="E247" s="2" t="str">
        <f>"F741"</f>
        <v>F741</v>
      </c>
      <c r="F247" t="str">
        <f>"CLARENCE"</f>
        <v>CLARENCE</v>
      </c>
      <c r="G247">
        <v>0</v>
      </c>
      <c r="H247">
        <v>2</v>
      </c>
      <c r="I247">
        <v>1867</v>
      </c>
    </row>
    <row r="248" spans="1:9" x14ac:dyDescent="0.25">
      <c r="A248" t="s">
        <v>49</v>
      </c>
      <c r="B248" t="str">
        <f>"""TorlysDynamics"",""Torlys Inc."",""111"",""3"",""SHA0249345"",""4"",""20000"""</f>
        <v>"TorlysDynamics","Torlys Inc.","111","3","SHA0249345","4","20000"</v>
      </c>
      <c r="C248" s="2">
        <v>45931</v>
      </c>
      <c r="D248" s="2" t="str">
        <f>"SHA0249345"</f>
        <v>SHA0249345</v>
      </c>
      <c r="E248" s="2" t="str">
        <f>"W130"</f>
        <v>W130</v>
      </c>
      <c r="F248" t="str">
        <f>"CHICO"</f>
        <v>CHICO</v>
      </c>
      <c r="G248">
        <v>22</v>
      </c>
      <c r="H248">
        <v>0</v>
      </c>
      <c r="I248">
        <v>475.64</v>
      </c>
    </row>
    <row r="249" spans="1:9" x14ac:dyDescent="0.25">
      <c r="A249" t="s">
        <v>49</v>
      </c>
      <c r="B249" t="str">
        <f>"""TorlysDynamics"",""Torlys Inc."",""111"",""3"",""SHA0249346"",""4"",""30000"""</f>
        <v>"TorlysDynamics","Torlys Inc.","111","3","SHA0249346","4","30000"</v>
      </c>
      <c r="C249" s="2">
        <v>45931</v>
      </c>
      <c r="D249" s="2" t="str">
        <f>"SHA0249346"</f>
        <v>SHA0249346</v>
      </c>
      <c r="E249" s="2" t="str">
        <f>"W130"</f>
        <v>W130</v>
      </c>
      <c r="F249" t="str">
        <f>"CHICO"</f>
        <v>CHICO</v>
      </c>
      <c r="G249">
        <v>11</v>
      </c>
      <c r="H249">
        <v>1</v>
      </c>
      <c r="I249">
        <v>1004.22</v>
      </c>
    </row>
    <row r="250" spans="1:9" x14ac:dyDescent="0.25">
      <c r="A250" t="s">
        <v>49</v>
      </c>
      <c r="B250" t="str">
        <f>"""TorlysDynamics"",""Torlys Inc."",""111"",""3"",""SHA0249347"",""4"",""10000"""</f>
        <v>"TorlysDynamics","Torlys Inc.","111","3","SHA0249347","4","10000"</v>
      </c>
      <c r="C250" s="2">
        <v>45931</v>
      </c>
      <c r="D250" s="2" t="str">
        <f>"SHA0249347"</f>
        <v>SHA0249347</v>
      </c>
      <c r="E250" s="2" t="str">
        <f>"W130"</f>
        <v>W130</v>
      </c>
      <c r="F250" t="str">
        <f>"CHICO"</f>
        <v>CHICO</v>
      </c>
      <c r="G250">
        <v>27</v>
      </c>
      <c r="H250">
        <v>0</v>
      </c>
      <c r="I250">
        <v>633.15</v>
      </c>
    </row>
    <row r="251" spans="1:9" x14ac:dyDescent="0.25">
      <c r="A251" t="s">
        <v>49</v>
      </c>
      <c r="B251" t="str">
        <f>"""TorlysDynamics"",""Torlys Inc."",""111"",""3"",""SHA0249348"",""4"",""10000"""</f>
        <v>"TorlysDynamics","Torlys Inc.","111","3","SHA0249348","4","10000"</v>
      </c>
      <c r="C251" s="2">
        <v>45931</v>
      </c>
      <c r="D251" s="2" t="str">
        <f>"SHA0249348"</f>
        <v>SHA0249348</v>
      </c>
      <c r="E251" s="2" t="str">
        <f>"W130"</f>
        <v>W130</v>
      </c>
      <c r="F251" t="str">
        <f>"CHICO"</f>
        <v>CHICO</v>
      </c>
      <c r="G251">
        <v>22</v>
      </c>
      <c r="H251">
        <v>0</v>
      </c>
      <c r="I251">
        <v>614.46</v>
      </c>
    </row>
    <row r="252" spans="1:9" x14ac:dyDescent="0.25">
      <c r="A252" t="s">
        <v>49</v>
      </c>
      <c r="B252" t="str">
        <f>"""TorlysDynamics"",""Torlys Inc."",""111"",""3"",""SHA0249350"",""4"",""50000"""</f>
        <v>"TorlysDynamics","Torlys Inc.","111","3","SHA0249350","4","50000"</v>
      </c>
      <c r="C252" s="2">
        <v>45931</v>
      </c>
      <c r="D252" s="2" t="str">
        <f>"SHA0249350"</f>
        <v>SHA0249350</v>
      </c>
      <c r="E252" s="2" t="str">
        <f>"W130"</f>
        <v>W130</v>
      </c>
      <c r="F252" t="str">
        <f>"CHICO"</f>
        <v>CHICO</v>
      </c>
      <c r="G252">
        <v>27</v>
      </c>
      <c r="H252">
        <v>0</v>
      </c>
      <c r="I252">
        <v>633.15</v>
      </c>
    </row>
    <row r="253" spans="1:9" x14ac:dyDescent="0.25">
      <c r="A253" t="s">
        <v>49</v>
      </c>
      <c r="B253" t="str">
        <f>"""TorlysDynamics"",""Torlys Inc."",""111"",""3"",""SHA0249351"",""4"",""10000"""</f>
        <v>"TorlysDynamics","Torlys Inc.","111","3","SHA0249351","4","10000"</v>
      </c>
      <c r="C253" s="2">
        <v>45931</v>
      </c>
      <c r="D253" s="2" t="str">
        <f>"SHA0249351"</f>
        <v>SHA0249351</v>
      </c>
      <c r="E253" s="2" t="str">
        <f>"W130"</f>
        <v>W130</v>
      </c>
      <c r="F253" t="str">
        <f>"CHICO"</f>
        <v>CHICO</v>
      </c>
      <c r="G253">
        <v>6</v>
      </c>
      <c r="H253">
        <v>0</v>
      </c>
      <c r="I253">
        <v>127.56</v>
      </c>
    </row>
    <row r="254" spans="1:9" x14ac:dyDescent="0.25">
      <c r="A254" t="s">
        <v>49</v>
      </c>
      <c r="B254" t="str">
        <f>"""TorlysDynamics"",""Torlys Inc."",""111"",""3"",""SHA0249352"",""4"",""10000"""</f>
        <v>"TorlysDynamics","Torlys Inc.","111","3","SHA0249352","4","10000"</v>
      </c>
      <c r="C254" s="2">
        <v>45931</v>
      </c>
      <c r="D254" s="2" t="str">
        <f>"SHA0249352"</f>
        <v>SHA0249352</v>
      </c>
      <c r="E254" s="2" t="str">
        <f>"W130"</f>
        <v>W130</v>
      </c>
      <c r="F254" t="str">
        <f>"CHICO"</f>
        <v>CHICO</v>
      </c>
      <c r="G254">
        <v>6</v>
      </c>
      <c r="H254">
        <v>0</v>
      </c>
      <c r="I254">
        <v>127.56</v>
      </c>
    </row>
    <row r="255" spans="1:9" x14ac:dyDescent="0.25">
      <c r="A255" t="s">
        <v>49</v>
      </c>
      <c r="B255" t="str">
        <f>"""TorlysDynamics"",""Torlys Inc."",""111"",""3"",""SHA0249353"",""4"",""10000"""</f>
        <v>"TorlysDynamics","Torlys Inc.","111","3","SHA0249353","4","10000"</v>
      </c>
      <c r="C255" s="2">
        <v>45931</v>
      </c>
      <c r="D255" s="2" t="str">
        <f>"SHA0249353"</f>
        <v>SHA0249353</v>
      </c>
      <c r="E255" s="2" t="str">
        <f>"W130"</f>
        <v>W130</v>
      </c>
      <c r="F255" t="str">
        <f>"CHICO"</f>
        <v>CHICO</v>
      </c>
      <c r="G255">
        <v>1</v>
      </c>
      <c r="H255">
        <v>0</v>
      </c>
      <c r="I255">
        <v>18.54</v>
      </c>
    </row>
    <row r="256" spans="1:9" x14ac:dyDescent="0.25">
      <c r="A256" t="s">
        <v>49</v>
      </c>
      <c r="B256" t="str">
        <f>"""TorlysDynamics"",""Torlys Inc."",""111"",""3"",""SHA0249354"",""4"",""10000"""</f>
        <v>"TorlysDynamics","Torlys Inc.","111","3","SHA0249354","4","10000"</v>
      </c>
      <c r="C256" s="2">
        <v>45931</v>
      </c>
      <c r="D256" s="2" t="str">
        <f>"SHA0249354"</f>
        <v>SHA0249354</v>
      </c>
      <c r="E256" s="2" t="str">
        <f>"P526"</f>
        <v>P526</v>
      </c>
      <c r="F256" t="str">
        <f>"AQIYL"</f>
        <v>AQIYL</v>
      </c>
      <c r="G256">
        <v>58</v>
      </c>
      <c r="H256">
        <v>0</v>
      </c>
      <c r="I256">
        <v>850.28</v>
      </c>
    </row>
    <row r="257" spans="1:9" x14ac:dyDescent="0.25">
      <c r="A257" t="s">
        <v>49</v>
      </c>
      <c r="B257" t="str">
        <f>"""TorlysDynamics"",""Torlys Inc."",""111"",""3"",""SHA0249361"",""4"",""10000"""</f>
        <v>"TorlysDynamics","Torlys Inc.","111","3","SHA0249361","4","10000"</v>
      </c>
      <c r="C257" s="2">
        <v>45931</v>
      </c>
      <c r="D257" s="2" t="str">
        <f>"SHA0249361"</f>
        <v>SHA0249361</v>
      </c>
      <c r="E257" s="2" t="str">
        <f>"C131"</f>
        <v>C131</v>
      </c>
      <c r="F257" t="str">
        <f>"AQIYL"</f>
        <v>AQIYL</v>
      </c>
      <c r="G257">
        <v>28</v>
      </c>
      <c r="H257">
        <v>0</v>
      </c>
      <c r="I257">
        <v>455.84</v>
      </c>
    </row>
    <row r="258" spans="1:9" x14ac:dyDescent="0.25">
      <c r="A258" t="s">
        <v>49</v>
      </c>
      <c r="B258" t="str">
        <f>"""TorlysDynamics"",""Torlys Inc."",""111"",""3"",""SHA0249362"",""4"",""10000"""</f>
        <v>"TorlysDynamics","Torlys Inc.","111","3","SHA0249362","4","10000"</v>
      </c>
      <c r="C258" s="2">
        <v>45931</v>
      </c>
      <c r="D258" s="2" t="str">
        <f>"SHA0249362"</f>
        <v>SHA0249362</v>
      </c>
      <c r="E258" s="2" t="str">
        <f>"C131"</f>
        <v>C131</v>
      </c>
      <c r="F258" t="str">
        <f>"AQIYL"</f>
        <v>AQIYL</v>
      </c>
      <c r="G258">
        <v>27</v>
      </c>
      <c r="H258">
        <v>0</v>
      </c>
      <c r="I258">
        <v>439.56</v>
      </c>
    </row>
    <row r="259" spans="1:9" x14ac:dyDescent="0.25">
      <c r="A259" t="s">
        <v>49</v>
      </c>
      <c r="B259" t="str">
        <f>"""TorlysDynamics"",""Torlys Inc."",""111"",""3"",""SHA0249367"",""4"",""10000"""</f>
        <v>"TorlysDynamics","Torlys Inc.","111","3","SHA0249367","4","10000"</v>
      </c>
      <c r="C259" s="2">
        <v>45931</v>
      </c>
      <c r="D259" s="2" t="str">
        <f>"SHA0249367"</f>
        <v>SHA0249367</v>
      </c>
      <c r="E259" s="2" t="str">
        <f>"A524"</f>
        <v>A524</v>
      </c>
      <c r="F259" t="str">
        <f>"MANUEL"</f>
        <v>MANUEL</v>
      </c>
      <c r="G259">
        <v>4</v>
      </c>
      <c r="H259">
        <v>1</v>
      </c>
      <c r="I259">
        <v>1313.2</v>
      </c>
    </row>
    <row r="260" spans="1:9" x14ac:dyDescent="0.25">
      <c r="A260" t="s">
        <v>49</v>
      </c>
      <c r="B260" t="str">
        <f>"""TorlysDynamics"",""Torlys Inc."",""111"",""3"",""SHA0249368"",""4"",""10000"""</f>
        <v>"TorlysDynamics","Torlys Inc.","111","3","SHA0249368","4","10000"</v>
      </c>
      <c r="C260" s="2">
        <v>45931</v>
      </c>
      <c r="D260" s="2" t="str">
        <f>"SHA0249368"</f>
        <v>SHA0249368</v>
      </c>
      <c r="E260" s="2" t="str">
        <f>"A524"</f>
        <v>A524</v>
      </c>
      <c r="F260" t="str">
        <f>"MANUEL"</f>
        <v>MANUEL</v>
      </c>
      <c r="G260">
        <v>13</v>
      </c>
      <c r="H260">
        <v>1</v>
      </c>
      <c r="I260">
        <v>1054.3</v>
      </c>
    </row>
    <row r="261" spans="1:9" x14ac:dyDescent="0.25">
      <c r="A261" t="s">
        <v>49</v>
      </c>
      <c r="B261" t="str">
        <f>"""TorlysDynamics"",""Torlys Inc."",""111"",""3"",""SHA0249368"",""4"",""20000"""</f>
        <v>"TorlysDynamics","Torlys Inc.","111","3","SHA0249368","4","20000"</v>
      </c>
      <c r="C261" s="2">
        <v>45931</v>
      </c>
      <c r="D261" s="2" t="str">
        <f>"SHA0249368"</f>
        <v>SHA0249368</v>
      </c>
      <c r="E261" s="2" t="str">
        <f>"A524"</f>
        <v>A524</v>
      </c>
      <c r="F261" t="str">
        <f>"MANUEL"</f>
        <v>MANUEL</v>
      </c>
      <c r="G261">
        <v>0</v>
      </c>
      <c r="H261">
        <v>0</v>
      </c>
      <c r="I261">
        <v>2</v>
      </c>
    </row>
    <row r="262" spans="1:9" x14ac:dyDescent="0.25">
      <c r="A262" t="s">
        <v>49</v>
      </c>
      <c r="B262" t="str">
        <f>"""TorlysDynamics"",""Torlys Inc."",""111"",""3"",""SHA0249369"",""4"",""10000"""</f>
        <v>"TorlysDynamics","Torlys Inc.","111","3","SHA0249369","4","10000"</v>
      </c>
      <c r="C262" s="2">
        <v>45931</v>
      </c>
      <c r="D262" s="2" t="str">
        <f>"SHA0249369"</f>
        <v>SHA0249369</v>
      </c>
      <c r="E262" s="2" t="str">
        <f>"A524"</f>
        <v>A524</v>
      </c>
      <c r="F262" t="str">
        <f>"MANUEL"</f>
        <v>MANUEL</v>
      </c>
      <c r="G262">
        <v>5</v>
      </c>
      <c r="H262">
        <v>0</v>
      </c>
      <c r="I262">
        <v>97.4</v>
      </c>
    </row>
    <row r="263" spans="1:9" x14ac:dyDescent="0.25">
      <c r="A263" t="s">
        <v>49</v>
      </c>
      <c r="B263" t="str">
        <f>"""TorlysDynamics"",""Torlys Inc."",""111"",""3"",""SHA0249370"",""4"",""20000"""</f>
        <v>"TorlysDynamics","Torlys Inc.","111","3","SHA0249370","4","20000"</v>
      </c>
      <c r="C263" s="2">
        <v>45931</v>
      </c>
      <c r="D263" s="2" t="str">
        <f>"SHA0249370"</f>
        <v>SHA0249370</v>
      </c>
      <c r="E263" s="2" t="str">
        <f>"A524"</f>
        <v>A524</v>
      </c>
      <c r="F263" t="str">
        <f>"MANUEL"</f>
        <v>MANUEL</v>
      </c>
      <c r="G263">
        <v>2</v>
      </c>
      <c r="H263">
        <v>0</v>
      </c>
      <c r="I263">
        <v>25.7</v>
      </c>
    </row>
    <row r="264" spans="1:9" x14ac:dyDescent="0.25">
      <c r="A264" t="s">
        <v>49</v>
      </c>
      <c r="B264" t="str">
        <f>"""TorlysDynamics"",""Torlys Inc."",""111"",""3"",""SHA0249371"",""4"",""10000"""</f>
        <v>"TorlysDynamics","Torlys Inc.","111","3","SHA0249371","4","10000"</v>
      </c>
      <c r="C264" s="2">
        <v>45931</v>
      </c>
      <c r="D264" s="2" t="str">
        <f>"SHA0249371"</f>
        <v>SHA0249371</v>
      </c>
      <c r="E264" s="2" t="str">
        <f>"A524"</f>
        <v>A524</v>
      </c>
      <c r="F264" t="str">
        <f>"MANUEL"</f>
        <v>MANUEL</v>
      </c>
      <c r="G264">
        <v>3</v>
      </c>
      <c r="H264">
        <v>0</v>
      </c>
      <c r="I264">
        <v>61.23</v>
      </c>
    </row>
    <row r="265" spans="1:9" x14ac:dyDescent="0.25">
      <c r="A265" t="s">
        <v>49</v>
      </c>
      <c r="B265" t="str">
        <f>"""TorlysDynamics"",""Torlys Inc."",""111"",""3"",""SHA0249372"",""4"",""10000"""</f>
        <v>"TorlysDynamics","Torlys Inc.","111","3","SHA0249372","4","10000"</v>
      </c>
      <c r="C265" s="2">
        <v>45931</v>
      </c>
      <c r="D265" s="2" t="str">
        <f>"SHA0249372"</f>
        <v>SHA0249372</v>
      </c>
      <c r="E265" s="2" t="str">
        <f>"A524"</f>
        <v>A524</v>
      </c>
      <c r="F265" t="str">
        <f>"MANUEL"</f>
        <v>MANUEL</v>
      </c>
      <c r="G265">
        <v>48</v>
      </c>
      <c r="H265">
        <v>0</v>
      </c>
      <c r="I265">
        <v>778.56</v>
      </c>
    </row>
    <row r="266" spans="1:9" x14ac:dyDescent="0.25">
      <c r="A266" t="s">
        <v>49</v>
      </c>
      <c r="B266" t="str">
        <f>"""TorlysDynamics"",""Torlys Inc."",""111"",""3"",""SHA0249372"",""4"",""20000"""</f>
        <v>"TorlysDynamics","Torlys Inc.","111","3","SHA0249372","4","20000"</v>
      </c>
      <c r="C266" s="2">
        <v>45931</v>
      </c>
      <c r="D266" s="2" t="str">
        <f>"SHA0249372"</f>
        <v>SHA0249372</v>
      </c>
      <c r="E266" s="2" t="str">
        <f>"A524"</f>
        <v>A524</v>
      </c>
      <c r="F266" t="str">
        <f>"MANUEL"</f>
        <v>MANUEL</v>
      </c>
      <c r="G266">
        <v>0</v>
      </c>
      <c r="H266">
        <v>0</v>
      </c>
      <c r="I266">
        <v>2</v>
      </c>
    </row>
    <row r="267" spans="1:9" x14ac:dyDescent="0.25">
      <c r="A267" t="s">
        <v>49</v>
      </c>
      <c r="B267" t="str">
        <f>"""TorlysDynamics"",""Torlys Inc."",""111"",""3"",""SHA0249373"",""4"",""10000"""</f>
        <v>"TorlysDynamics","Torlys Inc.","111","3","SHA0249373","4","10000"</v>
      </c>
      <c r="C267" s="2">
        <v>45931</v>
      </c>
      <c r="D267" s="2" t="str">
        <f>"SHA0249373"</f>
        <v>SHA0249373</v>
      </c>
      <c r="E267" s="2" t="str">
        <f>"A524"</f>
        <v>A524</v>
      </c>
      <c r="F267" t="str">
        <f>"MANUEL"</f>
        <v>MANUEL</v>
      </c>
      <c r="G267">
        <v>5</v>
      </c>
      <c r="H267">
        <v>0</v>
      </c>
      <c r="I267">
        <v>73.3</v>
      </c>
    </row>
    <row r="268" spans="1:9" x14ac:dyDescent="0.25">
      <c r="A268" t="s">
        <v>49</v>
      </c>
      <c r="B268" t="str">
        <f>"""TorlysDynamics"",""Torlys Inc."",""111"",""3"",""SHA0249374"",""4"",""10000"""</f>
        <v>"TorlysDynamics","Torlys Inc.","111","3","SHA0249374","4","10000"</v>
      </c>
      <c r="C268" s="2">
        <v>45931</v>
      </c>
      <c r="D268" s="2" t="str">
        <f>"SHA0249374"</f>
        <v>SHA0249374</v>
      </c>
      <c r="E268" s="2" t="str">
        <f>"A524"</f>
        <v>A524</v>
      </c>
      <c r="F268" t="str">
        <f>"MANUEL"</f>
        <v>MANUEL</v>
      </c>
      <c r="G268">
        <v>5</v>
      </c>
      <c r="H268">
        <v>0</v>
      </c>
      <c r="I268">
        <v>134.75</v>
      </c>
    </row>
    <row r="269" spans="1:9" x14ac:dyDescent="0.25">
      <c r="A269" t="s">
        <v>49</v>
      </c>
      <c r="B269" t="str">
        <f>"""TorlysDynamics"",""Torlys Inc."",""111"",""3"",""SHA0249375"",""4"",""10000"""</f>
        <v>"TorlysDynamics","Torlys Inc.","111","3","SHA0249375","4","10000"</v>
      </c>
      <c r="C269" s="2">
        <v>45931</v>
      </c>
      <c r="D269" s="2" t="str">
        <f>"SHA0249375"</f>
        <v>SHA0249375</v>
      </c>
      <c r="E269" s="2" t="str">
        <f>"A524"</f>
        <v>A524</v>
      </c>
      <c r="F269" t="str">
        <f>"MANUEL"</f>
        <v>MANUEL</v>
      </c>
      <c r="G269">
        <v>20</v>
      </c>
      <c r="H269">
        <v>0</v>
      </c>
      <c r="I269">
        <v>469</v>
      </c>
    </row>
    <row r="270" spans="1:9" x14ac:dyDescent="0.25">
      <c r="A270" t="s">
        <v>49</v>
      </c>
      <c r="B270" t="str">
        <f>"""TorlysDynamics"",""Torlys Inc."",""111"",""3"",""SHA0249377"",""4"",""10000"""</f>
        <v>"TorlysDynamics","Torlys Inc.","111","3","SHA0249377","4","10000"</v>
      </c>
      <c r="C270" s="2">
        <v>45931</v>
      </c>
      <c r="D270" s="2" t="str">
        <f>"SHA0249377"</f>
        <v>SHA0249377</v>
      </c>
      <c r="E270" s="2" t="str">
        <f>"P1111"</f>
        <v>P1111</v>
      </c>
      <c r="F270" t="str">
        <f>"CHICO"</f>
        <v>CHICO</v>
      </c>
      <c r="G270">
        <v>20</v>
      </c>
      <c r="H270">
        <v>1</v>
      </c>
      <c r="I270">
        <v>1688.4</v>
      </c>
    </row>
    <row r="271" spans="1:9" x14ac:dyDescent="0.25">
      <c r="A271" t="s">
        <v>49</v>
      </c>
      <c r="B271" t="str">
        <f>"""TorlysDynamics"",""Torlys Inc."",""111"",""3"",""SHA0249377"",""4"",""30000"""</f>
        <v>"TorlysDynamics","Torlys Inc.","111","3","SHA0249377","4","30000"</v>
      </c>
      <c r="C271" s="2">
        <v>45931</v>
      </c>
      <c r="D271" s="2" t="str">
        <f>"SHA0249377"</f>
        <v>SHA0249377</v>
      </c>
      <c r="E271" s="2" t="str">
        <f>"P1111"</f>
        <v>P1111</v>
      </c>
      <c r="F271" t="str">
        <f>"CHICO"</f>
        <v>CHICO</v>
      </c>
      <c r="G271">
        <v>0</v>
      </c>
      <c r="H271">
        <v>0</v>
      </c>
      <c r="I271">
        <v>3</v>
      </c>
    </row>
    <row r="272" spans="1:9" x14ac:dyDescent="0.25">
      <c r="A272" t="s">
        <v>49</v>
      </c>
      <c r="B272" t="str">
        <f>"""TorlysDynamics"",""Torlys Inc."",""111"",""3"",""SHA0249378"",""4"",""10000"""</f>
        <v>"TorlysDynamics","Torlys Inc.","111","3","SHA0249378","4","10000"</v>
      </c>
      <c r="C272" s="2">
        <v>45931</v>
      </c>
      <c r="D272" s="2" t="str">
        <f>"SHA0249378"</f>
        <v>SHA0249378</v>
      </c>
      <c r="E272" s="2" t="str">
        <f>"P1111"</f>
        <v>P1111</v>
      </c>
      <c r="F272" t="str">
        <f>"CHICO"</f>
        <v>CHICO</v>
      </c>
      <c r="G272">
        <v>19</v>
      </c>
      <c r="H272">
        <v>0</v>
      </c>
      <c r="I272">
        <v>445.55</v>
      </c>
    </row>
    <row r="273" spans="1:9" x14ac:dyDescent="0.25">
      <c r="A273" t="s">
        <v>49</v>
      </c>
      <c r="B273" t="str">
        <f>"""TorlysDynamics"",""Torlys Inc."",""111"",""3"",""SHA0249379"",""4"",""10000"""</f>
        <v>"TorlysDynamics","Torlys Inc.","111","3","SHA0249379","4","10000"</v>
      </c>
      <c r="C273" s="2">
        <v>45931</v>
      </c>
      <c r="D273" s="2" t="str">
        <f>"SHA0249379"</f>
        <v>SHA0249379</v>
      </c>
      <c r="E273" s="2" t="str">
        <f>"P1111"</f>
        <v>P1111</v>
      </c>
      <c r="F273" t="str">
        <f>"CHICO"</f>
        <v>CHICO</v>
      </c>
      <c r="G273">
        <v>24</v>
      </c>
      <c r="H273">
        <v>0</v>
      </c>
      <c r="I273">
        <v>562.79999999999995</v>
      </c>
    </row>
    <row r="274" spans="1:9" x14ac:dyDescent="0.25">
      <c r="A274" t="s">
        <v>49</v>
      </c>
      <c r="B274" t="str">
        <f>"""TorlysDynamics"",""Torlys Inc."",""111"",""3"",""SHA0249379"",""4"",""30000"""</f>
        <v>"TorlysDynamics","Torlys Inc.","111","3","SHA0249379","4","30000"</v>
      </c>
      <c r="C274" s="2">
        <v>45931</v>
      </c>
      <c r="D274" s="2" t="str">
        <f>"SHA0249379"</f>
        <v>SHA0249379</v>
      </c>
      <c r="E274" s="2" t="str">
        <f>"P1111"</f>
        <v>P1111</v>
      </c>
      <c r="F274" t="str">
        <f>"CHICO"</f>
        <v>CHICO</v>
      </c>
      <c r="G274">
        <v>0</v>
      </c>
      <c r="H274">
        <v>0</v>
      </c>
      <c r="I274">
        <v>1</v>
      </c>
    </row>
    <row r="275" spans="1:9" x14ac:dyDescent="0.25">
      <c r="A275" t="s">
        <v>49</v>
      </c>
      <c r="B275" t="str">
        <f>"""TorlysDynamics"",""Torlys Inc."",""111"",""3"",""SHA0249380"",""4"",""10000"""</f>
        <v>"TorlysDynamics","Torlys Inc.","111","3","SHA0249380","4","10000"</v>
      </c>
      <c r="C275" s="2">
        <v>45931</v>
      </c>
      <c r="D275" s="2" t="str">
        <f>"SHA0249380"</f>
        <v>SHA0249380</v>
      </c>
      <c r="E275" s="2" t="str">
        <f>"P1111"</f>
        <v>P1111</v>
      </c>
      <c r="F275" t="str">
        <f>"CHICO"</f>
        <v>CHICO</v>
      </c>
      <c r="G275">
        <v>0</v>
      </c>
      <c r="H275">
        <v>0</v>
      </c>
      <c r="I275">
        <v>4</v>
      </c>
    </row>
    <row r="276" spans="1:9" x14ac:dyDescent="0.25">
      <c r="A276" t="s">
        <v>49</v>
      </c>
      <c r="B276" t="str">
        <f>"""TorlysDynamics"",""Torlys Inc."",""111"",""3"",""SHA0249381"",""4"",""10000"""</f>
        <v>"TorlysDynamics","Torlys Inc.","111","3","SHA0249381","4","10000"</v>
      </c>
      <c r="C276" s="2">
        <v>45931</v>
      </c>
      <c r="D276" s="2" t="str">
        <f>"SHA0249381"</f>
        <v>SHA0249381</v>
      </c>
      <c r="E276" s="2" t="str">
        <f>"P1111"</f>
        <v>P1111</v>
      </c>
      <c r="F276" t="str">
        <f>"CHICO"</f>
        <v>CHICO</v>
      </c>
      <c r="G276">
        <v>4</v>
      </c>
      <c r="H276">
        <v>1</v>
      </c>
      <c r="I276">
        <v>1313.2</v>
      </c>
    </row>
    <row r="277" spans="1:9" x14ac:dyDescent="0.25">
      <c r="A277" t="s">
        <v>49</v>
      </c>
      <c r="B277" t="str">
        <f>"""TorlysDynamics"",""Torlys Inc."",""111"",""3"",""SHA0249383"",""4"",""10000"""</f>
        <v>"TorlysDynamics","Torlys Inc.","111","3","SHA0249383","4","10000"</v>
      </c>
      <c r="C277" s="2">
        <v>45931</v>
      </c>
      <c r="D277" s="2" t="str">
        <f>"SHA0249383"</f>
        <v>SHA0249383</v>
      </c>
      <c r="E277" s="2" t="str">
        <f>"C131"</f>
        <v>C131</v>
      </c>
      <c r="F277" t="str">
        <f>"AQIYL"</f>
        <v>AQIYL</v>
      </c>
      <c r="G277">
        <v>1</v>
      </c>
      <c r="H277">
        <v>0</v>
      </c>
      <c r="I277">
        <v>21.5</v>
      </c>
    </row>
    <row r="278" spans="1:9" x14ac:dyDescent="0.25">
      <c r="A278" t="s">
        <v>49</v>
      </c>
      <c r="B278" t="str">
        <f>"""TorlysDynamics"",""Torlys Inc."",""111"",""3"",""SHA0249386"",""4"",""20000"""</f>
        <v>"TorlysDynamics","Torlys Inc.","111","3","SHA0249386","4","20000"</v>
      </c>
      <c r="C278" s="2">
        <v>45931</v>
      </c>
      <c r="D278" s="2" t="str">
        <f>"SHA0249386"</f>
        <v>SHA0249386</v>
      </c>
      <c r="E278" s="2" t="str">
        <f>"B220"</f>
        <v>B220</v>
      </c>
      <c r="F278" t="str">
        <f>"JASON-R"</f>
        <v>JASON-R</v>
      </c>
      <c r="G278">
        <v>3</v>
      </c>
      <c r="H278">
        <v>0</v>
      </c>
      <c r="I278">
        <v>51</v>
      </c>
    </row>
    <row r="279" spans="1:9" x14ac:dyDescent="0.25">
      <c r="A279" t="s">
        <v>49</v>
      </c>
      <c r="B279" t="str">
        <f>"""TorlysDynamics"",""Torlys Inc."",""111"",""3"",""SHA0249388"",""4"",""10000"""</f>
        <v>"TorlysDynamics","Torlys Inc.","111","3","SHA0249388","4","10000"</v>
      </c>
      <c r="C279" s="2">
        <v>45931</v>
      </c>
      <c r="D279" s="2" t="str">
        <f>"SHA0249388"</f>
        <v>SHA0249388</v>
      </c>
      <c r="E279" s="2" t="str">
        <f>"T169"</f>
        <v>T169</v>
      </c>
      <c r="F279" t="str">
        <f>"JASON-R"</f>
        <v>JASON-R</v>
      </c>
      <c r="G279">
        <v>15</v>
      </c>
      <c r="H279">
        <v>1</v>
      </c>
      <c r="I279">
        <v>1002.3</v>
      </c>
    </row>
    <row r="280" spans="1:9" x14ac:dyDescent="0.25">
      <c r="A280" t="s">
        <v>49</v>
      </c>
      <c r="B280" t="str">
        <f>"""TorlysDynamics"",""Torlys Inc."",""111"",""3"",""SHA0249389"",""4"",""10000"""</f>
        <v>"TorlysDynamics","Torlys Inc.","111","3","SHA0249389","4","10000"</v>
      </c>
      <c r="C280" s="2">
        <v>45931</v>
      </c>
      <c r="D280" s="2" t="str">
        <f>"SHA0249389"</f>
        <v>SHA0249389</v>
      </c>
      <c r="E280" s="2" t="str">
        <f>"T1160"</f>
        <v>T1160</v>
      </c>
      <c r="F280" t="str">
        <f>"BRANDON"</f>
        <v>BRANDON</v>
      </c>
      <c r="G280">
        <v>37</v>
      </c>
      <c r="H280">
        <v>0</v>
      </c>
      <c r="I280">
        <v>578.67999999999995</v>
      </c>
    </row>
    <row r="281" spans="1:9" x14ac:dyDescent="0.25">
      <c r="A281" t="s">
        <v>49</v>
      </c>
      <c r="B281" t="str">
        <f>"""TorlysDynamics"",""Torlys Inc."",""111"",""3"",""SHA0249390"",""4"",""40000"""</f>
        <v>"TorlysDynamics","Torlys Inc.","111","3","SHA0249390","4","40000"</v>
      </c>
      <c r="C281" s="2">
        <v>45931</v>
      </c>
      <c r="D281" s="2" t="str">
        <f>"SHA0249390"</f>
        <v>SHA0249390</v>
      </c>
      <c r="E281" s="2" t="str">
        <f>"T1160"</f>
        <v>T1160</v>
      </c>
      <c r="F281" t="str">
        <f>"BRANDON"</f>
        <v>BRANDON</v>
      </c>
      <c r="G281">
        <v>0</v>
      </c>
      <c r="H281">
        <v>0</v>
      </c>
      <c r="I281">
        <v>3</v>
      </c>
    </row>
    <row r="282" spans="1:9" x14ac:dyDescent="0.25">
      <c r="A282" t="s">
        <v>49</v>
      </c>
      <c r="B282" t="str">
        <f>"""TorlysDynamics"",""Torlys Inc."",""111"",""3"",""SHA0249391"",""4"",""10000"""</f>
        <v>"TorlysDynamics","Torlys Inc.","111","3","SHA0249391","4","10000"</v>
      </c>
      <c r="C282" s="2">
        <v>45931</v>
      </c>
      <c r="D282" s="2" t="str">
        <f>"SHA0249391"</f>
        <v>SHA0249391</v>
      </c>
      <c r="E282" s="2" t="str">
        <f>"T1160"</f>
        <v>T1160</v>
      </c>
      <c r="F282" t="str">
        <f>"BRANDON"</f>
        <v>BRANDON</v>
      </c>
      <c r="G282">
        <v>30</v>
      </c>
      <c r="H282">
        <v>0</v>
      </c>
      <c r="I282">
        <v>851.1</v>
      </c>
    </row>
    <row r="283" spans="1:9" x14ac:dyDescent="0.25">
      <c r="A283" t="s">
        <v>49</v>
      </c>
      <c r="B283" t="str">
        <f>"""TorlysDynamics"",""Torlys Inc."",""111"",""3"",""SHA0249391"",""4"",""20000"""</f>
        <v>"TorlysDynamics","Torlys Inc.","111","3","SHA0249391","4","20000"</v>
      </c>
      <c r="C283" s="2">
        <v>45931</v>
      </c>
      <c r="D283" s="2" t="str">
        <f>"SHA0249391"</f>
        <v>SHA0249391</v>
      </c>
      <c r="E283" s="2" t="str">
        <f>"T1160"</f>
        <v>T1160</v>
      </c>
      <c r="F283" t="str">
        <f>"BRANDON"</f>
        <v>BRANDON</v>
      </c>
      <c r="G283">
        <v>0</v>
      </c>
      <c r="H283">
        <v>0</v>
      </c>
      <c r="I283">
        <v>1</v>
      </c>
    </row>
    <row r="284" spans="1:9" x14ac:dyDescent="0.25">
      <c r="A284" t="s">
        <v>49</v>
      </c>
      <c r="B284" t="str">
        <f>"""TorlysDynamics"",""Torlys Inc."",""111"",""3"",""SHA0249392"",""4"",""10000"""</f>
        <v>"TorlysDynamics","Torlys Inc.","111","3","SHA0249392","4","10000"</v>
      </c>
      <c r="C284" s="2">
        <v>45931</v>
      </c>
      <c r="D284" s="2" t="str">
        <f>"SHA0249392"</f>
        <v>SHA0249392</v>
      </c>
      <c r="E284" s="2" t="str">
        <f>"T1160"</f>
        <v>T1160</v>
      </c>
      <c r="F284" t="str">
        <f>"BRANDON"</f>
        <v>BRANDON</v>
      </c>
      <c r="G284">
        <v>10</v>
      </c>
      <c r="H284">
        <v>0</v>
      </c>
      <c r="I284">
        <v>194.8</v>
      </c>
    </row>
    <row r="285" spans="1:9" x14ac:dyDescent="0.25">
      <c r="A285" t="s">
        <v>49</v>
      </c>
      <c r="B285" t="str">
        <f>"""TorlysDynamics"",""Torlys Inc."",""111"",""3"",""SHA0249392"",""4"",""30000"""</f>
        <v>"TorlysDynamics","Torlys Inc.","111","3","SHA0249392","4","30000"</v>
      </c>
      <c r="C285" s="2">
        <v>45931</v>
      </c>
      <c r="D285" s="2" t="str">
        <f>"SHA0249392"</f>
        <v>SHA0249392</v>
      </c>
      <c r="E285" s="2" t="str">
        <f>"T1160"</f>
        <v>T1160</v>
      </c>
      <c r="F285" t="str">
        <f>"BRANDON"</f>
        <v>BRANDON</v>
      </c>
      <c r="G285">
        <v>0</v>
      </c>
      <c r="H285">
        <v>0</v>
      </c>
      <c r="I285">
        <v>1</v>
      </c>
    </row>
    <row r="286" spans="1:9" x14ac:dyDescent="0.25">
      <c r="A286" t="s">
        <v>49</v>
      </c>
      <c r="B286" t="str">
        <f>"""TorlysDynamics"",""Torlys Inc."",""111"",""3"",""SHA0249393"",""4"",""10000"""</f>
        <v>"TorlysDynamics","Torlys Inc.","111","3","SHA0249393","4","10000"</v>
      </c>
      <c r="C286" s="2">
        <v>45931</v>
      </c>
      <c r="D286" s="2" t="str">
        <f>"SHA0249393"</f>
        <v>SHA0249393</v>
      </c>
      <c r="E286" s="2" t="str">
        <f>"W105"</f>
        <v>W105</v>
      </c>
      <c r="F286" t="str">
        <f>"JASON-R"</f>
        <v>JASON-R</v>
      </c>
      <c r="G286">
        <v>0</v>
      </c>
      <c r="H286">
        <v>1</v>
      </c>
      <c r="I286">
        <v>1204</v>
      </c>
    </row>
    <row r="287" spans="1:9" x14ac:dyDescent="0.25">
      <c r="A287" t="s">
        <v>49</v>
      </c>
      <c r="B287" t="str">
        <f>"""TorlysDynamics"",""Torlys Inc."",""111"",""3"",""SHA0249394"",""4"",""10000"""</f>
        <v>"TorlysDynamics","Torlys Inc.","111","3","SHA0249394","4","10000"</v>
      </c>
      <c r="C287" s="2">
        <v>45931</v>
      </c>
      <c r="D287" s="2" t="str">
        <f>"SHA0249394"</f>
        <v>SHA0249394</v>
      </c>
      <c r="E287" s="2" t="str">
        <f>"W105"</f>
        <v>W105</v>
      </c>
      <c r="F287" t="str">
        <f>"JASON-R"</f>
        <v>JASON-R</v>
      </c>
      <c r="G287">
        <v>15</v>
      </c>
      <c r="H287">
        <v>1</v>
      </c>
      <c r="I287">
        <v>1509.46</v>
      </c>
    </row>
    <row r="288" spans="1:9" x14ac:dyDescent="0.25">
      <c r="A288" t="s">
        <v>49</v>
      </c>
      <c r="B288" t="str">
        <f>"""TorlysDynamics"",""Torlys Inc."",""111"",""3"",""SHA0249394"",""4"",""50002"""</f>
        <v>"TorlysDynamics","Torlys Inc.","111","3","SHA0249394","4","50002"</v>
      </c>
      <c r="C288" s="2">
        <v>45931</v>
      </c>
      <c r="D288" s="2" t="str">
        <f>"SHA0249394"</f>
        <v>SHA0249394</v>
      </c>
      <c r="E288" s="2" t="str">
        <f>"W105"</f>
        <v>W105</v>
      </c>
      <c r="F288" t="str">
        <f>"JASON-R"</f>
        <v>JASON-R</v>
      </c>
      <c r="G288">
        <v>1</v>
      </c>
      <c r="H288">
        <v>0</v>
      </c>
      <c r="I288">
        <v>10</v>
      </c>
    </row>
    <row r="289" spans="1:9" x14ac:dyDescent="0.25">
      <c r="A289" t="s">
        <v>49</v>
      </c>
      <c r="B289" t="str">
        <f>"""TorlysDynamics"",""Torlys Inc."",""111"",""3"",""SHA0249398"",""4"",""10000"""</f>
        <v>"TorlysDynamics","Torlys Inc.","111","3","SHA0249398","4","10000"</v>
      </c>
      <c r="C289" s="2">
        <v>45932</v>
      </c>
      <c r="D289" s="2" t="str">
        <f>"SHA0249398"</f>
        <v>SHA0249398</v>
      </c>
      <c r="E289" s="2" t="str">
        <f>"H191"</f>
        <v>H191</v>
      </c>
      <c r="F289" t="str">
        <f>"CHICO"</f>
        <v>CHICO</v>
      </c>
      <c r="G289">
        <v>0</v>
      </c>
      <c r="H289">
        <v>1</v>
      </c>
      <c r="I289">
        <v>3451.2</v>
      </c>
    </row>
    <row r="290" spans="1:9" x14ac:dyDescent="0.25">
      <c r="A290" t="s">
        <v>49</v>
      </c>
      <c r="B290" t="str">
        <f>"""TorlysDynamics"",""Torlys Inc."",""111"",""3"",""SHA0249398"",""4"",""20000"""</f>
        <v>"TorlysDynamics","Torlys Inc.","111","3","SHA0249398","4","20000"</v>
      </c>
      <c r="C290" s="2">
        <v>45932</v>
      </c>
      <c r="D290" s="2" t="str">
        <f>"SHA0249398"</f>
        <v>SHA0249398</v>
      </c>
      <c r="E290" s="2" t="str">
        <f>"H191"</f>
        <v>H191</v>
      </c>
      <c r="F290" t="str">
        <f>"CHICO"</f>
        <v>CHICO</v>
      </c>
      <c r="G290">
        <v>5</v>
      </c>
      <c r="H290">
        <v>0</v>
      </c>
      <c r="I290">
        <v>5</v>
      </c>
    </row>
    <row r="291" spans="1:9" x14ac:dyDescent="0.25">
      <c r="A291" t="s">
        <v>49</v>
      </c>
      <c r="B291" t="str">
        <f>"""TorlysDynamics"",""Torlys Inc."",""111"",""3"",""SHA0249399"",""4"",""10000"""</f>
        <v>"TorlysDynamics","Torlys Inc.","111","3","SHA0249399","4","10000"</v>
      </c>
      <c r="C291" s="2">
        <v>45932</v>
      </c>
      <c r="D291" s="2" t="str">
        <f>"SHA0249399"</f>
        <v>SHA0249399</v>
      </c>
      <c r="E291" s="2" t="str">
        <f>"V105"</f>
        <v>V105</v>
      </c>
      <c r="F291" t="str">
        <f>"CHICO"</f>
        <v>CHICO</v>
      </c>
      <c r="G291">
        <v>3</v>
      </c>
      <c r="H291">
        <v>1</v>
      </c>
      <c r="I291">
        <v>1275.42</v>
      </c>
    </row>
    <row r="292" spans="1:9" x14ac:dyDescent="0.25">
      <c r="A292" t="s">
        <v>49</v>
      </c>
      <c r="B292" t="str">
        <f>"""TorlysDynamics"",""Torlys Inc."",""111"",""3"",""SHA0249400"",""4"",""10000"""</f>
        <v>"TorlysDynamics","Torlys Inc.","111","3","SHA0249400","4","10000"</v>
      </c>
      <c r="C292" s="2">
        <v>45932</v>
      </c>
      <c r="D292" s="2" t="str">
        <f>"SHA0249400"</f>
        <v>SHA0249400</v>
      </c>
      <c r="E292" s="2" t="str">
        <f>"V105"</f>
        <v>V105</v>
      </c>
      <c r="F292" t="str">
        <f>"CHICO"</f>
        <v>CHICO</v>
      </c>
      <c r="G292">
        <v>12</v>
      </c>
      <c r="H292">
        <v>0</v>
      </c>
      <c r="I292">
        <v>431.4</v>
      </c>
    </row>
    <row r="293" spans="1:9" x14ac:dyDescent="0.25">
      <c r="A293" t="s">
        <v>49</v>
      </c>
      <c r="B293" t="str">
        <f>"""TorlysDynamics"",""Torlys Inc."",""111"",""3"",""SHA0249403"",""4"",""10000"""</f>
        <v>"TorlysDynamics","Torlys Inc.","111","3","SHA0249403","4","10000"</v>
      </c>
      <c r="C293" s="2">
        <v>45932</v>
      </c>
      <c r="D293" s="2" t="str">
        <f>"SHA0249403"</f>
        <v>SHA0249403</v>
      </c>
      <c r="E293" s="2" t="str">
        <f>"D1012"</f>
        <v>D1012</v>
      </c>
      <c r="F293" t="str">
        <f>"CHICO"</f>
        <v>CHICO</v>
      </c>
      <c r="G293">
        <v>18</v>
      </c>
      <c r="H293">
        <v>0</v>
      </c>
      <c r="I293">
        <v>502.74</v>
      </c>
    </row>
    <row r="294" spans="1:9" x14ac:dyDescent="0.25">
      <c r="A294" t="s">
        <v>49</v>
      </c>
      <c r="B294" t="str">
        <f>"""TorlysDynamics"",""Torlys Inc."",""111"",""3"",""SHA0249404"",""4"",""10000"""</f>
        <v>"TorlysDynamics","Torlys Inc.","111","3","SHA0249404","4","10000"</v>
      </c>
      <c r="C294" s="2">
        <v>45932</v>
      </c>
      <c r="D294" s="2" t="str">
        <f>"SHA0249404"</f>
        <v>SHA0249404</v>
      </c>
      <c r="E294" s="2" t="str">
        <f>"D1012"</f>
        <v>D1012</v>
      </c>
      <c r="F294" t="str">
        <f>"CHICO"</f>
        <v>CHICO</v>
      </c>
      <c r="G294">
        <v>6</v>
      </c>
      <c r="H294">
        <v>1</v>
      </c>
      <c r="I294">
        <v>1360.1</v>
      </c>
    </row>
    <row r="295" spans="1:9" x14ac:dyDescent="0.25">
      <c r="A295" t="s">
        <v>49</v>
      </c>
      <c r="B295" t="str">
        <f>"""TorlysDynamics"",""Torlys Inc."",""111"",""3"",""SHA0249407"",""4"",""10000"""</f>
        <v>"TorlysDynamics","Torlys Inc.","111","3","SHA0249407","4","10000"</v>
      </c>
      <c r="C295" s="2">
        <v>45932</v>
      </c>
      <c r="D295" s="2" t="str">
        <f>"SHA0249407"</f>
        <v>SHA0249407</v>
      </c>
      <c r="E295" s="2" t="str">
        <f>"L1068"</f>
        <v>L1068</v>
      </c>
      <c r="F295" t="str">
        <f>"AQIYL"</f>
        <v>AQIYL</v>
      </c>
      <c r="G295">
        <v>29</v>
      </c>
      <c r="H295">
        <v>0</v>
      </c>
      <c r="I295">
        <v>425.14</v>
      </c>
    </row>
    <row r="296" spans="1:9" x14ac:dyDescent="0.25">
      <c r="A296" t="s">
        <v>49</v>
      </c>
      <c r="B296" t="str">
        <f>"""TorlysDynamics"",""Torlys Inc."",""111"",""3"",""SHA0249407"",""4"",""20000"""</f>
        <v>"TorlysDynamics","Torlys Inc.","111","3","SHA0249407","4","20000"</v>
      </c>
      <c r="C296" s="2">
        <v>45932</v>
      </c>
      <c r="D296" s="2" t="str">
        <f>"SHA0249407"</f>
        <v>SHA0249407</v>
      </c>
      <c r="E296" s="2" t="str">
        <f>"L1068"</f>
        <v>L1068</v>
      </c>
      <c r="F296" t="str">
        <f>"AQIYL"</f>
        <v>AQIYL</v>
      </c>
      <c r="G296">
        <v>3</v>
      </c>
      <c r="H296">
        <v>0</v>
      </c>
      <c r="I296">
        <v>51</v>
      </c>
    </row>
    <row r="297" spans="1:9" x14ac:dyDescent="0.25">
      <c r="A297" t="s">
        <v>49</v>
      </c>
      <c r="B297" t="str">
        <f>"""TorlysDynamics"",""Torlys Inc."",""111"",""3"",""SHA0249407"",""4"",""30000"""</f>
        <v>"TorlysDynamics","Torlys Inc.","111","3","SHA0249407","4","30000"</v>
      </c>
      <c r="C297" s="2">
        <v>45932</v>
      </c>
      <c r="D297" s="2" t="str">
        <f>"SHA0249407"</f>
        <v>SHA0249407</v>
      </c>
      <c r="E297" s="2" t="str">
        <f>"L1068"</f>
        <v>L1068</v>
      </c>
      <c r="F297" t="str">
        <f>"AQIYL"</f>
        <v>AQIYL</v>
      </c>
      <c r="G297">
        <v>1</v>
      </c>
      <c r="H297">
        <v>0</v>
      </c>
      <c r="I297">
        <v>1</v>
      </c>
    </row>
    <row r="298" spans="1:9" x14ac:dyDescent="0.25">
      <c r="A298" t="s">
        <v>49</v>
      </c>
      <c r="B298" t="str">
        <f>"""TorlysDynamics"",""Torlys Inc."",""111"",""3"",""SHA0249407"",""4"",""40000"""</f>
        <v>"TorlysDynamics","Torlys Inc.","111","3","SHA0249407","4","40000"</v>
      </c>
      <c r="C298" s="2">
        <v>45932</v>
      </c>
      <c r="D298" s="2" t="str">
        <f>"SHA0249407"</f>
        <v>SHA0249407</v>
      </c>
      <c r="E298" s="2" t="str">
        <f>"L1068"</f>
        <v>L1068</v>
      </c>
      <c r="F298" t="str">
        <f>"AQIYL"</f>
        <v>AQIYL</v>
      </c>
      <c r="G298">
        <v>23</v>
      </c>
      <c r="H298">
        <v>0</v>
      </c>
      <c r="I298">
        <v>526.92999999999995</v>
      </c>
    </row>
    <row r="299" spans="1:9" x14ac:dyDescent="0.25">
      <c r="A299" t="s">
        <v>49</v>
      </c>
      <c r="B299" t="str">
        <f>"""TorlysDynamics"",""Torlys Inc."",""111"",""3"",""SHA0249407"",""4"",""50000"""</f>
        <v>"TorlysDynamics","Torlys Inc.","111","3","SHA0249407","4","50000"</v>
      </c>
      <c r="C299" s="2">
        <v>45932</v>
      </c>
      <c r="D299" s="2" t="str">
        <f>"SHA0249407"</f>
        <v>SHA0249407</v>
      </c>
      <c r="E299" s="2" t="str">
        <f>"L1068"</f>
        <v>L1068</v>
      </c>
      <c r="F299" t="str">
        <f>"AQIYL"</f>
        <v>AQIYL</v>
      </c>
      <c r="G299">
        <v>3</v>
      </c>
      <c r="H299">
        <v>0</v>
      </c>
      <c r="I299">
        <v>3</v>
      </c>
    </row>
    <row r="300" spans="1:9" x14ac:dyDescent="0.25">
      <c r="A300" t="s">
        <v>49</v>
      </c>
      <c r="B300" t="str">
        <f>"""TorlysDynamics"",""Torlys Inc."",""111"",""3"",""SHA0249409"",""4"",""10000"""</f>
        <v>"TorlysDynamics","Torlys Inc.","111","3","SHA0249409","4","10000"</v>
      </c>
      <c r="C300" s="2">
        <v>45932</v>
      </c>
      <c r="D300" s="2" t="str">
        <f>"SHA0249409"</f>
        <v>SHA0249409</v>
      </c>
      <c r="E300" s="2" t="str">
        <f>"L1068"</f>
        <v>L1068</v>
      </c>
      <c r="F300" t="str">
        <f>"AQIYL"</f>
        <v>AQIYL</v>
      </c>
      <c r="G300">
        <v>24</v>
      </c>
      <c r="H300">
        <v>0</v>
      </c>
      <c r="I300">
        <v>562.79999999999995</v>
      </c>
    </row>
    <row r="301" spans="1:9" x14ac:dyDescent="0.25">
      <c r="A301" t="s">
        <v>49</v>
      </c>
      <c r="B301" t="str">
        <f>"""TorlysDynamics"",""Torlys Inc."",""111"",""3"",""SHA0249409"",""4"",""30000"""</f>
        <v>"TorlysDynamics","Torlys Inc.","111","3","SHA0249409","4","30000"</v>
      </c>
      <c r="C301" s="2">
        <v>45932</v>
      </c>
      <c r="D301" s="2" t="str">
        <f>"SHA0249409"</f>
        <v>SHA0249409</v>
      </c>
      <c r="E301" s="2" t="str">
        <f>"L1068"</f>
        <v>L1068</v>
      </c>
      <c r="F301" t="str">
        <f>"AQIYL"</f>
        <v>AQIYL</v>
      </c>
      <c r="G301">
        <v>49</v>
      </c>
      <c r="H301">
        <v>0</v>
      </c>
      <c r="I301">
        <v>1149.05</v>
      </c>
    </row>
    <row r="302" spans="1:9" x14ac:dyDescent="0.25">
      <c r="A302" t="s">
        <v>49</v>
      </c>
      <c r="B302" t="str">
        <f>"""TorlysDynamics"",""Torlys Inc."",""111"",""3"",""SHA0249409"",""4"",""50000"""</f>
        <v>"TorlysDynamics","Torlys Inc.","111","3","SHA0249409","4","50000"</v>
      </c>
      <c r="C302" s="2">
        <v>45932</v>
      </c>
      <c r="D302" s="2" t="str">
        <f>"SHA0249409"</f>
        <v>SHA0249409</v>
      </c>
      <c r="E302" s="2" t="str">
        <f>"L1068"</f>
        <v>L1068</v>
      </c>
      <c r="F302" t="str">
        <f>"AQIYL"</f>
        <v>AQIYL</v>
      </c>
      <c r="G302">
        <v>10</v>
      </c>
      <c r="H302">
        <v>0</v>
      </c>
      <c r="I302">
        <v>234.5</v>
      </c>
    </row>
    <row r="303" spans="1:9" x14ac:dyDescent="0.25">
      <c r="A303" t="s">
        <v>49</v>
      </c>
      <c r="B303" t="str">
        <f>"""TorlysDynamics"",""Torlys Inc."",""111"",""3"",""SHA0249409"",""4"",""70000"""</f>
        <v>"TorlysDynamics","Torlys Inc.","111","3","SHA0249409","4","70000"</v>
      </c>
      <c r="C303" s="2">
        <v>45932</v>
      </c>
      <c r="D303" s="2" t="str">
        <f>"SHA0249409"</f>
        <v>SHA0249409</v>
      </c>
      <c r="E303" s="2" t="str">
        <f>"L1068"</f>
        <v>L1068</v>
      </c>
      <c r="F303" t="str">
        <f>"AQIYL"</f>
        <v>AQIYL</v>
      </c>
      <c r="G303">
        <v>28</v>
      </c>
      <c r="H303">
        <v>0</v>
      </c>
      <c r="I303">
        <v>656.6</v>
      </c>
    </row>
    <row r="304" spans="1:9" x14ac:dyDescent="0.25">
      <c r="A304" t="s">
        <v>49</v>
      </c>
      <c r="B304" t="str">
        <f>"""TorlysDynamics"",""Torlys Inc."",""111"",""3"",""SHA0249409"",""4"",""90000"""</f>
        <v>"TorlysDynamics","Torlys Inc.","111","3","SHA0249409","4","90000"</v>
      </c>
      <c r="C304" s="2">
        <v>45932</v>
      </c>
      <c r="D304" s="2" t="str">
        <f>"SHA0249409"</f>
        <v>SHA0249409</v>
      </c>
      <c r="E304" s="2" t="str">
        <f>"L1068"</f>
        <v>L1068</v>
      </c>
      <c r="F304" t="str">
        <f>"AQIYL"</f>
        <v>AQIYL</v>
      </c>
      <c r="G304">
        <v>24</v>
      </c>
      <c r="H304">
        <v>0</v>
      </c>
      <c r="I304">
        <v>562.79999999999995</v>
      </c>
    </row>
    <row r="305" spans="1:9" x14ac:dyDescent="0.25">
      <c r="A305" t="s">
        <v>49</v>
      </c>
      <c r="B305" t="str">
        <f>"""TorlysDynamics"",""Torlys Inc."",""111"",""3"",""SHA0249409"",""4"",""110000"""</f>
        <v>"TorlysDynamics","Torlys Inc.","111","3","SHA0249409","4","110000"</v>
      </c>
      <c r="C305" s="2">
        <v>45932</v>
      </c>
      <c r="D305" s="2" t="str">
        <f>"SHA0249409"</f>
        <v>SHA0249409</v>
      </c>
      <c r="E305" s="2" t="str">
        <f>"L1068"</f>
        <v>L1068</v>
      </c>
      <c r="F305" t="str">
        <f>"AQIYL"</f>
        <v>AQIYL</v>
      </c>
      <c r="G305">
        <v>36</v>
      </c>
      <c r="H305">
        <v>0</v>
      </c>
      <c r="I305">
        <v>844.2</v>
      </c>
    </row>
    <row r="306" spans="1:9" x14ac:dyDescent="0.25">
      <c r="A306" t="s">
        <v>49</v>
      </c>
      <c r="B306" t="str">
        <f>"""TorlysDynamics"",""Torlys Inc."",""111"",""3"",""SHA0249409"",""4"",""130000"""</f>
        <v>"TorlysDynamics","Torlys Inc.","111","3","SHA0249409","4","130000"</v>
      </c>
      <c r="C306" s="2">
        <v>45932</v>
      </c>
      <c r="D306" s="2" t="str">
        <f>"SHA0249409"</f>
        <v>SHA0249409</v>
      </c>
      <c r="E306" s="2" t="str">
        <f>"L1068"</f>
        <v>L1068</v>
      </c>
      <c r="F306" t="str">
        <f>"AQIYL"</f>
        <v>AQIYL</v>
      </c>
      <c r="G306">
        <v>23</v>
      </c>
      <c r="H306">
        <v>0</v>
      </c>
      <c r="I306">
        <v>539.35</v>
      </c>
    </row>
    <row r="307" spans="1:9" x14ac:dyDescent="0.25">
      <c r="A307" t="s">
        <v>49</v>
      </c>
      <c r="B307" t="str">
        <f>"""TorlysDynamics"",""Torlys Inc."",""111"",""3"",""SHA0249409"",""4"",""150000"""</f>
        <v>"TorlysDynamics","Torlys Inc.","111","3","SHA0249409","4","150000"</v>
      </c>
      <c r="C307" s="2">
        <v>45932</v>
      </c>
      <c r="D307" s="2" t="str">
        <f>"SHA0249409"</f>
        <v>SHA0249409</v>
      </c>
      <c r="E307" s="2" t="str">
        <f>"L1068"</f>
        <v>L1068</v>
      </c>
      <c r="F307" t="str">
        <f>"AQIYL"</f>
        <v>AQIYL</v>
      </c>
      <c r="G307">
        <v>45</v>
      </c>
      <c r="H307">
        <v>0</v>
      </c>
      <c r="I307">
        <v>1055.25</v>
      </c>
    </row>
    <row r="308" spans="1:9" x14ac:dyDescent="0.25">
      <c r="A308" t="s">
        <v>49</v>
      </c>
      <c r="B308" t="str">
        <f>"""TorlysDynamics"",""Torlys Inc."",""111"",""3"",""SHA0249409"",""4"",""170000"""</f>
        <v>"TorlysDynamics","Torlys Inc.","111","3","SHA0249409","4","170000"</v>
      </c>
      <c r="C308" s="2">
        <v>45932</v>
      </c>
      <c r="D308" s="2" t="str">
        <f>"SHA0249409"</f>
        <v>SHA0249409</v>
      </c>
      <c r="E308" s="2" t="str">
        <f>"L1068"</f>
        <v>L1068</v>
      </c>
      <c r="F308" t="str">
        <f>"AQIYL"</f>
        <v>AQIYL</v>
      </c>
      <c r="G308">
        <v>20</v>
      </c>
      <c r="H308">
        <v>0</v>
      </c>
      <c r="I308">
        <v>469</v>
      </c>
    </row>
    <row r="309" spans="1:9" x14ac:dyDescent="0.25">
      <c r="A309" t="s">
        <v>49</v>
      </c>
      <c r="B309" t="str">
        <f>"""TorlysDynamics"",""Torlys Inc."",""111"",""3"",""SHA0249409"",""4"",""190000"""</f>
        <v>"TorlysDynamics","Torlys Inc.","111","3","SHA0249409","4","190000"</v>
      </c>
      <c r="C309" s="2">
        <v>45932</v>
      </c>
      <c r="D309" s="2" t="str">
        <f>"SHA0249409"</f>
        <v>SHA0249409</v>
      </c>
      <c r="E309" s="2" t="str">
        <f>"L1068"</f>
        <v>L1068</v>
      </c>
      <c r="F309" t="str">
        <f>"AQIYL"</f>
        <v>AQIYL</v>
      </c>
      <c r="G309">
        <v>28</v>
      </c>
      <c r="H309">
        <v>0</v>
      </c>
      <c r="I309">
        <v>656.6</v>
      </c>
    </row>
    <row r="310" spans="1:9" x14ac:dyDescent="0.25">
      <c r="A310" t="s">
        <v>49</v>
      </c>
      <c r="B310" t="str">
        <f>"""TorlysDynamics"",""Torlys Inc."",""111"",""3"",""SHA0249409"",""4"",""210000"""</f>
        <v>"TorlysDynamics","Torlys Inc.","111","3","SHA0249409","4","210000"</v>
      </c>
      <c r="C310" s="2">
        <v>45932</v>
      </c>
      <c r="D310" s="2" t="str">
        <f>"SHA0249409"</f>
        <v>SHA0249409</v>
      </c>
      <c r="E310" s="2" t="str">
        <f>"L1068"</f>
        <v>L1068</v>
      </c>
      <c r="F310" t="str">
        <f>"AQIYL"</f>
        <v>AQIYL</v>
      </c>
      <c r="G310">
        <v>24</v>
      </c>
      <c r="H310">
        <v>0</v>
      </c>
      <c r="I310">
        <v>562.79999999999995</v>
      </c>
    </row>
    <row r="311" spans="1:9" x14ac:dyDescent="0.25">
      <c r="A311" t="s">
        <v>49</v>
      </c>
      <c r="B311" t="str">
        <f>"""TorlysDynamics"",""Torlys Inc."",""111"",""3"",""SHA0249409"",""4"",""230000"""</f>
        <v>"TorlysDynamics","Torlys Inc.","111","3","SHA0249409","4","230000"</v>
      </c>
      <c r="C311" s="2">
        <v>45932</v>
      </c>
      <c r="D311" s="2" t="str">
        <f>"SHA0249409"</f>
        <v>SHA0249409</v>
      </c>
      <c r="E311" s="2" t="str">
        <f>"L1068"</f>
        <v>L1068</v>
      </c>
      <c r="F311" t="str">
        <f>"AQIYL"</f>
        <v>AQIYL</v>
      </c>
      <c r="G311">
        <v>36</v>
      </c>
      <c r="H311">
        <v>0</v>
      </c>
      <c r="I311">
        <v>844.2</v>
      </c>
    </row>
    <row r="312" spans="1:9" x14ac:dyDescent="0.25">
      <c r="A312" t="s">
        <v>49</v>
      </c>
      <c r="B312" t="str">
        <f>"""TorlysDynamics"",""Torlys Inc."",""111"",""3"",""SHA0249411"",""4"",""10000"""</f>
        <v>"TorlysDynamics","Torlys Inc.","111","3","SHA0249411","4","10000"</v>
      </c>
      <c r="C312" s="2">
        <v>45932</v>
      </c>
      <c r="D312" s="2" t="str">
        <f>"SHA0249411"</f>
        <v>SHA0249411</v>
      </c>
      <c r="E312" s="2" t="str">
        <f>"L1068"</f>
        <v>L1068</v>
      </c>
      <c r="F312" t="str">
        <f>"AQIYL"</f>
        <v>AQIYL</v>
      </c>
      <c r="G312">
        <v>9</v>
      </c>
      <c r="H312">
        <v>0</v>
      </c>
      <c r="I312">
        <v>211.05</v>
      </c>
    </row>
    <row r="313" spans="1:9" x14ac:dyDescent="0.25">
      <c r="A313" t="s">
        <v>49</v>
      </c>
      <c r="B313" t="str">
        <f>"""TorlysDynamics"",""Torlys Inc."",""111"",""3"",""SHA0249413"",""4"",""10000"""</f>
        <v>"TorlysDynamics","Torlys Inc.","111","3","SHA0249413","4","10000"</v>
      </c>
      <c r="C313" s="2">
        <v>45932</v>
      </c>
      <c r="D313" s="2" t="str">
        <f>"SHA0249413"</f>
        <v>SHA0249413</v>
      </c>
      <c r="E313" s="2" t="str">
        <f>"L1068"</f>
        <v>L1068</v>
      </c>
      <c r="F313" t="str">
        <f>"AQIYL"</f>
        <v>AQIYL</v>
      </c>
      <c r="G313">
        <v>9</v>
      </c>
      <c r="H313">
        <v>0</v>
      </c>
      <c r="I313">
        <v>211.05</v>
      </c>
    </row>
    <row r="314" spans="1:9" x14ac:dyDescent="0.25">
      <c r="A314" t="s">
        <v>49</v>
      </c>
      <c r="B314" t="str">
        <f>"""TorlysDynamics"",""Torlys Inc."",""111"",""3"",""SHA0249415"",""4"",""10000"""</f>
        <v>"TorlysDynamics","Torlys Inc.","111","3","SHA0249415","4","10000"</v>
      </c>
      <c r="C314" s="2">
        <v>45932</v>
      </c>
      <c r="D314" s="2" t="str">
        <f>"SHA0249415"</f>
        <v>SHA0249415</v>
      </c>
      <c r="E314" s="2" t="str">
        <f>"L1068"</f>
        <v>L1068</v>
      </c>
      <c r="F314" t="str">
        <f>"AQIYL"</f>
        <v>AQIYL</v>
      </c>
      <c r="G314">
        <v>21</v>
      </c>
      <c r="H314">
        <v>0</v>
      </c>
      <c r="I314">
        <v>328.44</v>
      </c>
    </row>
    <row r="315" spans="1:9" x14ac:dyDescent="0.25">
      <c r="A315" t="s">
        <v>49</v>
      </c>
      <c r="B315" t="str">
        <f>"""TorlysDynamics"",""Torlys Inc."",""111"",""3"",""SHA0249419"",""4"",""10000"""</f>
        <v>"TorlysDynamics","Torlys Inc.","111","3","SHA0249419","4","10000"</v>
      </c>
      <c r="C315" s="2">
        <v>45932</v>
      </c>
      <c r="D315" s="2" t="str">
        <f>"SHA0249419"</f>
        <v>SHA0249419</v>
      </c>
      <c r="E315" s="2" t="str">
        <f>"S146"</f>
        <v>S146</v>
      </c>
      <c r="F315" t="str">
        <f>"MANUEL"</f>
        <v>MANUEL</v>
      </c>
      <c r="G315">
        <v>36</v>
      </c>
      <c r="H315">
        <v>1</v>
      </c>
      <c r="I315">
        <v>1376.32</v>
      </c>
    </row>
    <row r="316" spans="1:9" x14ac:dyDescent="0.25">
      <c r="A316" t="s">
        <v>49</v>
      </c>
      <c r="B316" t="str">
        <f>"""TorlysDynamics"",""Torlys Inc."",""111"",""3"",""SHA0249420"",""4"",""10000"""</f>
        <v>"TorlysDynamics","Torlys Inc.","111","3","SHA0249420","4","10000"</v>
      </c>
      <c r="C316" s="2">
        <v>45932</v>
      </c>
      <c r="D316" s="2" t="str">
        <f>"SHA0249420"</f>
        <v>SHA0249420</v>
      </c>
      <c r="E316" s="2" t="str">
        <f>"S146"</f>
        <v>S146</v>
      </c>
      <c r="F316" t="str">
        <f>"MANUEL"</f>
        <v>MANUEL</v>
      </c>
      <c r="G316">
        <v>47</v>
      </c>
      <c r="H316">
        <v>0</v>
      </c>
      <c r="I316">
        <v>735.08</v>
      </c>
    </row>
    <row r="317" spans="1:9" x14ac:dyDescent="0.25">
      <c r="A317" t="s">
        <v>49</v>
      </c>
      <c r="B317" t="str">
        <f>"""TorlysDynamics"",""Torlys Inc."",""111"",""3"",""SHA0249420"",""4"",""20000"""</f>
        <v>"TorlysDynamics","Torlys Inc.","111","3","SHA0249420","4","20000"</v>
      </c>
      <c r="C317" s="2">
        <v>45932</v>
      </c>
      <c r="D317" s="2" t="str">
        <f>"SHA0249420"</f>
        <v>SHA0249420</v>
      </c>
      <c r="E317" s="2" t="str">
        <f>"S146"</f>
        <v>S146</v>
      </c>
      <c r="F317" t="str">
        <f>"MANUEL"</f>
        <v>MANUEL</v>
      </c>
      <c r="G317">
        <v>0</v>
      </c>
      <c r="H317">
        <v>0</v>
      </c>
      <c r="I317">
        <v>3</v>
      </c>
    </row>
    <row r="318" spans="1:9" x14ac:dyDescent="0.25">
      <c r="A318" t="s">
        <v>49</v>
      </c>
      <c r="B318" t="str">
        <f>"""TorlysDynamics"",""Torlys Inc."",""111"",""3"",""SHA0249421"",""4"",""60000"""</f>
        <v>"TorlysDynamics","Torlys Inc.","111","3","SHA0249421","4","60000"</v>
      </c>
      <c r="C318" s="2">
        <v>45932</v>
      </c>
      <c r="D318" s="2" t="str">
        <f>"SHA0249421"</f>
        <v>SHA0249421</v>
      </c>
      <c r="E318" s="2" t="str">
        <f>"S146"</f>
        <v>S146</v>
      </c>
      <c r="F318" t="str">
        <f>"MANUEL"</f>
        <v>MANUEL</v>
      </c>
      <c r="G318">
        <v>9</v>
      </c>
      <c r="H318">
        <v>0</v>
      </c>
      <c r="I318">
        <v>203.76</v>
      </c>
    </row>
    <row r="319" spans="1:9" x14ac:dyDescent="0.25">
      <c r="A319" t="s">
        <v>49</v>
      </c>
      <c r="B319" t="str">
        <f>"""TorlysDynamics"",""Torlys Inc."",""111"",""3"",""SHA0249422"",""4"",""10000"""</f>
        <v>"TorlysDynamics","Torlys Inc.","111","3","SHA0249422","4","10000"</v>
      </c>
      <c r="C319" s="2">
        <v>45932</v>
      </c>
      <c r="D319" s="2" t="str">
        <f>"SHA0249422"</f>
        <v>SHA0249422</v>
      </c>
      <c r="E319" s="2" t="str">
        <f>"S146"</f>
        <v>S146</v>
      </c>
      <c r="F319" t="str">
        <f>"MANUEL"</f>
        <v>MANUEL</v>
      </c>
      <c r="G319">
        <v>0</v>
      </c>
      <c r="H319">
        <v>0</v>
      </c>
      <c r="I319">
        <v>3</v>
      </c>
    </row>
    <row r="320" spans="1:9" x14ac:dyDescent="0.25">
      <c r="A320" t="s">
        <v>49</v>
      </c>
      <c r="B320" t="str">
        <f>"""TorlysDynamics"",""Torlys Inc."",""111"",""3"",""SHA0249423"",""4"",""10000"""</f>
        <v>"TorlysDynamics","Torlys Inc.","111","3","SHA0249423","4","10000"</v>
      </c>
      <c r="C320" s="2">
        <v>45932</v>
      </c>
      <c r="D320" s="2" t="str">
        <f>"SHA0249423"</f>
        <v>SHA0249423</v>
      </c>
      <c r="E320" s="2" t="str">
        <f>"S146"</f>
        <v>S146</v>
      </c>
      <c r="F320" t="str">
        <f>"MANUEL"</f>
        <v>MANUEL</v>
      </c>
      <c r="G320">
        <v>27</v>
      </c>
      <c r="H320">
        <v>0</v>
      </c>
      <c r="I320">
        <v>611.28</v>
      </c>
    </row>
    <row r="321" spans="1:9" x14ac:dyDescent="0.25">
      <c r="A321" t="s">
        <v>49</v>
      </c>
      <c r="B321" t="str">
        <f>"""TorlysDynamics"",""Torlys Inc."",""111"",""3"",""SHA0249424"",""4"",""10000"""</f>
        <v>"TorlysDynamics","Torlys Inc.","111","3","SHA0249424","4","10000"</v>
      </c>
      <c r="C321" s="2">
        <v>45932</v>
      </c>
      <c r="D321" s="2" t="str">
        <f>"SHA0249424"</f>
        <v>SHA0249424</v>
      </c>
      <c r="E321" s="2" t="str">
        <f>"S146"</f>
        <v>S146</v>
      </c>
      <c r="F321" t="str">
        <f>"MANUEL"</f>
        <v>MANUEL</v>
      </c>
      <c r="G321">
        <v>32</v>
      </c>
      <c r="H321">
        <v>0</v>
      </c>
      <c r="I321">
        <v>907.84</v>
      </c>
    </row>
    <row r="322" spans="1:9" x14ac:dyDescent="0.25">
      <c r="A322" t="s">
        <v>49</v>
      </c>
      <c r="B322" t="str">
        <f>"""TorlysDynamics"",""Torlys Inc."",""111"",""3"",""SHA0249425"",""4"",""10000"""</f>
        <v>"TorlysDynamics","Torlys Inc.","111","3","SHA0249425","4","10000"</v>
      </c>
      <c r="C322" s="2">
        <v>45932</v>
      </c>
      <c r="D322" s="2" t="str">
        <f>"SHA0249425"</f>
        <v>SHA0249425</v>
      </c>
      <c r="E322" s="2" t="str">
        <f>"E220"</f>
        <v>E220</v>
      </c>
      <c r="F322" t="str">
        <f>"BRANDON"</f>
        <v>BRANDON</v>
      </c>
      <c r="G322">
        <v>39</v>
      </c>
      <c r="H322">
        <v>0</v>
      </c>
      <c r="I322">
        <v>571.74</v>
      </c>
    </row>
    <row r="323" spans="1:9" x14ac:dyDescent="0.25">
      <c r="A323" t="s">
        <v>49</v>
      </c>
      <c r="B323" t="str">
        <f>"""TorlysDynamics"",""Torlys Inc."",""111"",""3"",""SHA0249425"",""4"",""20000"""</f>
        <v>"TorlysDynamics","Torlys Inc.","111","3","SHA0249425","4","20000"</v>
      </c>
      <c r="C323" s="2">
        <v>45932</v>
      </c>
      <c r="D323" s="2" t="str">
        <f>"SHA0249425"</f>
        <v>SHA0249425</v>
      </c>
      <c r="E323" s="2" t="str">
        <f>"E220"</f>
        <v>E220</v>
      </c>
      <c r="F323" t="str">
        <f>"BRANDON"</f>
        <v>BRANDON</v>
      </c>
      <c r="G323">
        <v>0</v>
      </c>
      <c r="H323">
        <v>0</v>
      </c>
      <c r="I323">
        <v>1</v>
      </c>
    </row>
    <row r="324" spans="1:9" x14ac:dyDescent="0.25">
      <c r="A324" t="s">
        <v>49</v>
      </c>
      <c r="B324" t="str">
        <f>"""TorlysDynamics"",""Torlys Inc."",""111"",""3"",""SHA0249426"",""4"",""10000"""</f>
        <v>"TorlysDynamics","Torlys Inc.","111","3","SHA0249426","4","10000"</v>
      </c>
      <c r="C324" s="2">
        <v>45932</v>
      </c>
      <c r="D324" s="2" t="str">
        <f>"SHA0249426"</f>
        <v>SHA0249426</v>
      </c>
      <c r="E324" s="2" t="str">
        <f>"S146"</f>
        <v>S146</v>
      </c>
      <c r="F324" t="str">
        <f>"MANUEL"</f>
        <v>MANUEL</v>
      </c>
      <c r="G324">
        <v>2</v>
      </c>
      <c r="H324">
        <v>0</v>
      </c>
      <c r="I324">
        <v>51.46</v>
      </c>
    </row>
    <row r="325" spans="1:9" x14ac:dyDescent="0.25">
      <c r="A325" t="s">
        <v>49</v>
      </c>
      <c r="B325" t="str">
        <f>"""TorlysDynamics"",""Torlys Inc."",""111"",""3"",""SHA0249427"",""4"",""10000"""</f>
        <v>"TorlysDynamics","Torlys Inc.","111","3","SHA0249427","4","10000"</v>
      </c>
      <c r="C325" s="2">
        <v>45932</v>
      </c>
      <c r="D325" s="2" t="str">
        <f>"SHA0249427"</f>
        <v>SHA0249427</v>
      </c>
      <c r="E325" s="2" t="str">
        <f>"E220"</f>
        <v>E220</v>
      </c>
      <c r="F325" t="str">
        <f>"BRANDON"</f>
        <v>BRANDON</v>
      </c>
      <c r="G325">
        <v>10</v>
      </c>
      <c r="H325">
        <v>0</v>
      </c>
      <c r="I325">
        <v>146.6</v>
      </c>
    </row>
    <row r="326" spans="1:9" x14ac:dyDescent="0.25">
      <c r="A326" t="s">
        <v>49</v>
      </c>
      <c r="B326" t="str">
        <f>"""TorlysDynamics"",""Torlys Inc."",""111"",""3"",""SHA0249428"",""4"",""10000"""</f>
        <v>"TorlysDynamics","Torlys Inc.","111","3","SHA0249428","4","10000"</v>
      </c>
      <c r="C326" s="2">
        <v>45932</v>
      </c>
      <c r="D326" s="2" t="str">
        <f>"SHA0249428"</f>
        <v>SHA0249428</v>
      </c>
      <c r="E326" s="2" t="str">
        <f>"S146"</f>
        <v>S146</v>
      </c>
      <c r="F326" t="str">
        <f>"MANUEL"</f>
        <v>MANUEL</v>
      </c>
      <c r="G326">
        <v>15</v>
      </c>
      <c r="H326">
        <v>0</v>
      </c>
      <c r="I326">
        <v>243.3</v>
      </c>
    </row>
    <row r="327" spans="1:9" x14ac:dyDescent="0.25">
      <c r="A327" t="s">
        <v>49</v>
      </c>
      <c r="B327" t="str">
        <f>"""TorlysDynamics"",""Torlys Inc."",""111"",""3"",""SHA0249428"",""4"",""20000"""</f>
        <v>"TorlysDynamics","Torlys Inc.","111","3","SHA0249428","4","20000"</v>
      </c>
      <c r="C327" s="2">
        <v>45932</v>
      </c>
      <c r="D327" s="2" t="str">
        <f>"SHA0249428"</f>
        <v>SHA0249428</v>
      </c>
      <c r="E327" s="2" t="str">
        <f>"S146"</f>
        <v>S146</v>
      </c>
      <c r="F327" t="str">
        <f>"MANUEL"</f>
        <v>MANUEL</v>
      </c>
      <c r="G327">
        <v>0</v>
      </c>
      <c r="H327">
        <v>0</v>
      </c>
      <c r="I327">
        <v>2</v>
      </c>
    </row>
    <row r="328" spans="1:9" x14ac:dyDescent="0.25">
      <c r="A328" t="s">
        <v>49</v>
      </c>
      <c r="B328" t="str">
        <f>"""TorlysDynamics"",""Torlys Inc."",""111"",""3"",""SHA0249429"",""4"",""10000"""</f>
        <v>"TorlysDynamics","Torlys Inc.","111","3","SHA0249429","4","10000"</v>
      </c>
      <c r="C328" s="2">
        <v>45932</v>
      </c>
      <c r="D328" s="2" t="str">
        <f>"SHA0249429"</f>
        <v>SHA0249429</v>
      </c>
      <c r="E328" s="2" t="str">
        <f>"S146"</f>
        <v>S146</v>
      </c>
      <c r="F328" t="str">
        <f>"MANUEL"</f>
        <v>MANUEL</v>
      </c>
      <c r="G328">
        <v>13</v>
      </c>
      <c r="H328">
        <v>0</v>
      </c>
      <c r="I328">
        <v>305.11</v>
      </c>
    </row>
    <row r="329" spans="1:9" x14ac:dyDescent="0.25">
      <c r="A329" t="s">
        <v>49</v>
      </c>
      <c r="B329" t="str">
        <f>"""TorlysDynamics"",""Torlys Inc."",""111"",""3"",""SHA0249429"",""4"",""20000"""</f>
        <v>"TorlysDynamics","Torlys Inc.","111","3","SHA0249429","4","20000"</v>
      </c>
      <c r="C329" s="2">
        <v>45932</v>
      </c>
      <c r="D329" s="2" t="str">
        <f>"SHA0249429"</f>
        <v>SHA0249429</v>
      </c>
      <c r="E329" s="2" t="str">
        <f>"S146"</f>
        <v>S146</v>
      </c>
      <c r="F329" t="str">
        <f>"MANUEL"</f>
        <v>MANUEL</v>
      </c>
      <c r="G329">
        <v>0</v>
      </c>
      <c r="H329">
        <v>0</v>
      </c>
      <c r="I329">
        <v>2</v>
      </c>
    </row>
    <row r="330" spans="1:9" x14ac:dyDescent="0.25">
      <c r="A330" t="s">
        <v>49</v>
      </c>
      <c r="B330" t="str">
        <f>"""TorlysDynamics"",""Torlys Inc."",""111"",""3"",""SHA0249430"",""4"",""10000"""</f>
        <v>"TorlysDynamics","Torlys Inc.","111","3","SHA0249430","4","10000"</v>
      </c>
      <c r="C330" s="2">
        <v>45932</v>
      </c>
      <c r="D330" s="2" t="str">
        <f>"SHA0249430"</f>
        <v>SHA0249430</v>
      </c>
      <c r="E330" s="2" t="str">
        <f>"S146"</f>
        <v>S146</v>
      </c>
      <c r="F330" t="str">
        <f>"MANUEL"</f>
        <v>MANUEL</v>
      </c>
      <c r="G330">
        <v>1</v>
      </c>
      <c r="H330">
        <v>0</v>
      </c>
      <c r="I330">
        <v>4</v>
      </c>
    </row>
    <row r="331" spans="1:9" x14ac:dyDescent="0.25">
      <c r="A331" t="s">
        <v>49</v>
      </c>
      <c r="B331" t="str">
        <f>"""TorlysDynamics"",""Torlys Inc."",""111"",""3"",""SHA0249431"",""4"",""10000"""</f>
        <v>"TorlysDynamics","Torlys Inc.","111","3","SHA0249431","4","10000"</v>
      </c>
      <c r="C331" s="2">
        <v>45932</v>
      </c>
      <c r="D331" s="2" t="str">
        <f>"SHA0249431"</f>
        <v>SHA0249431</v>
      </c>
      <c r="E331" s="2" t="str">
        <f>"A2030"</f>
        <v>A2030</v>
      </c>
      <c r="F331" t="str">
        <f>"BRANDON"</f>
        <v>BRANDON</v>
      </c>
      <c r="G331">
        <v>0</v>
      </c>
      <c r="H331">
        <v>1</v>
      </c>
      <c r="I331">
        <v>1219.4000000000001</v>
      </c>
    </row>
    <row r="332" spans="1:9" x14ac:dyDescent="0.25">
      <c r="A332" t="s">
        <v>49</v>
      </c>
      <c r="B332" t="str">
        <f>"""TorlysDynamics"",""Torlys Inc."",""111"",""3"",""SHA0249432"",""4"",""10000"""</f>
        <v>"TorlysDynamics","Torlys Inc.","111","3","SHA0249432","4","10000"</v>
      </c>
      <c r="C332" s="2">
        <v>45932</v>
      </c>
      <c r="D332" s="2" t="str">
        <f>"SHA0249432"</f>
        <v>SHA0249432</v>
      </c>
      <c r="E332" s="2" t="str">
        <f>"P1111"</f>
        <v>P1111</v>
      </c>
      <c r="F332" t="str">
        <f>"CHICO"</f>
        <v>CHICO</v>
      </c>
      <c r="G332">
        <v>12</v>
      </c>
      <c r="H332">
        <v>0</v>
      </c>
      <c r="I332">
        <v>216</v>
      </c>
    </row>
    <row r="333" spans="1:9" x14ac:dyDescent="0.25">
      <c r="A333" t="s">
        <v>49</v>
      </c>
      <c r="B333" t="str">
        <f>"""TorlysDynamics"",""Torlys Inc."",""111"",""3"",""SHA0249433"",""4"",""10000"""</f>
        <v>"TorlysDynamics","Torlys Inc.","111","3","SHA0249433","4","10000"</v>
      </c>
      <c r="C333" s="2">
        <v>45932</v>
      </c>
      <c r="D333" s="2" t="str">
        <f>"SHA0249433"</f>
        <v>SHA0249433</v>
      </c>
      <c r="E333" s="2" t="str">
        <f>"I120"</f>
        <v>I120</v>
      </c>
      <c r="F333" t="str">
        <f>"CHICO"</f>
        <v>CHICO</v>
      </c>
      <c r="G333">
        <v>1</v>
      </c>
      <c r="H333">
        <v>0</v>
      </c>
      <c r="I333">
        <v>1</v>
      </c>
    </row>
    <row r="334" spans="1:9" x14ac:dyDescent="0.25">
      <c r="A334" t="s">
        <v>49</v>
      </c>
      <c r="B334" t="str">
        <f>"""TorlysDynamics"",""Torlys Inc."",""111"",""3"",""SHA0249433"",""4"",""20000"""</f>
        <v>"TorlysDynamics","Torlys Inc.","111","3","SHA0249433","4","20000"</v>
      </c>
      <c r="C334" s="2">
        <v>45932</v>
      </c>
      <c r="D334" s="2" t="str">
        <f>"SHA0249433"</f>
        <v>SHA0249433</v>
      </c>
      <c r="E334" s="2" t="str">
        <f>"I120"</f>
        <v>I120</v>
      </c>
      <c r="F334" t="str">
        <f>"CHICO"</f>
        <v>CHICO</v>
      </c>
      <c r="G334">
        <v>1</v>
      </c>
      <c r="H334">
        <v>0</v>
      </c>
      <c r="I334">
        <v>1</v>
      </c>
    </row>
    <row r="335" spans="1:9" x14ac:dyDescent="0.25">
      <c r="A335" t="s">
        <v>49</v>
      </c>
      <c r="B335" t="str">
        <f>"""TorlysDynamics"",""Torlys Inc."",""111"",""3"",""SHA0249435"",""4"",""10000"""</f>
        <v>"TorlysDynamics","Torlys Inc.","111","3","SHA0249435","4","10000"</v>
      </c>
      <c r="C335" s="2">
        <v>45932</v>
      </c>
      <c r="D335" s="2" t="str">
        <f>"SHA0249435"</f>
        <v>SHA0249435</v>
      </c>
      <c r="E335" s="2" t="str">
        <f>"O316"</f>
        <v>O316</v>
      </c>
      <c r="F335" t="str">
        <f>"BRANDON"</f>
        <v>BRANDON</v>
      </c>
      <c r="G335">
        <v>23</v>
      </c>
      <c r="H335">
        <v>0</v>
      </c>
      <c r="I335">
        <v>539.35</v>
      </c>
    </row>
    <row r="336" spans="1:9" x14ac:dyDescent="0.25">
      <c r="A336" t="s">
        <v>49</v>
      </c>
      <c r="B336" t="str">
        <f>"""TorlysDynamics"",""Torlys Inc."",""111"",""3"",""SHA0249435"",""4"",""30000"""</f>
        <v>"TorlysDynamics","Torlys Inc.","111","3","SHA0249435","4","30000"</v>
      </c>
      <c r="C336" s="2">
        <v>45932</v>
      </c>
      <c r="D336" s="2" t="str">
        <f>"SHA0249435"</f>
        <v>SHA0249435</v>
      </c>
      <c r="E336" s="2" t="str">
        <f>"O316"</f>
        <v>O316</v>
      </c>
      <c r="F336" t="str">
        <f>"BRANDON"</f>
        <v>BRANDON</v>
      </c>
      <c r="G336">
        <v>0</v>
      </c>
      <c r="H336">
        <v>0</v>
      </c>
      <c r="I336">
        <v>3</v>
      </c>
    </row>
    <row r="337" spans="1:9" x14ac:dyDescent="0.25">
      <c r="A337" t="s">
        <v>49</v>
      </c>
      <c r="B337" t="str">
        <f>"""TorlysDynamics"",""Torlys Inc."",""111"",""3"",""SHA0249436"",""4"",""10000"""</f>
        <v>"TorlysDynamics","Torlys Inc.","111","3","SHA0249436","4","10000"</v>
      </c>
      <c r="C337" s="2">
        <v>45932</v>
      </c>
      <c r="D337" s="2" t="str">
        <f>"SHA0249436"</f>
        <v>SHA0249436</v>
      </c>
      <c r="E337" s="2" t="str">
        <f>"R265"</f>
        <v>R265</v>
      </c>
      <c r="F337" t="str">
        <f>"CLARENCE"</f>
        <v>CLARENCE</v>
      </c>
      <c r="G337">
        <v>5</v>
      </c>
      <c r="H337">
        <v>0</v>
      </c>
      <c r="I337">
        <v>109.25</v>
      </c>
    </row>
    <row r="338" spans="1:9" x14ac:dyDescent="0.25">
      <c r="A338" t="s">
        <v>49</v>
      </c>
      <c r="B338" t="str">
        <f>"""TorlysDynamics"",""Torlys Inc."",""111"",""3"",""SHA0249436"",""4"",""30000"""</f>
        <v>"TorlysDynamics","Torlys Inc.","111","3","SHA0249436","4","30000"</v>
      </c>
      <c r="C338" s="2">
        <v>45932</v>
      </c>
      <c r="D338" s="2" t="str">
        <f>"SHA0249436"</f>
        <v>SHA0249436</v>
      </c>
      <c r="E338" s="2" t="str">
        <f>"R265"</f>
        <v>R265</v>
      </c>
      <c r="F338" t="str">
        <f>"CLARENCE"</f>
        <v>CLARENCE</v>
      </c>
      <c r="G338">
        <v>0</v>
      </c>
      <c r="H338">
        <v>0</v>
      </c>
      <c r="I338">
        <v>1</v>
      </c>
    </row>
    <row r="339" spans="1:9" x14ac:dyDescent="0.25">
      <c r="A339" t="s">
        <v>49</v>
      </c>
      <c r="B339" t="str">
        <f>"""TorlysDynamics"",""Torlys Inc."",""111"",""3"",""SHA0249437"",""4"",""10000"""</f>
        <v>"TorlysDynamics","Torlys Inc.","111","3","SHA0249437","4","10000"</v>
      </c>
      <c r="C339" s="2">
        <v>45932</v>
      </c>
      <c r="D339" s="2" t="str">
        <f>"SHA0249437"</f>
        <v>SHA0249437</v>
      </c>
      <c r="E339" s="2" t="str">
        <f>"R265"</f>
        <v>R265</v>
      </c>
      <c r="F339" t="str">
        <f>"CLARENCE"</f>
        <v>CLARENCE</v>
      </c>
      <c r="G339">
        <v>3</v>
      </c>
      <c r="H339">
        <v>0</v>
      </c>
      <c r="I339">
        <v>3</v>
      </c>
    </row>
    <row r="340" spans="1:9" x14ac:dyDescent="0.25">
      <c r="A340" t="s">
        <v>49</v>
      </c>
      <c r="B340" t="str">
        <f>"""TorlysDynamics"",""Torlys Inc."",""111"",""3"",""SHA0249437"",""4"",""20000"""</f>
        <v>"TorlysDynamics","Torlys Inc.","111","3","SHA0249437","4","20000"</v>
      </c>
      <c r="C340" s="2">
        <v>45932</v>
      </c>
      <c r="D340" s="2" t="str">
        <f>"SHA0249437"</f>
        <v>SHA0249437</v>
      </c>
      <c r="E340" s="2" t="str">
        <f>"R265"</f>
        <v>R265</v>
      </c>
      <c r="F340" t="str">
        <f>"CLARENCE"</f>
        <v>CLARENCE</v>
      </c>
      <c r="G340">
        <v>43</v>
      </c>
      <c r="H340">
        <v>0</v>
      </c>
      <c r="I340">
        <v>1008.35</v>
      </c>
    </row>
    <row r="341" spans="1:9" x14ac:dyDescent="0.25">
      <c r="A341" t="s">
        <v>49</v>
      </c>
      <c r="B341" t="str">
        <f>"""TorlysDynamics"",""Torlys Inc."",""111"",""3"",""SHA0249437"",""4"",""40000"""</f>
        <v>"TorlysDynamics","Torlys Inc.","111","3","SHA0249437","4","40000"</v>
      </c>
      <c r="C341" s="2">
        <v>45932</v>
      </c>
      <c r="D341" s="2" t="str">
        <f>"SHA0249437"</f>
        <v>SHA0249437</v>
      </c>
      <c r="E341" s="2" t="str">
        <f>"R265"</f>
        <v>R265</v>
      </c>
      <c r="F341" t="str">
        <f>"CLARENCE"</f>
        <v>CLARENCE</v>
      </c>
      <c r="G341">
        <v>0</v>
      </c>
      <c r="H341">
        <v>0</v>
      </c>
      <c r="I341">
        <v>3</v>
      </c>
    </row>
    <row r="342" spans="1:9" x14ac:dyDescent="0.25">
      <c r="A342" t="s">
        <v>49</v>
      </c>
      <c r="B342" t="str">
        <f>"""TorlysDynamics"",""Torlys Inc."",""111"",""3"",""SHA0249438"",""4"",""10000"""</f>
        <v>"TorlysDynamics","Torlys Inc.","111","3","SHA0249438","4","10000"</v>
      </c>
      <c r="C342" s="2">
        <v>45932</v>
      </c>
      <c r="D342" s="2" t="str">
        <f>"SHA0249438"</f>
        <v>SHA0249438</v>
      </c>
      <c r="E342" s="2" t="str">
        <f>"O318"</f>
        <v>O318</v>
      </c>
      <c r="F342" t="str">
        <f>"MANUEL"</f>
        <v>MANUEL</v>
      </c>
      <c r="G342">
        <v>17</v>
      </c>
      <c r="H342">
        <v>0</v>
      </c>
      <c r="I342">
        <v>398.65</v>
      </c>
    </row>
    <row r="343" spans="1:9" x14ac:dyDescent="0.25">
      <c r="A343" t="s">
        <v>49</v>
      </c>
      <c r="B343" t="str">
        <f>"""TorlysDynamics"",""Torlys Inc."",""111"",""3"",""SHA0249438"",""4"",""20000"""</f>
        <v>"TorlysDynamics","Torlys Inc.","111","3","SHA0249438","4","20000"</v>
      </c>
      <c r="C343" s="2">
        <v>45932</v>
      </c>
      <c r="D343" s="2" t="str">
        <f>"SHA0249438"</f>
        <v>SHA0249438</v>
      </c>
      <c r="E343" s="2" t="str">
        <f>"O318"</f>
        <v>O318</v>
      </c>
      <c r="F343" t="str">
        <f>"MANUEL"</f>
        <v>MANUEL</v>
      </c>
      <c r="G343">
        <v>0</v>
      </c>
      <c r="H343">
        <v>0</v>
      </c>
      <c r="I343">
        <v>3</v>
      </c>
    </row>
    <row r="344" spans="1:9" x14ac:dyDescent="0.25">
      <c r="A344" t="s">
        <v>49</v>
      </c>
      <c r="B344" t="str">
        <f>"""TorlysDynamics"",""Torlys Inc."",""111"",""3"",""SHA0249440"",""4"",""10000"""</f>
        <v>"TorlysDynamics","Torlys Inc.","111","3","SHA0249440","4","10000"</v>
      </c>
      <c r="C344" s="2">
        <v>45932</v>
      </c>
      <c r="D344" s="2" t="str">
        <f>"SHA0249440"</f>
        <v>SHA0249440</v>
      </c>
      <c r="E344" s="2" t="str">
        <f>"W105"</f>
        <v>W105</v>
      </c>
      <c r="F344" t="str">
        <f>"MANUEL"</f>
        <v>MANUEL</v>
      </c>
      <c r="G344">
        <v>0</v>
      </c>
      <c r="H344">
        <v>1</v>
      </c>
      <c r="I344">
        <v>3451.2</v>
      </c>
    </row>
    <row r="345" spans="1:9" x14ac:dyDescent="0.25">
      <c r="A345" t="s">
        <v>49</v>
      </c>
      <c r="B345" t="str">
        <f>"""TorlysDynamics"",""Torlys Inc."",""111"",""3"",""SHA0249441"",""4"",""10000"""</f>
        <v>"TorlysDynamics","Torlys Inc.","111","3","SHA0249441","4","10000"</v>
      </c>
      <c r="C345" s="2">
        <v>45932</v>
      </c>
      <c r="D345" s="2" t="str">
        <f>"SHA0249441"</f>
        <v>SHA0249441</v>
      </c>
      <c r="E345" s="2" t="str">
        <f>"W105"</f>
        <v>W105</v>
      </c>
      <c r="F345" t="str">
        <f>"MANUEL"</f>
        <v>MANUEL</v>
      </c>
      <c r="G345">
        <v>5</v>
      </c>
      <c r="H345">
        <v>0</v>
      </c>
      <c r="I345">
        <v>5</v>
      </c>
    </row>
    <row r="346" spans="1:9" x14ac:dyDescent="0.25">
      <c r="A346" t="s">
        <v>49</v>
      </c>
      <c r="B346" t="str">
        <f>"""TorlysDynamics"",""Torlys Inc."",""111"",""3"",""SHA0249442"",""4"",""10000"""</f>
        <v>"TorlysDynamics","Torlys Inc.","111","3","SHA0249442","4","10000"</v>
      </c>
      <c r="C346" s="2">
        <v>45932</v>
      </c>
      <c r="D346" s="2" t="str">
        <f>"SHA0249442"</f>
        <v>SHA0249442</v>
      </c>
      <c r="E346" s="2" t="str">
        <f>"B373"</f>
        <v>B373</v>
      </c>
      <c r="F346" t="str">
        <f>"MANUEL"</f>
        <v>MANUEL</v>
      </c>
      <c r="G346">
        <v>4</v>
      </c>
      <c r="H346">
        <v>0</v>
      </c>
      <c r="I346">
        <v>107.8</v>
      </c>
    </row>
    <row r="347" spans="1:9" x14ac:dyDescent="0.25">
      <c r="A347" t="s">
        <v>49</v>
      </c>
      <c r="B347" t="str">
        <f>"""TorlysDynamics"",""Torlys Inc."",""111"",""3"",""SHA0249443"",""4"",""10000"""</f>
        <v>"TorlysDynamics","Torlys Inc.","111","3","SHA0249443","4","10000"</v>
      </c>
      <c r="C347" s="2">
        <v>45932</v>
      </c>
      <c r="D347" s="2" t="str">
        <f>"SHA0249443"</f>
        <v>SHA0249443</v>
      </c>
      <c r="E347" s="2" t="str">
        <f>"D135"</f>
        <v>D135</v>
      </c>
      <c r="F347" t="str">
        <f>"CLARENCE"</f>
        <v>CLARENCE</v>
      </c>
      <c r="G347">
        <v>21</v>
      </c>
      <c r="H347">
        <v>0</v>
      </c>
      <c r="I347">
        <v>307.86</v>
      </c>
    </row>
    <row r="348" spans="1:9" x14ac:dyDescent="0.25">
      <c r="A348" t="s">
        <v>49</v>
      </c>
      <c r="B348" t="str">
        <f>"""TorlysDynamics"",""Torlys Inc."",""111"",""3"",""SHA0249443"",""4"",""20000"""</f>
        <v>"TorlysDynamics","Torlys Inc.","111","3","SHA0249443","4","20000"</v>
      </c>
      <c r="C348" s="2">
        <v>45932</v>
      </c>
      <c r="D348" s="2" t="str">
        <f>"SHA0249443"</f>
        <v>SHA0249443</v>
      </c>
      <c r="E348" s="2" t="str">
        <f>"D135"</f>
        <v>D135</v>
      </c>
      <c r="F348" t="str">
        <f>"CLARENCE"</f>
        <v>CLARENCE</v>
      </c>
      <c r="G348">
        <v>0</v>
      </c>
      <c r="H348">
        <v>0</v>
      </c>
      <c r="I348">
        <v>1</v>
      </c>
    </row>
    <row r="349" spans="1:9" x14ac:dyDescent="0.25">
      <c r="A349" t="s">
        <v>49</v>
      </c>
      <c r="B349" t="str">
        <f>"""TorlysDynamics"",""Torlys Inc."",""111"",""3"",""SHA0249443"",""4"",""30000"""</f>
        <v>"TorlysDynamics","Torlys Inc.","111","3","SHA0249443","4","30000"</v>
      </c>
      <c r="C349" s="2">
        <v>45932</v>
      </c>
      <c r="D349" s="2" t="str">
        <f>"SHA0249443"</f>
        <v>SHA0249443</v>
      </c>
      <c r="E349" s="2" t="str">
        <f>"D135"</f>
        <v>D135</v>
      </c>
      <c r="F349" t="str">
        <f>"CLARENCE"</f>
        <v>CLARENCE</v>
      </c>
      <c r="G349">
        <v>2</v>
      </c>
      <c r="H349">
        <v>0</v>
      </c>
      <c r="I349">
        <v>2</v>
      </c>
    </row>
    <row r="350" spans="1:9" x14ac:dyDescent="0.25">
      <c r="A350" t="s">
        <v>49</v>
      </c>
      <c r="B350" t="str">
        <f>"""TorlysDynamics"",""Torlys Inc."",""111"",""3"",""SHA0249444"",""4"",""20000"""</f>
        <v>"TorlysDynamics","Torlys Inc.","111","3","SHA0249444","4","20000"</v>
      </c>
      <c r="C350" s="2">
        <v>45932</v>
      </c>
      <c r="D350" s="2" t="str">
        <f>"SHA0249444"</f>
        <v>SHA0249444</v>
      </c>
      <c r="E350" s="2" t="str">
        <f>"D135"</f>
        <v>D135</v>
      </c>
      <c r="F350" t="str">
        <f>"CLARENCE"</f>
        <v>CLARENCE</v>
      </c>
      <c r="G350">
        <v>0</v>
      </c>
      <c r="H350">
        <v>0</v>
      </c>
      <c r="I350">
        <v>2</v>
      </c>
    </row>
    <row r="351" spans="1:9" x14ac:dyDescent="0.25">
      <c r="A351" t="s">
        <v>49</v>
      </c>
      <c r="B351" t="str">
        <f>"""TorlysDynamics"",""Torlys Inc."",""111"",""3"",""SHA0249445"",""4"",""10000"""</f>
        <v>"TorlysDynamics","Torlys Inc.","111","3","SHA0249445","4","10000"</v>
      </c>
      <c r="C351" s="2">
        <v>45932</v>
      </c>
      <c r="D351" s="2" t="str">
        <f>"SHA0249445"</f>
        <v>SHA0249445</v>
      </c>
      <c r="E351" s="2" t="str">
        <f>"D801"</f>
        <v>D801</v>
      </c>
      <c r="F351" t="str">
        <f>"BRANDON"</f>
        <v>BRANDON</v>
      </c>
      <c r="G351">
        <v>56</v>
      </c>
      <c r="H351">
        <v>0</v>
      </c>
      <c r="I351">
        <v>820.96</v>
      </c>
    </row>
    <row r="352" spans="1:9" x14ac:dyDescent="0.25">
      <c r="A352" t="s">
        <v>49</v>
      </c>
      <c r="B352" t="str">
        <f>"""TorlysDynamics"",""Torlys Inc."",""111"",""3"",""SHA0249445"",""4"",""20000"""</f>
        <v>"TorlysDynamics","Torlys Inc.","111","3","SHA0249445","4","20000"</v>
      </c>
      <c r="C352" s="2">
        <v>45932</v>
      </c>
      <c r="D352" s="2" t="str">
        <f>"SHA0249445"</f>
        <v>SHA0249445</v>
      </c>
      <c r="E352" s="2" t="str">
        <f>"D801"</f>
        <v>D801</v>
      </c>
      <c r="F352" t="str">
        <f>"BRANDON"</f>
        <v>BRANDON</v>
      </c>
      <c r="G352">
        <v>0</v>
      </c>
      <c r="H352">
        <v>0</v>
      </c>
      <c r="I352">
        <v>2</v>
      </c>
    </row>
    <row r="353" spans="1:9" x14ac:dyDescent="0.25">
      <c r="A353" t="s">
        <v>49</v>
      </c>
      <c r="B353" t="str">
        <f>"""TorlysDynamics"",""Torlys Inc."",""111"",""3"",""SHA0249450"",""4"",""10000"""</f>
        <v>"TorlysDynamics","Torlys Inc.","111","3","SHA0249450","4","10000"</v>
      </c>
      <c r="C353" s="2">
        <v>45932</v>
      </c>
      <c r="D353" s="2" t="str">
        <f>"SHA0249450"</f>
        <v>SHA0249450</v>
      </c>
      <c r="E353" s="2" t="str">
        <f>"D144"</f>
        <v>D144</v>
      </c>
      <c r="F353" t="str">
        <f>"CHICO"</f>
        <v>CHICO</v>
      </c>
      <c r="G353">
        <v>22</v>
      </c>
      <c r="H353">
        <v>0</v>
      </c>
      <c r="I353">
        <v>356.84</v>
      </c>
    </row>
    <row r="354" spans="1:9" x14ac:dyDescent="0.25">
      <c r="A354" t="s">
        <v>49</v>
      </c>
      <c r="B354" t="str">
        <f>"""TorlysDynamics"",""Torlys Inc."",""111"",""3"",""SHA0249450"",""4"",""20000"""</f>
        <v>"TorlysDynamics","Torlys Inc.","111","3","SHA0249450","4","20000"</v>
      </c>
      <c r="C354" s="2">
        <v>45932</v>
      </c>
      <c r="D354" s="2" t="str">
        <f>"SHA0249450"</f>
        <v>SHA0249450</v>
      </c>
      <c r="E354" s="2" t="str">
        <f>"D144"</f>
        <v>D144</v>
      </c>
      <c r="F354" t="str">
        <f>"CHICO"</f>
        <v>CHICO</v>
      </c>
      <c r="G354">
        <v>2</v>
      </c>
      <c r="H354">
        <v>0</v>
      </c>
      <c r="I354">
        <v>2</v>
      </c>
    </row>
    <row r="355" spans="1:9" x14ac:dyDescent="0.25">
      <c r="A355" t="s">
        <v>49</v>
      </c>
      <c r="B355" t="str">
        <f>"""TorlysDynamics"",""Torlys Inc."",""111"",""3"",""SHA0249452"",""4"",""10000"""</f>
        <v>"TorlysDynamics","Torlys Inc.","111","3","SHA0249452","4","10000"</v>
      </c>
      <c r="C355" s="2">
        <v>45932</v>
      </c>
      <c r="D355" s="2" t="str">
        <f>"SHA0249452"</f>
        <v>SHA0249452</v>
      </c>
      <c r="E355" s="2" t="str">
        <f>"F519"</f>
        <v>F519</v>
      </c>
      <c r="F355" t="str">
        <f>"MANUEL"</f>
        <v>MANUEL</v>
      </c>
      <c r="G355">
        <v>14</v>
      </c>
      <c r="H355">
        <v>0</v>
      </c>
      <c r="I355">
        <v>205.24</v>
      </c>
    </row>
    <row r="356" spans="1:9" x14ac:dyDescent="0.25">
      <c r="A356" t="s">
        <v>49</v>
      </c>
      <c r="B356" t="str">
        <f>"""TorlysDynamics"",""Torlys Inc."",""111"",""3"",""SHA0249453"",""4"",""10000"""</f>
        <v>"TorlysDynamics","Torlys Inc.","111","3","SHA0249453","4","10000"</v>
      </c>
      <c r="C356" s="2">
        <v>45932</v>
      </c>
      <c r="D356" s="2" t="str">
        <f>"SHA0249453"</f>
        <v>SHA0249453</v>
      </c>
      <c r="E356" s="2" t="str">
        <f>"F519"</f>
        <v>F519</v>
      </c>
      <c r="F356" t="str">
        <f>"MANUEL"</f>
        <v>MANUEL</v>
      </c>
      <c r="G356">
        <v>13</v>
      </c>
      <c r="H356">
        <v>0</v>
      </c>
      <c r="I356">
        <v>257.52999999999997</v>
      </c>
    </row>
    <row r="357" spans="1:9" x14ac:dyDescent="0.25">
      <c r="A357" t="s">
        <v>49</v>
      </c>
      <c r="B357" t="str">
        <f>"""TorlysDynamics"",""Torlys Inc."",""111"",""3"",""SHA0249454"",""4"",""10000"""</f>
        <v>"TorlysDynamics","Torlys Inc.","111","3","SHA0249454","4","10000"</v>
      </c>
      <c r="C357" s="2">
        <v>45932</v>
      </c>
      <c r="D357" s="2" t="str">
        <f>"SHA0249454"</f>
        <v>SHA0249454</v>
      </c>
      <c r="E357" s="2" t="str">
        <f>"T169"</f>
        <v>T169</v>
      </c>
      <c r="F357" t="str">
        <f>"MANUEL"</f>
        <v>MANUEL</v>
      </c>
      <c r="G357">
        <v>11</v>
      </c>
      <c r="H357">
        <v>0</v>
      </c>
      <c r="I357">
        <v>296.45</v>
      </c>
    </row>
    <row r="358" spans="1:9" x14ac:dyDescent="0.25">
      <c r="A358" t="s">
        <v>49</v>
      </c>
      <c r="B358" t="str">
        <f>"""TorlysDynamics"",""Torlys Inc."",""111"",""3"",""SHA0249454"",""4"",""20000"""</f>
        <v>"TorlysDynamics","Torlys Inc.","111","3","SHA0249454","4","20000"</v>
      </c>
      <c r="C358" s="2">
        <v>45932</v>
      </c>
      <c r="D358" s="2" t="str">
        <f>"SHA0249454"</f>
        <v>SHA0249454</v>
      </c>
      <c r="E358" s="2" t="str">
        <f>"T169"</f>
        <v>T169</v>
      </c>
      <c r="F358" t="str">
        <f>"MANUEL"</f>
        <v>MANUEL</v>
      </c>
      <c r="G358">
        <v>0</v>
      </c>
      <c r="H358">
        <v>0</v>
      </c>
      <c r="I358">
        <v>1</v>
      </c>
    </row>
    <row r="359" spans="1:9" x14ac:dyDescent="0.25">
      <c r="A359" t="s">
        <v>49</v>
      </c>
      <c r="B359" t="str">
        <f>"""TorlysDynamics"",""Torlys Inc."",""111"",""3"",""SHA0249455"",""4"",""10000"""</f>
        <v>"TorlysDynamics","Torlys Inc.","111","3","SHA0249455","4","10000"</v>
      </c>
      <c r="C359" s="2">
        <v>45932</v>
      </c>
      <c r="D359" s="2" t="str">
        <f>"SHA0249455"</f>
        <v>SHA0249455</v>
      </c>
      <c r="E359" s="2" t="str">
        <f>"F519"</f>
        <v>F519</v>
      </c>
      <c r="F359" t="str">
        <f>"MANUEL"</f>
        <v>MANUEL</v>
      </c>
      <c r="G359">
        <v>7</v>
      </c>
      <c r="H359">
        <v>0</v>
      </c>
      <c r="I359">
        <v>138.66999999999999</v>
      </c>
    </row>
    <row r="360" spans="1:9" x14ac:dyDescent="0.25">
      <c r="A360" t="s">
        <v>49</v>
      </c>
      <c r="B360" t="str">
        <f>"""TorlysDynamics"",""Torlys Inc."",""111"",""3"",""SHA0249456"",""4"",""10000"""</f>
        <v>"TorlysDynamics","Torlys Inc.","111","3","SHA0249456","4","10000"</v>
      </c>
      <c r="C360" s="2">
        <v>45932</v>
      </c>
      <c r="D360" s="2" t="str">
        <f>"SHA0249456"</f>
        <v>SHA0249456</v>
      </c>
      <c r="E360" s="2" t="str">
        <f>"O329"</f>
        <v>O329</v>
      </c>
      <c r="F360" t="str">
        <f>"CHICO"</f>
        <v>CHICO</v>
      </c>
      <c r="G360">
        <v>16</v>
      </c>
      <c r="H360">
        <v>0</v>
      </c>
      <c r="I360">
        <v>288</v>
      </c>
    </row>
    <row r="361" spans="1:9" x14ac:dyDescent="0.25">
      <c r="A361" t="s">
        <v>49</v>
      </c>
      <c r="B361" t="str">
        <f>"""TorlysDynamics"",""Torlys Inc."",""111"",""3"",""SHA0249457"",""4"",""10000"""</f>
        <v>"TorlysDynamics","Torlys Inc.","111","3","SHA0249457","4","10000"</v>
      </c>
      <c r="C361" s="2">
        <v>45932</v>
      </c>
      <c r="D361" s="2" t="str">
        <f>"SHA0249457"</f>
        <v>SHA0249457</v>
      </c>
      <c r="E361" s="2" t="str">
        <f>"O329"</f>
        <v>O329</v>
      </c>
      <c r="F361" t="str">
        <f>"CHICO"</f>
        <v>CHICO</v>
      </c>
      <c r="G361">
        <v>2</v>
      </c>
      <c r="H361">
        <v>0</v>
      </c>
      <c r="I361">
        <v>32.44</v>
      </c>
    </row>
    <row r="362" spans="1:9" x14ac:dyDescent="0.25">
      <c r="A362" t="s">
        <v>49</v>
      </c>
      <c r="B362" t="str">
        <f>"""TorlysDynamics"",""Torlys Inc."",""111"",""3"",""SHA0249457"",""4"",""20000"""</f>
        <v>"TorlysDynamics","Torlys Inc.","111","3","SHA0249457","4","20000"</v>
      </c>
      <c r="C362" s="2">
        <v>45932</v>
      </c>
      <c r="D362" s="2" t="str">
        <f>"SHA0249457"</f>
        <v>SHA0249457</v>
      </c>
      <c r="E362" s="2" t="str">
        <f>"O329"</f>
        <v>O329</v>
      </c>
      <c r="F362" t="str">
        <f>"CHICO"</f>
        <v>CHICO</v>
      </c>
      <c r="G362">
        <v>1</v>
      </c>
      <c r="H362">
        <v>0</v>
      </c>
      <c r="I362">
        <v>1</v>
      </c>
    </row>
    <row r="363" spans="1:9" x14ac:dyDescent="0.25">
      <c r="A363" t="s">
        <v>49</v>
      </c>
      <c r="B363" t="str">
        <f>"""TorlysDynamics"",""Torlys Inc."",""111"",""3"",""SHA0249458"",""4"",""10000"""</f>
        <v>"TorlysDynamics","Torlys Inc.","111","3","SHA0249458","4","10000"</v>
      </c>
      <c r="C363" s="2">
        <v>45932</v>
      </c>
      <c r="D363" s="2" t="str">
        <f>"SHA0249458"</f>
        <v>SHA0249458</v>
      </c>
      <c r="E363" s="2" t="str">
        <f>"O329"</f>
        <v>O329</v>
      </c>
      <c r="F363" t="str">
        <f>"CHICO"</f>
        <v>CHICO</v>
      </c>
      <c r="G363">
        <v>1</v>
      </c>
      <c r="H363">
        <v>0</v>
      </c>
      <c r="I363">
        <v>15.64</v>
      </c>
    </row>
    <row r="364" spans="1:9" x14ac:dyDescent="0.25">
      <c r="A364" t="s">
        <v>49</v>
      </c>
      <c r="B364" t="str">
        <f>"""TorlysDynamics"",""Torlys Inc."",""111"",""3"",""SHA0249459"",""4"",""10000"""</f>
        <v>"TorlysDynamics","Torlys Inc.","111","3","SHA0249459","4","10000"</v>
      </c>
      <c r="C364" s="2">
        <v>45932</v>
      </c>
      <c r="D364" s="2" t="str">
        <f>"SHA0249459"</f>
        <v>SHA0249459</v>
      </c>
      <c r="E364" s="2" t="str">
        <f>"C195"</f>
        <v>C195</v>
      </c>
      <c r="F364" t="str">
        <f>"BRANDON"</f>
        <v>BRANDON</v>
      </c>
      <c r="G364">
        <v>2</v>
      </c>
      <c r="H364">
        <v>0</v>
      </c>
      <c r="I364">
        <v>43</v>
      </c>
    </row>
    <row r="365" spans="1:9" x14ac:dyDescent="0.25">
      <c r="A365" t="s">
        <v>49</v>
      </c>
      <c r="B365" t="str">
        <f>"""TorlysDynamics"",""Torlys Inc."",""111"",""3"",""SHA0249461"",""4"",""10000"""</f>
        <v>"TorlysDynamics","Torlys Inc.","111","3","SHA0249461","4","10000"</v>
      </c>
      <c r="C365" s="2">
        <v>45932</v>
      </c>
      <c r="D365" s="2" t="str">
        <f>"SHA0249461"</f>
        <v>SHA0249461</v>
      </c>
      <c r="E365" s="2" t="str">
        <f>"D801"</f>
        <v>D801</v>
      </c>
      <c r="F365" t="str">
        <f>"MANUEL"</f>
        <v>MANUEL</v>
      </c>
      <c r="G365">
        <v>5</v>
      </c>
      <c r="H365">
        <v>1</v>
      </c>
      <c r="I365">
        <v>1673.83</v>
      </c>
    </row>
    <row r="366" spans="1:9" x14ac:dyDescent="0.25">
      <c r="A366" t="s">
        <v>49</v>
      </c>
      <c r="B366" t="str">
        <f>"""TorlysDynamics"",""Torlys Inc."",""111"",""3"",""SHA0249461"",""4"",""20000"""</f>
        <v>"TorlysDynamics","Torlys Inc.","111","3","SHA0249461","4","20000"</v>
      </c>
      <c r="C366" s="2">
        <v>45932</v>
      </c>
      <c r="D366" s="2" t="str">
        <f>"SHA0249461"</f>
        <v>SHA0249461</v>
      </c>
      <c r="E366" s="2" t="str">
        <f>"D801"</f>
        <v>D801</v>
      </c>
      <c r="F366" t="str">
        <f>"MANUEL"</f>
        <v>MANUEL</v>
      </c>
      <c r="G366">
        <v>0</v>
      </c>
      <c r="H366">
        <v>0</v>
      </c>
      <c r="I366">
        <v>1</v>
      </c>
    </row>
    <row r="367" spans="1:9" x14ac:dyDescent="0.25">
      <c r="A367" t="s">
        <v>49</v>
      </c>
      <c r="B367" t="str">
        <f>"""TorlysDynamics"",""Torlys Inc."",""111"",""3"",""SHA0249462"",""4"",""10000"""</f>
        <v>"TorlysDynamics","Torlys Inc.","111","3","SHA0249462","4","10000"</v>
      </c>
      <c r="C367" s="2">
        <v>45932</v>
      </c>
      <c r="D367" s="2" t="str">
        <f>"SHA0249462"</f>
        <v>SHA0249462</v>
      </c>
      <c r="E367" s="2" t="str">
        <f>"D801"</f>
        <v>D801</v>
      </c>
      <c r="F367" t="str">
        <f>"MANUEL"</f>
        <v>MANUEL</v>
      </c>
      <c r="G367">
        <v>0</v>
      </c>
      <c r="H367">
        <v>0</v>
      </c>
      <c r="I367">
        <v>1</v>
      </c>
    </row>
    <row r="368" spans="1:9" x14ac:dyDescent="0.25">
      <c r="A368" t="s">
        <v>49</v>
      </c>
      <c r="B368" t="str">
        <f>"""TorlysDynamics"",""Torlys Inc."",""111"",""3"",""SHA0249468"",""4"",""10000"""</f>
        <v>"TorlysDynamics","Torlys Inc.","111","3","SHA0249468","4","10000"</v>
      </c>
      <c r="C368" s="2">
        <v>45932</v>
      </c>
      <c r="D368" s="2" t="str">
        <f>"SHA0249468"</f>
        <v>SHA0249468</v>
      </c>
      <c r="E368" s="2" t="str">
        <f>"B1011"</f>
        <v>B1011</v>
      </c>
      <c r="F368" t="str">
        <f>"BRANDON"</f>
        <v>BRANDON</v>
      </c>
      <c r="G368">
        <v>42</v>
      </c>
      <c r="H368">
        <v>2</v>
      </c>
      <c r="I368">
        <v>3996.08</v>
      </c>
    </row>
    <row r="369" spans="1:9" x14ac:dyDescent="0.25">
      <c r="A369" t="s">
        <v>49</v>
      </c>
      <c r="B369" t="str">
        <f>"""TorlysDynamics"",""Torlys Inc."",""111"",""3"",""SHA0249469"",""4"",""10000"""</f>
        <v>"TorlysDynamics","Torlys Inc.","111","3","SHA0249469","4","10000"</v>
      </c>
      <c r="C369" s="2">
        <v>45932</v>
      </c>
      <c r="D369" s="2" t="str">
        <f>"SHA0249469"</f>
        <v>SHA0249469</v>
      </c>
      <c r="E369" s="2" t="str">
        <f>"G419"</f>
        <v>G419</v>
      </c>
      <c r="F369" t="str">
        <f>"CHICO"</f>
        <v>CHICO</v>
      </c>
      <c r="G369">
        <v>0</v>
      </c>
      <c r="H369">
        <v>2</v>
      </c>
      <c r="I369">
        <v>3063.96</v>
      </c>
    </row>
    <row r="370" spans="1:9" x14ac:dyDescent="0.25">
      <c r="A370" t="s">
        <v>49</v>
      </c>
      <c r="B370" t="str">
        <f>"""TorlysDynamics"",""Torlys Inc."",""111"",""3"",""SHA0249469"",""4"",""20000"""</f>
        <v>"TorlysDynamics","Torlys Inc.","111","3","SHA0249469","4","20000"</v>
      </c>
      <c r="C370" s="2">
        <v>45932</v>
      </c>
      <c r="D370" s="2" t="str">
        <f>"SHA0249469"</f>
        <v>SHA0249469</v>
      </c>
      <c r="E370" s="2" t="str">
        <f>"G419"</f>
        <v>G419</v>
      </c>
      <c r="F370" t="str">
        <f>"CHICO"</f>
        <v>CHICO</v>
      </c>
      <c r="G370">
        <v>0</v>
      </c>
      <c r="H370">
        <v>0</v>
      </c>
      <c r="I370">
        <v>19</v>
      </c>
    </row>
    <row r="371" spans="1:9" x14ac:dyDescent="0.25">
      <c r="A371" t="s">
        <v>49</v>
      </c>
      <c r="B371" t="str">
        <f>"""TorlysDynamics"",""Torlys Inc."",""111"",""3"",""SHA0249471"",""4"",""10000"""</f>
        <v>"TorlysDynamics","Torlys Inc.","111","3","SHA0249471","4","10000"</v>
      </c>
      <c r="C371" s="2">
        <v>45932</v>
      </c>
      <c r="D371" s="2" t="str">
        <f>"SHA0249471"</f>
        <v>SHA0249471</v>
      </c>
      <c r="E371" s="2" t="str">
        <f>"P1119"</f>
        <v>P1119</v>
      </c>
      <c r="F371" t="str">
        <f>"JASON-R"</f>
        <v>JASON-R</v>
      </c>
      <c r="G371">
        <v>11</v>
      </c>
      <c r="H371">
        <v>7</v>
      </c>
      <c r="I371">
        <v>8793.75</v>
      </c>
    </row>
    <row r="372" spans="1:9" x14ac:dyDescent="0.25">
      <c r="A372" t="s">
        <v>49</v>
      </c>
      <c r="B372" t="str">
        <f>"""TorlysDynamics"",""Torlys Inc."",""111"",""3"",""SHA0249475"",""4"",""25000"""</f>
        <v>"TorlysDynamics","Torlys Inc.","111","3","SHA0249475","4","25000"</v>
      </c>
      <c r="C372" s="2">
        <v>45932</v>
      </c>
      <c r="D372" s="2" t="str">
        <f>"SHA0249475"</f>
        <v>SHA0249475</v>
      </c>
      <c r="E372" s="2" t="str">
        <f>"C300"</f>
        <v>C300</v>
      </c>
      <c r="F372" t="str">
        <f>"MANUEL"</f>
        <v>MANUEL</v>
      </c>
      <c r="G372">
        <v>0</v>
      </c>
      <c r="H372">
        <v>0</v>
      </c>
      <c r="I372">
        <v>21</v>
      </c>
    </row>
    <row r="373" spans="1:9" x14ac:dyDescent="0.25">
      <c r="A373" t="s">
        <v>49</v>
      </c>
      <c r="B373" t="str">
        <f>"""TorlysDynamics"",""Torlys Inc."",""111"",""3"",""SHA0249475"",""4"",""50000"""</f>
        <v>"TorlysDynamics","Torlys Inc.","111","3","SHA0249475","4","50000"</v>
      </c>
      <c r="C373" s="2">
        <v>45932</v>
      </c>
      <c r="D373" s="2" t="str">
        <f>"SHA0249475"</f>
        <v>SHA0249475</v>
      </c>
      <c r="E373" s="2" t="str">
        <f>"C300"</f>
        <v>C300</v>
      </c>
      <c r="F373" t="str">
        <f>"MANUEL"</f>
        <v>MANUEL</v>
      </c>
      <c r="G373">
        <v>0</v>
      </c>
      <c r="H373">
        <v>0</v>
      </c>
      <c r="I373">
        <v>5</v>
      </c>
    </row>
    <row r="374" spans="1:9" x14ac:dyDescent="0.25">
      <c r="A374" t="s">
        <v>49</v>
      </c>
      <c r="B374" t="str">
        <f>"""TorlysDynamics"",""Torlys Inc."",""111"",""3"",""SHA0249484"",""4"",""10000"""</f>
        <v>"TorlysDynamics","Torlys Inc.","111","3","SHA0249484","4","10000"</v>
      </c>
      <c r="C374" s="2">
        <v>45932</v>
      </c>
      <c r="D374" s="2" t="str">
        <f>"SHA0249484"</f>
        <v>SHA0249484</v>
      </c>
      <c r="E374" s="2" t="str">
        <f>"A555"</f>
        <v>A555</v>
      </c>
      <c r="F374" t="str">
        <f>"CHICO"</f>
        <v>CHICO</v>
      </c>
      <c r="G374">
        <v>29</v>
      </c>
      <c r="H374">
        <v>0</v>
      </c>
      <c r="I374">
        <v>470.38</v>
      </c>
    </row>
    <row r="375" spans="1:9" x14ac:dyDescent="0.25">
      <c r="A375" t="s">
        <v>49</v>
      </c>
      <c r="B375" t="str">
        <f>"""TorlysDynamics"",""Torlys Inc."",""111"",""3"",""SHA0249484"",""4"",""20000"""</f>
        <v>"TorlysDynamics","Torlys Inc.","111","3","SHA0249484","4","20000"</v>
      </c>
      <c r="C375" s="2">
        <v>45932</v>
      </c>
      <c r="D375" s="2" t="str">
        <f>"SHA0249484"</f>
        <v>SHA0249484</v>
      </c>
      <c r="E375" s="2" t="str">
        <f>"A555"</f>
        <v>A555</v>
      </c>
      <c r="F375" t="str">
        <f>"CHICO"</f>
        <v>CHICO</v>
      </c>
      <c r="G375">
        <v>0</v>
      </c>
      <c r="H375">
        <v>0</v>
      </c>
      <c r="I375">
        <v>3</v>
      </c>
    </row>
    <row r="376" spans="1:9" x14ac:dyDescent="0.25">
      <c r="A376" t="s">
        <v>49</v>
      </c>
      <c r="B376" t="str">
        <f>"""TorlysDynamics"",""Torlys Inc."",""111"",""3"",""SHA0249485"",""4"",""10000"""</f>
        <v>"TorlysDynamics","Torlys Inc.","111","3","SHA0249485","4","10000"</v>
      </c>
      <c r="C376" s="2">
        <v>45932</v>
      </c>
      <c r="D376" s="2" t="str">
        <f>"SHA0249485"</f>
        <v>SHA0249485</v>
      </c>
      <c r="E376" s="2" t="str">
        <f>"A555"</f>
        <v>A555</v>
      </c>
      <c r="F376" t="str">
        <f>"CHICO"</f>
        <v>CHICO</v>
      </c>
      <c r="G376">
        <v>12</v>
      </c>
      <c r="H376">
        <v>0</v>
      </c>
      <c r="I376">
        <v>281.39999999999998</v>
      </c>
    </row>
    <row r="377" spans="1:9" x14ac:dyDescent="0.25">
      <c r="A377" t="s">
        <v>49</v>
      </c>
      <c r="B377" t="str">
        <f>"""TorlysDynamics"",""Torlys Inc."",""111"",""3"",""SHA0249485"",""4"",""20000"""</f>
        <v>"TorlysDynamics","Torlys Inc.","111","3","SHA0249485","4","20000"</v>
      </c>
      <c r="C377" s="2">
        <v>45932</v>
      </c>
      <c r="D377" s="2" t="str">
        <f>"SHA0249485"</f>
        <v>SHA0249485</v>
      </c>
      <c r="E377" s="2" t="str">
        <f>"A555"</f>
        <v>A555</v>
      </c>
      <c r="F377" t="str">
        <f>"CHICO"</f>
        <v>CHICO</v>
      </c>
      <c r="G377">
        <v>0</v>
      </c>
      <c r="H377">
        <v>0</v>
      </c>
      <c r="I377">
        <v>2</v>
      </c>
    </row>
    <row r="378" spans="1:9" x14ac:dyDescent="0.25">
      <c r="A378" t="s">
        <v>49</v>
      </c>
      <c r="B378" t="str">
        <f>"""TorlysDynamics"",""Torlys Inc."",""111"",""3"",""SHA0249486"",""4"",""10000"""</f>
        <v>"TorlysDynamics","Torlys Inc.","111","3","SHA0249486","4","10000"</v>
      </c>
      <c r="C378" s="2">
        <v>45932</v>
      </c>
      <c r="D378" s="2" t="str">
        <f>"SHA0249486"</f>
        <v>SHA0249486</v>
      </c>
      <c r="E378" s="2" t="str">
        <f>"O331"</f>
        <v>O331</v>
      </c>
      <c r="F378" t="str">
        <f>"KEVIN-F"</f>
        <v>KEVIN-F</v>
      </c>
      <c r="G378">
        <v>0</v>
      </c>
      <c r="H378">
        <v>0</v>
      </c>
      <c r="I378">
        <v>1</v>
      </c>
    </row>
    <row r="379" spans="1:9" x14ac:dyDescent="0.25">
      <c r="A379" t="s">
        <v>49</v>
      </c>
      <c r="B379" t="str">
        <f>"""TorlysDynamics"",""Torlys Inc."",""111"",""3"",""SHA0249487"",""4"",""10000"""</f>
        <v>"TorlysDynamics","Torlys Inc.","111","3","SHA0249487","4","10000"</v>
      </c>
      <c r="C379" s="2">
        <v>45932</v>
      </c>
      <c r="D379" s="2" t="str">
        <f>"SHA0249487"</f>
        <v>SHA0249487</v>
      </c>
      <c r="E379" s="2" t="str">
        <f>"D375"</f>
        <v>D375</v>
      </c>
      <c r="F379" t="str">
        <f>"KEVIN-F"</f>
        <v>KEVIN-F</v>
      </c>
      <c r="G379">
        <v>2</v>
      </c>
      <c r="H379">
        <v>0</v>
      </c>
      <c r="I379">
        <v>46.44</v>
      </c>
    </row>
    <row r="380" spans="1:9" x14ac:dyDescent="0.25">
      <c r="A380" t="s">
        <v>49</v>
      </c>
      <c r="B380" t="str">
        <f>"""TorlysDynamics"",""Torlys Inc."",""111"",""3"",""SHA0249491"",""4"",""10000"""</f>
        <v>"TorlysDynamics","Torlys Inc.","111","3","SHA0249491","4","10000"</v>
      </c>
      <c r="C380" s="2">
        <v>45932</v>
      </c>
      <c r="D380" s="2" t="str">
        <f>"SHA0249491"</f>
        <v>SHA0249491</v>
      </c>
      <c r="E380" s="2" t="str">
        <f>"L1068"</f>
        <v>L1068</v>
      </c>
      <c r="F380" t="str">
        <f>"BRANDON"</f>
        <v>BRANDON</v>
      </c>
      <c r="G380">
        <v>3</v>
      </c>
      <c r="H380">
        <v>0</v>
      </c>
      <c r="I380">
        <v>68.73</v>
      </c>
    </row>
    <row r="381" spans="1:9" x14ac:dyDescent="0.25">
      <c r="A381" t="s">
        <v>49</v>
      </c>
      <c r="B381" t="str">
        <f>"""TorlysDynamics"",""Torlys Inc."",""111"",""3"",""SHA0249492"",""4"",""10000"""</f>
        <v>"TorlysDynamics","Torlys Inc.","111","3","SHA0249492","4","10000"</v>
      </c>
      <c r="C381" s="2">
        <v>45932</v>
      </c>
      <c r="D381" s="2" t="str">
        <f>"SHA0249492"</f>
        <v>SHA0249492</v>
      </c>
      <c r="E381" s="2" t="str">
        <f>"B420"</f>
        <v>B420</v>
      </c>
      <c r="F381" t="str">
        <f>"BRANDON"</f>
        <v>BRANDON</v>
      </c>
      <c r="G381">
        <v>48</v>
      </c>
      <c r="H381">
        <v>0</v>
      </c>
      <c r="I381">
        <v>1020.48</v>
      </c>
    </row>
    <row r="382" spans="1:9" x14ac:dyDescent="0.25">
      <c r="A382" t="s">
        <v>49</v>
      </c>
      <c r="B382" t="str">
        <f>"""TorlysDynamics"",""Torlys Inc."",""111"",""3"",""SHA0249492"",""4"",""20000"""</f>
        <v>"TorlysDynamics","Torlys Inc.","111","3","SHA0249492","4","20000"</v>
      </c>
      <c r="C382" s="2">
        <v>45932</v>
      </c>
      <c r="D382" s="2" t="str">
        <f>"SHA0249492"</f>
        <v>SHA0249492</v>
      </c>
      <c r="E382" s="2" t="str">
        <f>"B420"</f>
        <v>B420</v>
      </c>
      <c r="F382" t="str">
        <f>"BRANDON"</f>
        <v>BRANDON</v>
      </c>
      <c r="G382">
        <v>0</v>
      </c>
      <c r="H382">
        <v>0</v>
      </c>
      <c r="I382">
        <v>4</v>
      </c>
    </row>
    <row r="383" spans="1:9" x14ac:dyDescent="0.25">
      <c r="A383" t="s">
        <v>49</v>
      </c>
      <c r="B383" t="str">
        <f>"""TorlysDynamics"",""Torlys Inc."",""111"",""3"",""SHA0249496"",""4"",""10000"""</f>
        <v>"TorlysDynamics","Torlys Inc.","111","3","SHA0249496","4","10000"</v>
      </c>
      <c r="C383" s="2">
        <v>45932</v>
      </c>
      <c r="D383" s="2" t="str">
        <f>"SHA0249496"</f>
        <v>SHA0249496</v>
      </c>
      <c r="E383" s="2" t="str">
        <f>"P1111"</f>
        <v>P1111</v>
      </c>
      <c r="F383" t="str">
        <f>"CHICO"</f>
        <v>CHICO</v>
      </c>
      <c r="G383">
        <v>0</v>
      </c>
      <c r="H383">
        <v>0</v>
      </c>
      <c r="I383">
        <v>1</v>
      </c>
    </row>
    <row r="384" spans="1:9" x14ac:dyDescent="0.25">
      <c r="A384" t="s">
        <v>49</v>
      </c>
      <c r="B384" t="str">
        <f>"""TorlysDynamics"",""Torlys Inc."",""111"",""3"",""SHA0249496"",""4"",""20000"""</f>
        <v>"TorlysDynamics","Torlys Inc.","111","3","SHA0249496","4","20000"</v>
      </c>
      <c r="C384" s="2">
        <v>45932</v>
      </c>
      <c r="D384" s="2" t="str">
        <f>"SHA0249496"</f>
        <v>SHA0249496</v>
      </c>
      <c r="E384" s="2" t="str">
        <f>"P1111"</f>
        <v>P1111</v>
      </c>
      <c r="F384" t="str">
        <f>"CHICO"</f>
        <v>CHICO</v>
      </c>
      <c r="G384">
        <v>18</v>
      </c>
      <c r="H384">
        <v>0</v>
      </c>
      <c r="I384">
        <v>422.1</v>
      </c>
    </row>
    <row r="385" spans="1:9" x14ac:dyDescent="0.25">
      <c r="A385" t="s">
        <v>49</v>
      </c>
      <c r="B385" t="str">
        <f>"""TorlysDynamics"",""Torlys Inc."",""111"",""3"",""SHA0249499"",""4"",""10000"""</f>
        <v>"TorlysDynamics","Torlys Inc.","111","3","SHA0249499","4","10000"</v>
      </c>
      <c r="C385" s="2">
        <v>45932</v>
      </c>
      <c r="D385" s="2" t="str">
        <f>"SHA0249499"</f>
        <v>SHA0249499</v>
      </c>
      <c r="E385" s="2" t="str">
        <f>"G205"</f>
        <v>G205</v>
      </c>
      <c r="F385" t="str">
        <f>"AQIYL"</f>
        <v>AQIYL</v>
      </c>
      <c r="G385">
        <v>2</v>
      </c>
      <c r="H385">
        <v>0</v>
      </c>
      <c r="I385">
        <v>34.36</v>
      </c>
    </row>
    <row r="386" spans="1:9" x14ac:dyDescent="0.25">
      <c r="A386" t="s">
        <v>49</v>
      </c>
      <c r="B386" t="str">
        <f>"""TorlysDynamics"",""Torlys Inc."",""111"",""3"",""SHA0249502"",""4"",""10000"""</f>
        <v>"TorlysDynamics","Torlys Inc.","111","3","SHA0249502","4","10000"</v>
      </c>
      <c r="C386" s="2">
        <v>45932</v>
      </c>
      <c r="D386" s="2" t="str">
        <f>"SHA0249502"</f>
        <v>SHA0249502</v>
      </c>
      <c r="E386" s="2" t="str">
        <f>"B425"</f>
        <v>B425</v>
      </c>
      <c r="F386" t="str">
        <f>"JASON-R"</f>
        <v>JASON-R</v>
      </c>
      <c r="G386">
        <v>19</v>
      </c>
      <c r="H386">
        <v>0</v>
      </c>
      <c r="I386">
        <v>539.03</v>
      </c>
    </row>
    <row r="387" spans="1:9" x14ac:dyDescent="0.25">
      <c r="A387" t="s">
        <v>49</v>
      </c>
      <c r="B387" t="str">
        <f>"""TorlysDynamics"",""Torlys Inc."",""111"",""3"",""SHA0249503"",""4"",""10000"""</f>
        <v>"TorlysDynamics","Torlys Inc.","111","3","SHA0249503","4","10000"</v>
      </c>
      <c r="C387" s="2">
        <v>45932</v>
      </c>
      <c r="D387" s="2" t="str">
        <f>"SHA0249503"</f>
        <v>SHA0249503</v>
      </c>
      <c r="E387" s="2" t="str">
        <f>"B425"</f>
        <v>B425</v>
      </c>
      <c r="F387" t="str">
        <f>"JASON-R"</f>
        <v>JASON-R</v>
      </c>
      <c r="G387">
        <v>68</v>
      </c>
      <c r="H387">
        <v>0</v>
      </c>
      <c r="I387">
        <v>996.88</v>
      </c>
    </row>
    <row r="388" spans="1:9" x14ac:dyDescent="0.25">
      <c r="A388" t="s">
        <v>49</v>
      </c>
      <c r="B388" t="str">
        <f>"""TorlysDynamics"",""Torlys Inc."",""111"",""3"",""SHA0249505"",""4"",""10000"""</f>
        <v>"TorlysDynamics","Torlys Inc.","111","3","SHA0249505","4","10000"</v>
      </c>
      <c r="C388" s="2">
        <v>45932</v>
      </c>
      <c r="D388" s="2" t="str">
        <f>"SHA0249505"</f>
        <v>SHA0249505</v>
      </c>
      <c r="E388" s="2" t="str">
        <f>"G205"</f>
        <v>G205</v>
      </c>
      <c r="F388" t="str">
        <f>"AQIYL"</f>
        <v>AQIYL</v>
      </c>
      <c r="G388">
        <v>0</v>
      </c>
      <c r="H388">
        <v>1</v>
      </c>
      <c r="I388">
        <v>1531.4</v>
      </c>
    </row>
    <row r="389" spans="1:9" x14ac:dyDescent="0.25">
      <c r="A389" t="s">
        <v>49</v>
      </c>
      <c r="B389" t="str">
        <f>"""TorlysDynamics"",""Torlys Inc."",""111"",""3"",""SHA0249512"",""4"",""10000"""</f>
        <v>"TorlysDynamics","Torlys Inc.","111","3","SHA0249512","4","10000"</v>
      </c>
      <c r="C389" s="2">
        <v>45932</v>
      </c>
      <c r="D389" s="2" t="str">
        <f>"SHA0249512"</f>
        <v>SHA0249512</v>
      </c>
      <c r="E389" s="2" t="str">
        <f>"F780"</f>
        <v>F780</v>
      </c>
      <c r="F389" t="str">
        <f>"CHICO"</f>
        <v>CHICO</v>
      </c>
      <c r="G389">
        <v>39</v>
      </c>
      <c r="H389">
        <v>0</v>
      </c>
      <c r="I389">
        <v>905.58</v>
      </c>
    </row>
    <row r="390" spans="1:9" x14ac:dyDescent="0.25">
      <c r="A390" t="s">
        <v>49</v>
      </c>
      <c r="B390" t="str">
        <f>"""TorlysDynamics"",""Torlys Inc."",""111"",""3"",""SHA0249517"",""4"",""10000"""</f>
        <v>"TorlysDynamics","Torlys Inc.","111","3","SHA0249517","4","10000"</v>
      </c>
      <c r="C390" s="2">
        <v>45932</v>
      </c>
      <c r="D390" s="2" t="str">
        <f>"SHA0249517"</f>
        <v>SHA0249517</v>
      </c>
      <c r="E390" s="2" t="str">
        <f>"S146"</f>
        <v>S146</v>
      </c>
      <c r="F390" t="str">
        <f>"MANUEL"</f>
        <v>MANUEL</v>
      </c>
      <c r="G390">
        <v>23</v>
      </c>
      <c r="H390">
        <v>0</v>
      </c>
      <c r="I390">
        <v>642.39</v>
      </c>
    </row>
    <row r="391" spans="1:9" x14ac:dyDescent="0.25">
      <c r="A391" t="s">
        <v>49</v>
      </c>
      <c r="B391" t="str">
        <f>"""TorlysDynamics"",""Torlys Inc."",""111"",""3"",""SHA0249519"",""4"",""10000"""</f>
        <v>"TorlysDynamics","Torlys Inc.","111","3","SHA0249519","4","10000"</v>
      </c>
      <c r="C391" s="2">
        <v>45932</v>
      </c>
      <c r="D391" s="2" t="str">
        <f>"SHA0249519"</f>
        <v>SHA0249519</v>
      </c>
      <c r="E391" s="2" t="str">
        <f>"D594"</f>
        <v>D594</v>
      </c>
      <c r="F391" t="str">
        <f>"MANUEL"</f>
        <v>MANUEL</v>
      </c>
      <c r="G391">
        <v>3</v>
      </c>
      <c r="H391">
        <v>0</v>
      </c>
      <c r="I391">
        <v>70.41</v>
      </c>
    </row>
    <row r="392" spans="1:9" x14ac:dyDescent="0.25">
      <c r="A392" t="s">
        <v>49</v>
      </c>
      <c r="B392" t="str">
        <f>"""TorlysDynamics"",""Torlys Inc."",""111"",""3"",""SHA0249520"",""4"",""10000"""</f>
        <v>"TorlysDynamics","Torlys Inc.","111","3","SHA0249520","4","10000"</v>
      </c>
      <c r="C392" s="2">
        <v>45932</v>
      </c>
      <c r="D392" s="2" t="str">
        <f>"SHA0249520"</f>
        <v>SHA0249520</v>
      </c>
      <c r="E392" s="2" t="str">
        <f>"M785"</f>
        <v>M785</v>
      </c>
      <c r="F392" t="str">
        <f>"AQIYL"</f>
        <v>AQIYL</v>
      </c>
      <c r="G392">
        <v>14</v>
      </c>
      <c r="H392">
        <v>0</v>
      </c>
      <c r="I392">
        <v>325.08</v>
      </c>
    </row>
    <row r="393" spans="1:9" x14ac:dyDescent="0.25">
      <c r="A393" t="s">
        <v>49</v>
      </c>
      <c r="B393" t="str">
        <f>"""TorlysDynamics"",""Torlys Inc."",""111"",""3"",""SHA0249520"",""4"",""15000"""</f>
        <v>"TorlysDynamics","Torlys Inc.","111","3","SHA0249520","4","15000"</v>
      </c>
      <c r="C393" s="2">
        <v>45932</v>
      </c>
      <c r="D393" s="2" t="str">
        <f>"SHA0249520"</f>
        <v>SHA0249520</v>
      </c>
      <c r="E393" s="2" t="str">
        <f>"M785"</f>
        <v>M785</v>
      </c>
      <c r="F393" t="str">
        <f>"AQIYL"</f>
        <v>AQIYL</v>
      </c>
      <c r="G393">
        <v>-14</v>
      </c>
      <c r="H393">
        <v>0</v>
      </c>
      <c r="I393">
        <v>-325.08</v>
      </c>
    </row>
    <row r="394" spans="1:9" x14ac:dyDescent="0.25">
      <c r="A394" t="s">
        <v>49</v>
      </c>
      <c r="B394" t="str">
        <f>"""TorlysDynamics"",""Torlys Inc."",""111"",""3"",""SHA0249523"",""4"",""10000"""</f>
        <v>"TorlysDynamics","Torlys Inc.","111","3","SHA0249523","4","10000"</v>
      </c>
      <c r="C394" s="2">
        <v>45932</v>
      </c>
      <c r="D394" s="2" t="str">
        <f>"SHA0249523"</f>
        <v>SHA0249523</v>
      </c>
      <c r="E394" s="2" t="str">
        <f>"I120"</f>
        <v>I120</v>
      </c>
      <c r="F394" t="str">
        <f>"CHICO"</f>
        <v>CHICO</v>
      </c>
      <c r="G394">
        <v>23</v>
      </c>
      <c r="H394">
        <v>0</v>
      </c>
      <c r="I394">
        <v>539.35</v>
      </c>
    </row>
    <row r="395" spans="1:9" x14ac:dyDescent="0.25">
      <c r="A395" t="s">
        <v>49</v>
      </c>
      <c r="B395" t="str">
        <f>"""TorlysDynamics"",""Torlys Inc."",""111"",""3"",""SHA0249523"",""4"",""20000"""</f>
        <v>"TorlysDynamics","Torlys Inc.","111","3","SHA0249523","4","20000"</v>
      </c>
      <c r="C395" s="2">
        <v>45932</v>
      </c>
      <c r="D395" s="2" t="str">
        <f>"SHA0249523"</f>
        <v>SHA0249523</v>
      </c>
      <c r="E395" s="2" t="str">
        <f>"I120"</f>
        <v>I120</v>
      </c>
      <c r="F395" t="str">
        <f>"CHICO"</f>
        <v>CHICO</v>
      </c>
      <c r="G395">
        <v>0</v>
      </c>
      <c r="H395">
        <v>0</v>
      </c>
      <c r="I395">
        <v>3</v>
      </c>
    </row>
    <row r="396" spans="1:9" x14ac:dyDescent="0.25">
      <c r="A396" t="s">
        <v>49</v>
      </c>
      <c r="B396" t="str">
        <f>"""TorlysDynamics"",""Torlys Inc."",""111"",""3"",""SHA0249525"",""4"",""10000"""</f>
        <v>"TorlysDynamics","Torlys Inc.","111","3","SHA0249525","4","10000"</v>
      </c>
      <c r="C396" s="2">
        <v>45932</v>
      </c>
      <c r="D396" s="2" t="str">
        <f>"SHA0249525"</f>
        <v>SHA0249525</v>
      </c>
      <c r="E396" s="2" t="str">
        <f>"E108"</f>
        <v>E108</v>
      </c>
      <c r="F396" t="str">
        <f>"JASON-R"</f>
        <v>JASON-R</v>
      </c>
      <c r="G396">
        <v>0</v>
      </c>
      <c r="H396">
        <v>0</v>
      </c>
      <c r="I396">
        <v>2</v>
      </c>
    </row>
    <row r="397" spans="1:9" x14ac:dyDescent="0.25">
      <c r="A397" t="s">
        <v>49</v>
      </c>
      <c r="B397" t="str">
        <f>"""TorlysDynamics"",""Torlys Inc."",""111"",""3"",""SHA0249528"",""4"",""10000"""</f>
        <v>"TorlysDynamics","Torlys Inc.","111","3","SHA0249528","4","10000"</v>
      </c>
      <c r="C397" s="2">
        <v>45932</v>
      </c>
      <c r="D397" s="2" t="str">
        <f>"SHA0249528"</f>
        <v>SHA0249528</v>
      </c>
      <c r="E397" s="2" t="str">
        <f>"P1120"</f>
        <v>P1120</v>
      </c>
      <c r="F397" t="str">
        <f>"CLARENCE"</f>
        <v>CLARENCE</v>
      </c>
      <c r="G397">
        <v>61</v>
      </c>
      <c r="H397">
        <v>6</v>
      </c>
      <c r="I397">
        <v>5678.15</v>
      </c>
    </row>
    <row r="398" spans="1:9" x14ac:dyDescent="0.25">
      <c r="A398" t="s">
        <v>49</v>
      </c>
      <c r="B398" t="str">
        <f>"""TorlysDynamics"",""Torlys Inc."",""111"",""3"",""SHA0249528"",""4"",""20000"""</f>
        <v>"TorlysDynamics","Torlys Inc.","111","3","SHA0249528","4","20000"</v>
      </c>
      <c r="C398" s="2">
        <v>45932</v>
      </c>
      <c r="D398" s="2" t="str">
        <f>"SHA0249528"</f>
        <v>SHA0249528</v>
      </c>
      <c r="E398" s="2" t="str">
        <f>"P1120"</f>
        <v>P1120</v>
      </c>
      <c r="F398" t="str">
        <f>"CLARENCE"</f>
        <v>CLARENCE</v>
      </c>
      <c r="G398">
        <v>61</v>
      </c>
      <c r="H398">
        <v>6</v>
      </c>
      <c r="I398">
        <v>5678.15</v>
      </c>
    </row>
    <row r="399" spans="1:9" x14ac:dyDescent="0.25">
      <c r="A399" t="s">
        <v>49</v>
      </c>
      <c r="B399" t="str">
        <f>"""TorlysDynamics"",""Torlys Inc."",""111"",""3"",""SHA0249528"",""4"",""30000"""</f>
        <v>"TorlysDynamics","Torlys Inc.","111","3","SHA0249528","4","30000"</v>
      </c>
      <c r="C399" s="2">
        <v>45932</v>
      </c>
      <c r="D399" s="2" t="str">
        <f>"SHA0249528"</f>
        <v>SHA0249528</v>
      </c>
      <c r="E399" s="2" t="str">
        <f>"P1120"</f>
        <v>P1120</v>
      </c>
      <c r="F399" t="str">
        <f>"CLARENCE"</f>
        <v>CLARENCE</v>
      </c>
      <c r="G399">
        <v>24</v>
      </c>
      <c r="H399">
        <v>6</v>
      </c>
      <c r="I399">
        <v>5421</v>
      </c>
    </row>
    <row r="400" spans="1:9" x14ac:dyDescent="0.25">
      <c r="A400" t="s">
        <v>49</v>
      </c>
      <c r="B400" t="str">
        <f>"""TorlysDynamics"",""Torlys Inc."",""111"",""3"",""SHA0249528"",""4"",""40000"""</f>
        <v>"TorlysDynamics","Torlys Inc.","111","3","SHA0249528","4","40000"</v>
      </c>
      <c r="C400" s="2">
        <v>45932</v>
      </c>
      <c r="D400" s="2" t="str">
        <f>"SHA0249528"</f>
        <v>SHA0249528</v>
      </c>
      <c r="E400" s="2" t="str">
        <f>"P1120"</f>
        <v>P1120</v>
      </c>
      <c r="F400" t="str">
        <f>"CLARENCE"</f>
        <v>CLARENCE</v>
      </c>
      <c r="G400">
        <v>24</v>
      </c>
      <c r="H400">
        <v>6</v>
      </c>
      <c r="I400">
        <v>5421</v>
      </c>
    </row>
    <row r="401" spans="1:9" x14ac:dyDescent="0.25">
      <c r="A401" t="s">
        <v>49</v>
      </c>
      <c r="B401" t="str">
        <f>"""TorlysDynamics"",""Torlys Inc."",""111"",""3"",""SHA0249532"",""4"",""10000"""</f>
        <v>"TorlysDynamics","Torlys Inc.","111","3","SHA0249532","4","10000"</v>
      </c>
      <c r="C401" s="2">
        <v>45932</v>
      </c>
      <c r="D401" s="2" t="str">
        <f>"SHA0249532"</f>
        <v>SHA0249532</v>
      </c>
      <c r="E401" s="2" t="str">
        <f>"B105"</f>
        <v>B105</v>
      </c>
      <c r="F401" t="str">
        <f>""</f>
        <v/>
      </c>
      <c r="G401">
        <v>1</v>
      </c>
      <c r="H401">
        <v>0</v>
      </c>
      <c r="I401">
        <v>1</v>
      </c>
    </row>
    <row r="402" spans="1:9" x14ac:dyDescent="0.25">
      <c r="A402" t="s">
        <v>49</v>
      </c>
      <c r="B402" t="str">
        <f>"""TorlysDynamics"",""Torlys Inc."",""111"",""3"",""SHA0249533"",""4"",""10000"""</f>
        <v>"TorlysDynamics","Torlys Inc.","111","3","SHA0249533","4","10000"</v>
      </c>
      <c r="C402" s="2">
        <v>45932</v>
      </c>
      <c r="D402" s="2" t="str">
        <f>"SHA0249533"</f>
        <v>SHA0249533</v>
      </c>
      <c r="E402" s="2" t="str">
        <f>"S140"</f>
        <v>S140</v>
      </c>
      <c r="F402" t="str">
        <f>"JESSICA"</f>
        <v>JESSICA</v>
      </c>
      <c r="G402">
        <v>0</v>
      </c>
      <c r="H402">
        <v>0</v>
      </c>
      <c r="I402">
        <v>1</v>
      </c>
    </row>
    <row r="403" spans="1:9" x14ac:dyDescent="0.25">
      <c r="A403" t="s">
        <v>49</v>
      </c>
      <c r="B403" t="str">
        <f>"""TorlysDynamics"",""Torlys Inc."",""111"",""3"",""SHA0249535"",""4"",""10000"""</f>
        <v>"TorlysDynamics","Torlys Inc.","111","3","SHA0249535","4","10000"</v>
      </c>
      <c r="C403" s="2">
        <v>45932</v>
      </c>
      <c r="D403" s="2" t="str">
        <f>"SHA0249535"</f>
        <v>SHA0249535</v>
      </c>
      <c r="E403" s="2" t="str">
        <f>"R799"</f>
        <v>R799</v>
      </c>
      <c r="F403" t="str">
        <f>"BRANDON"</f>
        <v>BRANDON</v>
      </c>
      <c r="G403">
        <v>8</v>
      </c>
      <c r="H403">
        <v>1</v>
      </c>
      <c r="I403">
        <v>1407</v>
      </c>
    </row>
    <row r="404" spans="1:9" x14ac:dyDescent="0.25">
      <c r="A404" t="s">
        <v>49</v>
      </c>
      <c r="B404" t="str">
        <f>"""TorlysDynamics"",""Torlys Inc."",""111"",""3"",""SHA0249536"",""4"",""30000"""</f>
        <v>"TorlysDynamics","Torlys Inc.","111","3","SHA0249536","4","30000"</v>
      </c>
      <c r="C404" s="2">
        <v>45932</v>
      </c>
      <c r="D404" s="2" t="str">
        <f>"SHA0249536"</f>
        <v>SHA0249536</v>
      </c>
      <c r="E404" s="2" t="str">
        <f>"R799"</f>
        <v>R799</v>
      </c>
      <c r="F404" t="str">
        <f>"BRANDON"</f>
        <v>BRANDON</v>
      </c>
      <c r="G404">
        <v>0</v>
      </c>
      <c r="H404">
        <v>0</v>
      </c>
      <c r="I404">
        <v>3</v>
      </c>
    </row>
    <row r="405" spans="1:9" x14ac:dyDescent="0.25">
      <c r="A405" t="s">
        <v>49</v>
      </c>
      <c r="B405" t="str">
        <f>"""TorlysDynamics"",""Torlys Inc."",""111"",""3"",""SHA0249537"",""4"",""10000"""</f>
        <v>"TorlysDynamics","Torlys Inc.","111","3","SHA0249537","4","10000"</v>
      </c>
      <c r="C405" s="2">
        <v>45932</v>
      </c>
      <c r="D405" s="2" t="str">
        <f>"SHA0249537"</f>
        <v>SHA0249537</v>
      </c>
      <c r="E405" s="2" t="str">
        <f>"R799"</f>
        <v>R799</v>
      </c>
      <c r="F405" t="str">
        <f>"BRANDON"</f>
        <v>BRANDON</v>
      </c>
      <c r="G405">
        <v>0</v>
      </c>
      <c r="H405">
        <v>0</v>
      </c>
      <c r="I405">
        <v>3</v>
      </c>
    </row>
    <row r="406" spans="1:9" x14ac:dyDescent="0.25">
      <c r="A406" t="s">
        <v>49</v>
      </c>
      <c r="B406" t="str">
        <f>"""TorlysDynamics"",""Torlys Inc."",""111"",""3"",""SHA0249544"",""4"",""10000"""</f>
        <v>"TorlysDynamics","Torlys Inc.","111","3","SHA0249544","4","10000"</v>
      </c>
      <c r="C406" s="2">
        <v>45932</v>
      </c>
      <c r="D406" s="2" t="str">
        <f>"SHA0249544"</f>
        <v>SHA0249544</v>
      </c>
      <c r="E406" s="2" t="str">
        <f>"P1120"</f>
        <v>P1120</v>
      </c>
      <c r="F406" t="str">
        <f>"CHICO"</f>
        <v>CHICO</v>
      </c>
      <c r="G406">
        <v>0</v>
      </c>
      <c r="H406">
        <v>0</v>
      </c>
      <c r="I406">
        <v>120</v>
      </c>
    </row>
    <row r="407" spans="1:9" x14ac:dyDescent="0.25">
      <c r="A407" t="s">
        <v>49</v>
      </c>
      <c r="B407" t="str">
        <f>"""TorlysDynamics"",""Torlys Inc."",""111"",""3"",""SHA0249545"",""4"",""30000"""</f>
        <v>"TorlysDynamics","Torlys Inc.","111","3","SHA0249545","4","30000"</v>
      </c>
      <c r="C407" s="2">
        <v>45932</v>
      </c>
      <c r="D407" s="2" t="str">
        <f>"SHA0249545"</f>
        <v>SHA0249545</v>
      </c>
      <c r="E407" s="2" t="str">
        <f>"R799"</f>
        <v>R799</v>
      </c>
      <c r="F407" t="str">
        <f>"BRANDON"</f>
        <v>BRANDON</v>
      </c>
      <c r="G407">
        <v>0</v>
      </c>
      <c r="H407">
        <v>0</v>
      </c>
      <c r="I407">
        <v>4</v>
      </c>
    </row>
    <row r="408" spans="1:9" x14ac:dyDescent="0.25">
      <c r="A408" t="s">
        <v>49</v>
      </c>
      <c r="B408" t="str">
        <f>"""TorlysDynamics"",""Torlys Inc."",""111"",""3"",""SHA0249546"",""4"",""10000"""</f>
        <v>"TorlysDynamics","Torlys Inc.","111","3","SHA0249546","4","10000"</v>
      </c>
      <c r="C408" s="2">
        <v>45932</v>
      </c>
      <c r="D408" s="2" t="str">
        <f>"SHA0249546"</f>
        <v>SHA0249546</v>
      </c>
      <c r="E408" s="2" t="str">
        <f>"A433"</f>
        <v>A433</v>
      </c>
      <c r="F408" t="str">
        <f>"JASON-R"</f>
        <v>JASON-R</v>
      </c>
      <c r="G408">
        <v>29</v>
      </c>
      <c r="H408">
        <v>0</v>
      </c>
      <c r="I408">
        <v>680.05</v>
      </c>
    </row>
    <row r="409" spans="1:9" x14ac:dyDescent="0.25">
      <c r="A409" t="s">
        <v>49</v>
      </c>
      <c r="B409" t="str">
        <f>"""TorlysDynamics"",""Torlys Inc."",""111"",""3"",""SHA0249546"",""4"",""20000"""</f>
        <v>"TorlysDynamics","Torlys Inc.","111","3","SHA0249546","4","20000"</v>
      </c>
      <c r="C409" s="2">
        <v>45932</v>
      </c>
      <c r="D409" s="2" t="str">
        <f>"SHA0249546"</f>
        <v>SHA0249546</v>
      </c>
      <c r="E409" s="2" t="str">
        <f>"A433"</f>
        <v>A433</v>
      </c>
      <c r="F409" t="str">
        <f>"JASON-R"</f>
        <v>JASON-R</v>
      </c>
      <c r="G409">
        <v>0</v>
      </c>
      <c r="H409">
        <v>0</v>
      </c>
      <c r="I409">
        <v>2</v>
      </c>
    </row>
    <row r="410" spans="1:9" x14ac:dyDescent="0.25">
      <c r="A410" t="s">
        <v>49</v>
      </c>
      <c r="B410" t="str">
        <f>"""TorlysDynamics"",""Torlys Inc."",""111"",""3"",""SHA0249547"",""4"",""10000"""</f>
        <v>"TorlysDynamics","Torlys Inc.","111","3","SHA0249547","4","10000"</v>
      </c>
      <c r="C410" s="2">
        <v>45932</v>
      </c>
      <c r="D410" s="2" t="str">
        <f>"SHA0249547"</f>
        <v>SHA0249547</v>
      </c>
      <c r="E410" s="2" t="str">
        <f>"A433"</f>
        <v>A433</v>
      </c>
      <c r="F410" t="str">
        <f>"JASON-R"</f>
        <v>JASON-R</v>
      </c>
      <c r="G410">
        <v>10</v>
      </c>
      <c r="H410">
        <v>0</v>
      </c>
      <c r="I410">
        <v>234.5</v>
      </c>
    </row>
    <row r="411" spans="1:9" x14ac:dyDescent="0.25">
      <c r="A411" t="s">
        <v>49</v>
      </c>
      <c r="B411" t="str">
        <f>"""TorlysDynamics"",""Torlys Inc."",""111"",""3"",""SHA0249547"",""4"",""20000"""</f>
        <v>"TorlysDynamics","Torlys Inc.","111","3","SHA0249547","4","20000"</v>
      </c>
      <c r="C411" s="2">
        <v>45932</v>
      </c>
      <c r="D411" s="2" t="str">
        <f>"SHA0249547"</f>
        <v>SHA0249547</v>
      </c>
      <c r="E411" s="2" t="str">
        <f>"A433"</f>
        <v>A433</v>
      </c>
      <c r="F411" t="str">
        <f>"JASON-R"</f>
        <v>JASON-R</v>
      </c>
      <c r="G411">
        <v>0</v>
      </c>
      <c r="H411">
        <v>0</v>
      </c>
      <c r="I411">
        <v>2</v>
      </c>
    </row>
    <row r="412" spans="1:9" x14ac:dyDescent="0.25">
      <c r="A412" t="s">
        <v>49</v>
      </c>
      <c r="B412" t="str">
        <f>"""TorlysDynamics"",""Torlys Inc."",""111"",""3"",""SHA0249548"",""4"",""10000"""</f>
        <v>"TorlysDynamics","Torlys Inc.","111","3","SHA0249548","4","10000"</v>
      </c>
      <c r="C412" s="2">
        <v>45932</v>
      </c>
      <c r="D412" s="2" t="str">
        <f>"SHA0249548"</f>
        <v>SHA0249548</v>
      </c>
      <c r="E412" s="2" t="str">
        <f>"A433"</f>
        <v>A433</v>
      </c>
      <c r="F412" t="str">
        <f>"JASON-R"</f>
        <v>JASON-R</v>
      </c>
      <c r="G412">
        <v>0</v>
      </c>
      <c r="H412">
        <v>0</v>
      </c>
      <c r="I412">
        <v>2</v>
      </c>
    </row>
    <row r="413" spans="1:9" x14ac:dyDescent="0.25">
      <c r="A413" t="s">
        <v>49</v>
      </c>
      <c r="B413" t="str">
        <f>"""TorlysDynamics"",""Torlys Inc."",""111"",""3"",""SHA0249567"",""4"",""10000"""</f>
        <v>"TorlysDynamics","Torlys Inc.","111","3","SHA0249567","4","10000"</v>
      </c>
      <c r="C413" s="2">
        <v>45932</v>
      </c>
      <c r="D413" s="2" t="str">
        <f>"SHA0249567"</f>
        <v>SHA0249567</v>
      </c>
      <c r="E413" s="2" t="str">
        <f>"A415"</f>
        <v>A415</v>
      </c>
      <c r="F413" t="str">
        <f>"CHICO"</f>
        <v>CHICO</v>
      </c>
      <c r="G413">
        <v>8</v>
      </c>
      <c r="H413">
        <v>0</v>
      </c>
      <c r="I413">
        <v>210.32</v>
      </c>
    </row>
    <row r="414" spans="1:9" x14ac:dyDescent="0.25">
      <c r="A414" t="s">
        <v>49</v>
      </c>
      <c r="B414" t="str">
        <f>"""TorlysDynamics"",""Torlys Inc."",""111"",""3"",""SHA0249567"",""4"",""40000"""</f>
        <v>"TorlysDynamics","Torlys Inc.","111","3","SHA0249567","4","40000"</v>
      </c>
      <c r="C414" s="2">
        <v>45932</v>
      </c>
      <c r="D414" s="2" t="str">
        <f>"SHA0249567"</f>
        <v>SHA0249567</v>
      </c>
      <c r="E414" s="2" t="str">
        <f>"A415"</f>
        <v>A415</v>
      </c>
      <c r="F414" t="str">
        <f>"CHICO"</f>
        <v>CHICO</v>
      </c>
      <c r="G414">
        <v>0</v>
      </c>
      <c r="H414">
        <v>0</v>
      </c>
      <c r="I414">
        <v>4</v>
      </c>
    </row>
    <row r="415" spans="1:9" x14ac:dyDescent="0.25">
      <c r="A415" t="s">
        <v>49</v>
      </c>
      <c r="B415" t="str">
        <f>"""TorlysDynamics"",""Torlys Inc."",""111"",""3"",""SHA0249567"",""4"",""50000"""</f>
        <v>"TorlysDynamics","Torlys Inc.","111","3","SHA0249567","4","50000"</v>
      </c>
      <c r="C415" s="2">
        <v>45932</v>
      </c>
      <c r="D415" s="2" t="str">
        <f>"SHA0249567"</f>
        <v>SHA0249567</v>
      </c>
      <c r="E415" s="2" t="str">
        <f>"A415"</f>
        <v>A415</v>
      </c>
      <c r="F415" t="str">
        <f>"CHICO"</f>
        <v>CHICO</v>
      </c>
      <c r="G415">
        <v>8</v>
      </c>
      <c r="H415">
        <v>0</v>
      </c>
      <c r="I415">
        <v>210.32</v>
      </c>
    </row>
    <row r="416" spans="1:9" x14ac:dyDescent="0.25">
      <c r="A416" t="s">
        <v>49</v>
      </c>
      <c r="B416" t="str">
        <f>"""TorlysDynamics"",""Torlys Inc."",""111"",""3"",""SHA0249567"",""4"",""80000"""</f>
        <v>"TorlysDynamics","Torlys Inc.","111","3","SHA0249567","4","80000"</v>
      </c>
      <c r="C416" s="2">
        <v>45932</v>
      </c>
      <c r="D416" s="2" t="str">
        <f>"SHA0249567"</f>
        <v>SHA0249567</v>
      </c>
      <c r="E416" s="2" t="str">
        <f>"A415"</f>
        <v>A415</v>
      </c>
      <c r="F416" t="str">
        <f>"CHICO"</f>
        <v>CHICO</v>
      </c>
      <c r="G416">
        <v>0</v>
      </c>
      <c r="H416">
        <v>0</v>
      </c>
      <c r="I416">
        <v>4</v>
      </c>
    </row>
    <row r="417" spans="1:9" x14ac:dyDescent="0.25">
      <c r="A417" t="s">
        <v>49</v>
      </c>
      <c r="B417" t="str">
        <f>"""TorlysDynamics"",""Torlys Inc."",""111"",""3"",""SHA0249569"",""4"",""10000"""</f>
        <v>"TorlysDynamics","Torlys Inc.","111","3","SHA0249569","4","10000"</v>
      </c>
      <c r="C417" s="2">
        <v>45932</v>
      </c>
      <c r="D417" s="2" t="str">
        <f>"SHA0249569"</f>
        <v>SHA0249569</v>
      </c>
      <c r="E417" s="2" t="str">
        <f>"G200"</f>
        <v>G200</v>
      </c>
      <c r="F417" t="str">
        <f>"AQIYL"</f>
        <v>AQIYL</v>
      </c>
      <c r="G417">
        <v>4</v>
      </c>
      <c r="H417">
        <v>0</v>
      </c>
      <c r="I417">
        <v>28</v>
      </c>
    </row>
    <row r="418" spans="1:9" x14ac:dyDescent="0.25">
      <c r="A418" t="s">
        <v>49</v>
      </c>
      <c r="B418" t="str">
        <f>"""TorlysDynamics"",""Torlys Inc."",""111"",""3"",""SHA0249569"",""4"",""15000"""</f>
        <v>"TorlysDynamics","Torlys Inc.","111","3","SHA0249569","4","15000"</v>
      </c>
      <c r="C418" s="2">
        <v>45932</v>
      </c>
      <c r="D418" s="2" t="str">
        <f>"SHA0249569"</f>
        <v>SHA0249569</v>
      </c>
      <c r="E418" s="2" t="str">
        <f>"G200"</f>
        <v>G200</v>
      </c>
      <c r="F418" t="str">
        <f>"AQIYL"</f>
        <v>AQIYL</v>
      </c>
      <c r="G418">
        <v>-4</v>
      </c>
      <c r="H418">
        <v>0</v>
      </c>
      <c r="I418">
        <v>-28</v>
      </c>
    </row>
    <row r="419" spans="1:9" x14ac:dyDescent="0.25">
      <c r="A419" t="s">
        <v>49</v>
      </c>
      <c r="B419" t="str">
        <f>"""TorlysDynamics"",""Torlys Inc."",""111"",""3"",""SHA0249569"",""4"",""20000"""</f>
        <v>"TorlysDynamics","Torlys Inc.","111","3","SHA0249569","4","20000"</v>
      </c>
      <c r="C419" s="2">
        <v>45932</v>
      </c>
      <c r="D419" s="2" t="str">
        <f>"SHA0249569"</f>
        <v>SHA0249569</v>
      </c>
      <c r="E419" s="2" t="str">
        <f>"G200"</f>
        <v>G200</v>
      </c>
      <c r="F419" t="str">
        <f>"AQIYL"</f>
        <v>AQIYL</v>
      </c>
      <c r="G419">
        <v>0</v>
      </c>
      <c r="H419">
        <v>0</v>
      </c>
      <c r="I419">
        <v>5</v>
      </c>
    </row>
    <row r="420" spans="1:9" x14ac:dyDescent="0.25">
      <c r="A420" t="s">
        <v>49</v>
      </c>
      <c r="B420" t="str">
        <f>"""TorlysDynamics"",""Torlys Inc."",""111"",""3"",""SHA0249569"",""4"",""30000"""</f>
        <v>"TorlysDynamics","Torlys Inc.","111","3","SHA0249569","4","30000"</v>
      </c>
      <c r="C420" s="2">
        <v>45932</v>
      </c>
      <c r="D420" s="2" t="str">
        <f>"SHA0249569"</f>
        <v>SHA0249569</v>
      </c>
      <c r="E420" s="2" t="str">
        <f>"G200"</f>
        <v>G200</v>
      </c>
      <c r="F420" t="str">
        <f>"AQIYL"</f>
        <v>AQIYL</v>
      </c>
      <c r="G420">
        <v>0</v>
      </c>
      <c r="H420">
        <v>0</v>
      </c>
      <c r="I420">
        <v>-5</v>
      </c>
    </row>
    <row r="421" spans="1:9" x14ac:dyDescent="0.25">
      <c r="A421" t="s">
        <v>49</v>
      </c>
      <c r="B421" t="str">
        <f>"""TorlysDynamics"",""Torlys Inc."",""111"",""3"",""SHA0249570"",""4"",""10000"""</f>
        <v>"TorlysDynamics","Torlys Inc.","111","3","SHA0249570","4","10000"</v>
      </c>
      <c r="C421" s="2">
        <v>45932</v>
      </c>
      <c r="D421" s="2" t="str">
        <f>"SHA0249570"</f>
        <v>SHA0249570</v>
      </c>
      <c r="E421" s="2" t="str">
        <f>"H235"</f>
        <v>H235</v>
      </c>
      <c r="F421" t="str">
        <f>"JASON-R"</f>
        <v>JASON-R</v>
      </c>
      <c r="G421">
        <v>0</v>
      </c>
      <c r="H421">
        <v>4</v>
      </c>
      <c r="I421">
        <v>4925.76</v>
      </c>
    </row>
    <row r="422" spans="1:9" x14ac:dyDescent="0.25">
      <c r="A422" t="s">
        <v>49</v>
      </c>
      <c r="B422" t="str">
        <f>"""TorlysDynamics"",""Torlys Inc."",""111"",""3"",""SHA0249572"",""4"",""10000"""</f>
        <v>"TorlysDynamics","Torlys Inc.","111","3","SHA0249572","4","10000"</v>
      </c>
      <c r="C422" s="2">
        <v>45932</v>
      </c>
      <c r="D422" s="2" t="str">
        <f>"SHA0249572"</f>
        <v>SHA0249572</v>
      </c>
      <c r="E422" s="2" t="str">
        <f>"I135"</f>
        <v>I135</v>
      </c>
      <c r="F422" t="str">
        <f>"BRANDON"</f>
        <v>BRANDON</v>
      </c>
      <c r="G422">
        <v>65</v>
      </c>
      <c r="H422">
        <v>1</v>
      </c>
      <c r="I422">
        <v>2184.34</v>
      </c>
    </row>
    <row r="423" spans="1:9" x14ac:dyDescent="0.25">
      <c r="A423" t="s">
        <v>49</v>
      </c>
      <c r="B423" t="str">
        <f>"""TorlysDynamics"",""Torlys Inc."",""111"",""3"",""SHA0249573"",""4"",""10000"""</f>
        <v>"TorlysDynamics","Torlys Inc.","111","3","SHA0249573","4","10000"</v>
      </c>
      <c r="C423" s="2">
        <v>45932</v>
      </c>
      <c r="D423" s="2" t="str">
        <f>"SHA0249573"</f>
        <v>SHA0249573</v>
      </c>
      <c r="E423" s="2" t="str">
        <f>"I135"</f>
        <v>I135</v>
      </c>
      <c r="F423" t="str">
        <f>"BRANDON"</f>
        <v>BRANDON</v>
      </c>
      <c r="G423">
        <v>55</v>
      </c>
      <c r="H423">
        <v>0</v>
      </c>
      <c r="I423">
        <v>806.3</v>
      </c>
    </row>
    <row r="424" spans="1:9" x14ac:dyDescent="0.25">
      <c r="A424" t="s">
        <v>49</v>
      </c>
      <c r="B424" t="str">
        <f>"""TorlysDynamics"",""Torlys Inc."",""111"",""3"",""SHA0249574"",""4"",""10000"""</f>
        <v>"TorlysDynamics","Torlys Inc.","111","3","SHA0249574","4","10000"</v>
      </c>
      <c r="C424" s="2">
        <v>45932</v>
      </c>
      <c r="D424" s="2" t="str">
        <f>"SHA0249574"</f>
        <v>SHA0249574</v>
      </c>
      <c r="E424" s="2" t="str">
        <f>"I135"</f>
        <v>I135</v>
      </c>
      <c r="F424" t="str">
        <f>"BRANDON"</f>
        <v>BRANDON</v>
      </c>
      <c r="G424">
        <v>0</v>
      </c>
      <c r="H424">
        <v>0</v>
      </c>
      <c r="I424">
        <v>1</v>
      </c>
    </row>
    <row r="425" spans="1:9" x14ac:dyDescent="0.25">
      <c r="A425" t="s">
        <v>49</v>
      </c>
      <c r="B425" t="str">
        <f>"""TorlysDynamics"",""Torlys Inc."",""111"",""3"",""SHA0249574"",""4"",""30000"""</f>
        <v>"TorlysDynamics","Torlys Inc.","111","3","SHA0249574","4","30000"</v>
      </c>
      <c r="C425" s="2">
        <v>45932</v>
      </c>
      <c r="D425" s="2" t="str">
        <f>"SHA0249574"</f>
        <v>SHA0249574</v>
      </c>
      <c r="E425" s="2" t="str">
        <f>"I135"</f>
        <v>I135</v>
      </c>
      <c r="F425" t="str">
        <f>"BRANDON"</f>
        <v>BRANDON</v>
      </c>
      <c r="G425">
        <v>0</v>
      </c>
      <c r="H425">
        <v>0</v>
      </c>
      <c r="I425">
        <v>1</v>
      </c>
    </row>
    <row r="426" spans="1:9" x14ac:dyDescent="0.25">
      <c r="A426" t="s">
        <v>49</v>
      </c>
      <c r="B426" t="str">
        <f>"""TorlysDynamics"",""Torlys Inc."",""111"",""3"",""SHA0249575"",""4"",""10000"""</f>
        <v>"TorlysDynamics","Torlys Inc.","111","3","SHA0249575","4","10000"</v>
      </c>
      <c r="C426" s="2">
        <v>45932</v>
      </c>
      <c r="D426" s="2" t="str">
        <f>"SHA0249575"</f>
        <v>SHA0249575</v>
      </c>
      <c r="E426" s="2" t="str">
        <f>"I135"</f>
        <v>I135</v>
      </c>
      <c r="F426" t="str">
        <f>"BRANDON"</f>
        <v>BRANDON</v>
      </c>
      <c r="G426">
        <v>0</v>
      </c>
      <c r="H426">
        <v>0</v>
      </c>
      <c r="I426">
        <v>2</v>
      </c>
    </row>
    <row r="427" spans="1:9" x14ac:dyDescent="0.25">
      <c r="A427" t="s">
        <v>49</v>
      </c>
      <c r="B427" t="str">
        <f>"""TorlysDynamics"",""Torlys Inc."",""111"",""3"",""SHA0249576"",""4"",""30000"""</f>
        <v>"TorlysDynamics","Torlys Inc.","111","3","SHA0249576","4","30000"</v>
      </c>
      <c r="C427" s="2">
        <v>45932</v>
      </c>
      <c r="D427" s="2" t="str">
        <f>"SHA0249576"</f>
        <v>SHA0249576</v>
      </c>
      <c r="E427" s="2" t="str">
        <f>"G200"</f>
        <v>G200</v>
      </c>
      <c r="F427" t="str">
        <f>"AQIYL"</f>
        <v>AQIYL</v>
      </c>
      <c r="G427">
        <v>0</v>
      </c>
      <c r="H427">
        <v>0</v>
      </c>
      <c r="I427">
        <v>5</v>
      </c>
    </row>
    <row r="428" spans="1:9" x14ac:dyDescent="0.25">
      <c r="A428" t="s">
        <v>49</v>
      </c>
      <c r="B428" t="str">
        <f>"""TorlysDynamics"",""Torlys Inc."",""111"",""3"",""SHA0249576"",""4"",""40000"""</f>
        <v>"TorlysDynamics","Torlys Inc.","111","3","SHA0249576","4","40000"</v>
      </c>
      <c r="C428" s="2">
        <v>45932</v>
      </c>
      <c r="D428" s="2" t="str">
        <f>"SHA0249576"</f>
        <v>SHA0249576</v>
      </c>
      <c r="E428" s="2" t="str">
        <f>"G200"</f>
        <v>G200</v>
      </c>
      <c r="F428" t="str">
        <f>"AQIYL"</f>
        <v>AQIYL</v>
      </c>
      <c r="G428">
        <v>5</v>
      </c>
      <c r="H428">
        <v>0</v>
      </c>
      <c r="I428">
        <v>40</v>
      </c>
    </row>
    <row r="429" spans="1:9" x14ac:dyDescent="0.25">
      <c r="A429" t="s">
        <v>49</v>
      </c>
      <c r="B429" t="str">
        <f>"""TorlysDynamics"",""Torlys Inc."",""111"",""3"",""SHA0249584"",""4"",""10000"""</f>
        <v>"TorlysDynamics","Torlys Inc.","111","3","SHA0249584","4","10000"</v>
      </c>
      <c r="C429" s="2">
        <v>45933</v>
      </c>
      <c r="D429" s="2" t="str">
        <f>"SHA0249584"</f>
        <v>SHA0249584</v>
      </c>
      <c r="E429" s="2" t="str">
        <f>"Y-J1000"</f>
        <v>Y-J1000</v>
      </c>
      <c r="F429" t="str">
        <f>"KEVIN-F"</f>
        <v>KEVIN-F</v>
      </c>
      <c r="G429">
        <v>1</v>
      </c>
      <c r="H429">
        <v>0</v>
      </c>
      <c r="I429">
        <v>23.45</v>
      </c>
    </row>
    <row r="430" spans="1:9" x14ac:dyDescent="0.25">
      <c r="A430" t="s">
        <v>49</v>
      </c>
      <c r="B430" t="str">
        <f>"""TorlysDynamics"",""Torlys Inc."",""111"",""3"",""SHA0249584"",""4"",""30000"""</f>
        <v>"TorlysDynamics","Torlys Inc.","111","3","SHA0249584","4","30000"</v>
      </c>
      <c r="C430" s="2">
        <v>45933</v>
      </c>
      <c r="D430" s="2" t="str">
        <f>"SHA0249584"</f>
        <v>SHA0249584</v>
      </c>
      <c r="E430" s="2" t="str">
        <f>"Y-J1000"</f>
        <v>Y-J1000</v>
      </c>
      <c r="F430" t="str">
        <f>"KEVIN-F"</f>
        <v>KEVIN-F</v>
      </c>
      <c r="G430">
        <v>1</v>
      </c>
      <c r="H430">
        <v>0</v>
      </c>
      <c r="I430">
        <v>23.45</v>
      </c>
    </row>
    <row r="431" spans="1:9" x14ac:dyDescent="0.25">
      <c r="A431" t="s">
        <v>49</v>
      </c>
      <c r="B431" t="str">
        <f>"""TorlysDynamics"",""Torlys Inc."",""111"",""3"",""SHA0249586"",""4"",""10000"""</f>
        <v>"TorlysDynamics","Torlys Inc.","111","3","SHA0249586","4","10000"</v>
      </c>
      <c r="C431" s="2">
        <v>45933</v>
      </c>
      <c r="D431" s="2" t="str">
        <f>"SHA0249586"</f>
        <v>SHA0249586</v>
      </c>
      <c r="E431" s="2" t="str">
        <f>"P1111"</f>
        <v>P1111</v>
      </c>
      <c r="F431" t="str">
        <f>"KEVIN-F"</f>
        <v>KEVIN-F</v>
      </c>
      <c r="G431">
        <v>1</v>
      </c>
      <c r="H431">
        <v>0</v>
      </c>
      <c r="I431">
        <v>1</v>
      </c>
    </row>
    <row r="432" spans="1:9" x14ac:dyDescent="0.25">
      <c r="A432" t="s">
        <v>49</v>
      </c>
      <c r="B432" t="str">
        <f>"""TorlysDynamics"",""Torlys Inc."",""111"",""3"",""SHA0249587"",""4"",""10000"""</f>
        <v>"TorlysDynamics","Torlys Inc.","111","3","SHA0249587","4","10000"</v>
      </c>
      <c r="C432" s="2">
        <v>45933</v>
      </c>
      <c r="D432" s="2" t="str">
        <f>"SHA0249587"</f>
        <v>SHA0249587</v>
      </c>
      <c r="E432" s="2" t="str">
        <f>"M785"</f>
        <v>M785</v>
      </c>
      <c r="F432" t="str">
        <f>"AQIYL"</f>
        <v>AQIYL</v>
      </c>
      <c r="G432">
        <v>14</v>
      </c>
      <c r="H432">
        <v>0</v>
      </c>
      <c r="I432">
        <v>325.08</v>
      </c>
    </row>
    <row r="433" spans="1:9" x14ac:dyDescent="0.25">
      <c r="A433" t="s">
        <v>49</v>
      </c>
      <c r="B433" t="str">
        <f>"""TorlysDynamics"",""Torlys Inc."",""111"",""3"",""SHA0249588"",""4"",""10000"""</f>
        <v>"TorlysDynamics","Torlys Inc.","111","3","SHA0249588","4","10000"</v>
      </c>
      <c r="C433" s="2">
        <v>45933</v>
      </c>
      <c r="D433" s="2" t="str">
        <f>"SHA0249588"</f>
        <v>SHA0249588</v>
      </c>
      <c r="E433" s="2" t="str">
        <f>"W800"</f>
        <v>W800</v>
      </c>
      <c r="F433" t="str">
        <f>"JASON-R"</f>
        <v>JASON-R</v>
      </c>
      <c r="G433">
        <v>21</v>
      </c>
      <c r="H433">
        <v>0</v>
      </c>
      <c r="I433">
        <v>492.45</v>
      </c>
    </row>
    <row r="434" spans="1:9" x14ac:dyDescent="0.25">
      <c r="A434" t="s">
        <v>49</v>
      </c>
      <c r="B434" t="str">
        <f>"""TorlysDynamics"",""Torlys Inc."",""111"",""3"",""SHA0249589"",""4"",""10000"""</f>
        <v>"TorlysDynamics","Torlys Inc.","111","3","SHA0249589","4","10000"</v>
      </c>
      <c r="C434" s="2">
        <v>45933</v>
      </c>
      <c r="D434" s="2" t="str">
        <f>"SHA0249589"</f>
        <v>SHA0249589</v>
      </c>
      <c r="E434" s="2" t="str">
        <f>"W800"</f>
        <v>W800</v>
      </c>
      <c r="F434" t="str">
        <f>"JASON-R"</f>
        <v>JASON-R</v>
      </c>
      <c r="G434">
        <v>30</v>
      </c>
      <c r="H434">
        <v>0</v>
      </c>
      <c r="I434">
        <v>703.5</v>
      </c>
    </row>
    <row r="435" spans="1:9" x14ac:dyDescent="0.25">
      <c r="A435" t="s">
        <v>49</v>
      </c>
      <c r="B435" t="str">
        <f>"""TorlysDynamics"",""Torlys Inc."",""111"",""3"",""SHA0249590"",""4"",""10000"""</f>
        <v>"TorlysDynamics","Torlys Inc.","111","3","SHA0249590","4","10000"</v>
      </c>
      <c r="C435" s="2">
        <v>45933</v>
      </c>
      <c r="D435" s="2" t="str">
        <f>"SHA0249590"</f>
        <v>SHA0249590</v>
      </c>
      <c r="E435" s="2" t="str">
        <f>"O327"</f>
        <v>O327</v>
      </c>
      <c r="F435" t="str">
        <f>"AQIYL"</f>
        <v>AQIYL</v>
      </c>
      <c r="G435">
        <v>9</v>
      </c>
      <c r="H435">
        <v>0</v>
      </c>
      <c r="I435">
        <v>140.76</v>
      </c>
    </row>
    <row r="436" spans="1:9" x14ac:dyDescent="0.25">
      <c r="A436" t="s">
        <v>49</v>
      </c>
      <c r="B436" t="str">
        <f>"""TorlysDynamics"",""Torlys Inc."",""111"",""3"",""SHA0249590"",""4"",""20000"""</f>
        <v>"TorlysDynamics","Torlys Inc.","111","3","SHA0249590","4","20000"</v>
      </c>
      <c r="C436" s="2">
        <v>45933</v>
      </c>
      <c r="D436" s="2" t="str">
        <f>"SHA0249590"</f>
        <v>SHA0249590</v>
      </c>
      <c r="E436" s="2" t="str">
        <f>"O327"</f>
        <v>O327</v>
      </c>
      <c r="F436" t="str">
        <f>"AQIYL"</f>
        <v>AQIYL</v>
      </c>
      <c r="G436">
        <v>0</v>
      </c>
      <c r="H436">
        <v>0</v>
      </c>
      <c r="I436">
        <v>3</v>
      </c>
    </row>
    <row r="437" spans="1:9" x14ac:dyDescent="0.25">
      <c r="A437" t="s">
        <v>49</v>
      </c>
      <c r="B437" t="str">
        <f>"""TorlysDynamics"",""Torlys Inc."",""111"",""3"",""SHA0249590"",""4"",""30000"""</f>
        <v>"TorlysDynamics","Torlys Inc.","111","3","SHA0249590","4","30000"</v>
      </c>
      <c r="C437" s="2">
        <v>45933</v>
      </c>
      <c r="D437" s="2" t="str">
        <f>"SHA0249590"</f>
        <v>SHA0249590</v>
      </c>
      <c r="E437" s="2" t="str">
        <f>"O327"</f>
        <v>O327</v>
      </c>
      <c r="F437" t="str">
        <f>"AQIYL"</f>
        <v>AQIYL</v>
      </c>
      <c r="G437">
        <v>9</v>
      </c>
      <c r="H437">
        <v>0</v>
      </c>
      <c r="I437">
        <v>140.76</v>
      </c>
    </row>
    <row r="438" spans="1:9" x14ac:dyDescent="0.25">
      <c r="A438" t="s">
        <v>49</v>
      </c>
      <c r="B438" t="str">
        <f>"""TorlysDynamics"",""Torlys Inc."",""111"",""3"",""SHA0249590"",""4"",""40000"""</f>
        <v>"TorlysDynamics","Torlys Inc.","111","3","SHA0249590","4","40000"</v>
      </c>
      <c r="C438" s="2">
        <v>45933</v>
      </c>
      <c r="D438" s="2" t="str">
        <f>"SHA0249590"</f>
        <v>SHA0249590</v>
      </c>
      <c r="E438" s="2" t="str">
        <f>"O327"</f>
        <v>O327</v>
      </c>
      <c r="F438" t="str">
        <f>"AQIYL"</f>
        <v>AQIYL</v>
      </c>
      <c r="G438">
        <v>0</v>
      </c>
      <c r="H438">
        <v>0</v>
      </c>
      <c r="I438">
        <v>1</v>
      </c>
    </row>
    <row r="439" spans="1:9" x14ac:dyDescent="0.25">
      <c r="A439" t="s">
        <v>49</v>
      </c>
      <c r="B439" t="str">
        <f>"""TorlysDynamics"",""Torlys Inc."",""111"",""3"",""SHA0249590"",""4"",""50000"""</f>
        <v>"TorlysDynamics","Torlys Inc.","111","3","SHA0249590","4","50000"</v>
      </c>
      <c r="C439" s="2">
        <v>45933</v>
      </c>
      <c r="D439" s="2" t="str">
        <f>"SHA0249590"</f>
        <v>SHA0249590</v>
      </c>
      <c r="E439" s="2" t="str">
        <f>"O327"</f>
        <v>O327</v>
      </c>
      <c r="F439" t="str">
        <f>"AQIYL"</f>
        <v>AQIYL</v>
      </c>
      <c r="G439">
        <v>0</v>
      </c>
      <c r="H439">
        <v>0</v>
      </c>
      <c r="I439">
        <v>2</v>
      </c>
    </row>
    <row r="440" spans="1:9" x14ac:dyDescent="0.25">
      <c r="A440" t="s">
        <v>49</v>
      </c>
      <c r="B440" t="str">
        <f>"""TorlysDynamics"",""Torlys Inc."",""111"",""3"",""SHA0249591"",""4"",""10000"""</f>
        <v>"TorlysDynamics","Torlys Inc.","111","3","SHA0249591","4","10000"</v>
      </c>
      <c r="C440" s="2">
        <v>45933</v>
      </c>
      <c r="D440" s="2" t="str">
        <f>"SHA0249591"</f>
        <v>SHA0249591</v>
      </c>
      <c r="E440" s="2" t="str">
        <f>"R799"</f>
        <v>R799</v>
      </c>
      <c r="F440" t="str">
        <f>"BRANDON"</f>
        <v>BRANDON</v>
      </c>
      <c r="G440">
        <v>11</v>
      </c>
      <c r="H440">
        <v>0</v>
      </c>
      <c r="I440">
        <v>175.34</v>
      </c>
    </row>
    <row r="441" spans="1:9" x14ac:dyDescent="0.25">
      <c r="A441" t="s">
        <v>49</v>
      </c>
      <c r="B441" t="str">
        <f>"""TorlysDynamics"",""Torlys Inc."",""111"",""3"",""SHA0249591"",""4"",""20000"""</f>
        <v>"TorlysDynamics","Torlys Inc.","111","3","SHA0249591","4","20000"</v>
      </c>
      <c r="C441" s="2">
        <v>45933</v>
      </c>
      <c r="D441" s="2" t="str">
        <f>"SHA0249591"</f>
        <v>SHA0249591</v>
      </c>
      <c r="E441" s="2" t="str">
        <f>"R799"</f>
        <v>R799</v>
      </c>
      <c r="F441" t="str">
        <f>"BRANDON"</f>
        <v>BRANDON</v>
      </c>
      <c r="G441">
        <v>0</v>
      </c>
      <c r="H441">
        <v>0</v>
      </c>
      <c r="I441">
        <v>6</v>
      </c>
    </row>
    <row r="442" spans="1:9" x14ac:dyDescent="0.25">
      <c r="A442" t="s">
        <v>49</v>
      </c>
      <c r="B442" t="str">
        <f>"""TorlysDynamics"",""Torlys Inc."",""111"",""3"",""SHA0249592"",""4"",""10000"""</f>
        <v>"TorlysDynamics","Torlys Inc.","111","3","SHA0249592","4","10000"</v>
      </c>
      <c r="C442" s="2">
        <v>45933</v>
      </c>
      <c r="D442" s="2" t="str">
        <f>"SHA0249592"</f>
        <v>SHA0249592</v>
      </c>
      <c r="E442" s="2" t="str">
        <f>"A7272"</f>
        <v>A7272</v>
      </c>
      <c r="F442" t="str">
        <f>"CLARENCE"</f>
        <v>CLARENCE</v>
      </c>
      <c r="G442">
        <v>51</v>
      </c>
      <c r="H442">
        <v>0</v>
      </c>
      <c r="I442">
        <v>1184.22</v>
      </c>
    </row>
    <row r="443" spans="1:9" x14ac:dyDescent="0.25">
      <c r="A443" t="s">
        <v>49</v>
      </c>
      <c r="B443" t="str">
        <f>"""TorlysDynamics"",""Torlys Inc."",""111"",""3"",""SHA0249592"",""4"",""20000"""</f>
        <v>"TorlysDynamics","Torlys Inc.","111","3","SHA0249592","4","20000"</v>
      </c>
      <c r="C443" s="2">
        <v>45933</v>
      </c>
      <c r="D443" s="2" t="str">
        <f>"SHA0249592"</f>
        <v>SHA0249592</v>
      </c>
      <c r="E443" s="2" t="str">
        <f>"A7272"</f>
        <v>A7272</v>
      </c>
      <c r="F443" t="str">
        <f>"CLARENCE"</f>
        <v>CLARENCE</v>
      </c>
      <c r="G443">
        <v>0</v>
      </c>
      <c r="H443">
        <v>0</v>
      </c>
      <c r="I443">
        <v>3</v>
      </c>
    </row>
    <row r="444" spans="1:9" x14ac:dyDescent="0.25">
      <c r="A444" t="s">
        <v>49</v>
      </c>
      <c r="B444" t="str">
        <f>"""TorlysDynamics"",""Torlys Inc."",""111"",""3"",""SHA0249593"",""4"",""10000"""</f>
        <v>"TorlysDynamics","Torlys Inc.","111","3","SHA0249593","4","10000"</v>
      </c>
      <c r="C444" s="2">
        <v>45933</v>
      </c>
      <c r="D444" s="2" t="str">
        <f>"SHA0249593"</f>
        <v>SHA0249593</v>
      </c>
      <c r="E444" s="2" t="str">
        <f>"B425"</f>
        <v>B425</v>
      </c>
      <c r="F444" t="str">
        <f>"BRANDON"</f>
        <v>BRANDON</v>
      </c>
      <c r="G444">
        <v>2</v>
      </c>
      <c r="H444">
        <v>1</v>
      </c>
      <c r="I444">
        <v>844.56</v>
      </c>
    </row>
    <row r="445" spans="1:9" x14ac:dyDescent="0.25">
      <c r="A445" t="s">
        <v>49</v>
      </c>
      <c r="B445" t="str">
        <f>"""TorlysDynamics"",""Torlys Inc."",""111"",""3"",""SHA0249594"",""4"",""10000"""</f>
        <v>"TorlysDynamics","Torlys Inc.","111","3","SHA0249594","4","10000"</v>
      </c>
      <c r="C445" s="2">
        <v>45933</v>
      </c>
      <c r="D445" s="2" t="str">
        <f>"SHA0249594"</f>
        <v>SHA0249594</v>
      </c>
      <c r="E445" s="2" t="str">
        <f>"B425"</f>
        <v>B425</v>
      </c>
      <c r="F445" t="str">
        <f>"BRANDON"</f>
        <v>BRANDON</v>
      </c>
      <c r="G445">
        <v>1</v>
      </c>
      <c r="H445">
        <v>0</v>
      </c>
      <c r="I445">
        <v>23.22</v>
      </c>
    </row>
    <row r="446" spans="1:9" x14ac:dyDescent="0.25">
      <c r="A446" t="s">
        <v>49</v>
      </c>
      <c r="B446" t="str">
        <f>"""TorlysDynamics"",""Torlys Inc."",""111"",""3"",""SHA0249595"",""4"",""10000"""</f>
        <v>"TorlysDynamics","Torlys Inc.","111","3","SHA0249595","4","10000"</v>
      </c>
      <c r="C446" s="2">
        <v>45933</v>
      </c>
      <c r="D446" s="2" t="str">
        <f>"SHA0249595"</f>
        <v>SHA0249595</v>
      </c>
      <c r="E446" s="2" t="str">
        <f>"S341"</f>
        <v>S341</v>
      </c>
      <c r="F446" t="str">
        <f>"BRANDON"</f>
        <v>BRANDON</v>
      </c>
      <c r="G446">
        <v>0</v>
      </c>
      <c r="H446">
        <v>1</v>
      </c>
      <c r="I446">
        <v>933.5</v>
      </c>
    </row>
    <row r="447" spans="1:9" x14ac:dyDescent="0.25">
      <c r="A447" t="s">
        <v>49</v>
      </c>
      <c r="B447" t="str">
        <f>"""TorlysDynamics"",""Torlys Inc."",""111"",""3"",""SHA0249596"",""4"",""10000"""</f>
        <v>"TorlysDynamics","Torlys Inc.","111","3","SHA0249596","4","10000"</v>
      </c>
      <c r="C447" s="2">
        <v>45933</v>
      </c>
      <c r="D447" s="2" t="str">
        <f>"SHA0249596"</f>
        <v>SHA0249596</v>
      </c>
      <c r="E447" s="2" t="str">
        <f>"D2520"</f>
        <v>D2520</v>
      </c>
      <c r="F447" t="str">
        <f>"KEVIN-F"</f>
        <v>KEVIN-F</v>
      </c>
      <c r="G447">
        <v>2</v>
      </c>
      <c r="H447">
        <v>0</v>
      </c>
      <c r="I447">
        <v>46.9</v>
      </c>
    </row>
    <row r="448" spans="1:9" x14ac:dyDescent="0.25">
      <c r="A448" t="s">
        <v>49</v>
      </c>
      <c r="B448" t="str">
        <f>"""TorlysDynamics"",""Torlys Inc."",""111"",""3"",""SHA0249597"",""4"",""10000"""</f>
        <v>"TorlysDynamics","Torlys Inc.","111","3","SHA0249597","4","10000"</v>
      </c>
      <c r="C448" s="2">
        <v>45933</v>
      </c>
      <c r="D448" s="2" t="str">
        <f>"SHA0249597"</f>
        <v>SHA0249597</v>
      </c>
      <c r="E448" s="2" t="str">
        <f>"H235"</f>
        <v>H235</v>
      </c>
      <c r="F448" t="str">
        <f>"AQIYL"</f>
        <v>AQIYL</v>
      </c>
      <c r="G448">
        <v>0</v>
      </c>
      <c r="H448">
        <v>4</v>
      </c>
      <c r="I448">
        <v>4925.76</v>
      </c>
    </row>
    <row r="449" spans="1:9" x14ac:dyDescent="0.25">
      <c r="A449" t="s">
        <v>49</v>
      </c>
      <c r="B449" t="str">
        <f>"""TorlysDynamics"",""Torlys Inc."",""111"",""3"",""SHA0249598"",""4"",""10000"""</f>
        <v>"TorlysDynamics","Torlys Inc.","111","3","SHA0249598","4","10000"</v>
      </c>
      <c r="C449" s="2">
        <v>45933</v>
      </c>
      <c r="D449" s="2" t="str">
        <f>"SHA0249598"</f>
        <v>SHA0249598</v>
      </c>
      <c r="E449" s="2" t="str">
        <f>"D144"</f>
        <v>D144</v>
      </c>
      <c r="F449" t="str">
        <f>"AQIYL"</f>
        <v>AQIYL</v>
      </c>
      <c r="G449">
        <v>17</v>
      </c>
      <c r="H449">
        <v>0</v>
      </c>
      <c r="I449">
        <v>482.29</v>
      </c>
    </row>
    <row r="450" spans="1:9" x14ac:dyDescent="0.25">
      <c r="A450" t="s">
        <v>49</v>
      </c>
      <c r="B450" t="str">
        <f>"""TorlysDynamics"",""Torlys Inc."",""111"",""3"",""SHA0249598"",""4"",""40000"""</f>
        <v>"TorlysDynamics","Torlys Inc.","111","3","SHA0249598","4","40000"</v>
      </c>
      <c r="C450" s="2">
        <v>45933</v>
      </c>
      <c r="D450" s="2" t="str">
        <f>"SHA0249598"</f>
        <v>SHA0249598</v>
      </c>
      <c r="E450" s="2" t="str">
        <f>"D144"</f>
        <v>D144</v>
      </c>
      <c r="F450" t="str">
        <f>"AQIYL"</f>
        <v>AQIYL</v>
      </c>
      <c r="G450">
        <v>0</v>
      </c>
      <c r="H450">
        <v>0</v>
      </c>
      <c r="I450">
        <v>4</v>
      </c>
    </row>
    <row r="451" spans="1:9" x14ac:dyDescent="0.25">
      <c r="A451" t="s">
        <v>49</v>
      </c>
      <c r="B451" t="str">
        <f>"""TorlysDynamics"",""Torlys Inc."",""111"",""3"",""SHA0249601"",""4"",""10000"""</f>
        <v>"TorlysDynamics","Torlys Inc.","111","3","SHA0249601","4","10000"</v>
      </c>
      <c r="C451" s="2">
        <v>45933</v>
      </c>
      <c r="D451" s="2" t="str">
        <f>"SHA0249601"</f>
        <v>SHA0249601</v>
      </c>
      <c r="E451" s="2" t="str">
        <f>"A1035"</f>
        <v>A1035</v>
      </c>
      <c r="F451" t="str">
        <f>"MANUEL"</f>
        <v>MANUEL</v>
      </c>
      <c r="G451">
        <v>4</v>
      </c>
      <c r="H451">
        <v>1</v>
      </c>
      <c r="I451">
        <v>1617</v>
      </c>
    </row>
    <row r="452" spans="1:9" x14ac:dyDescent="0.25">
      <c r="A452" t="s">
        <v>49</v>
      </c>
      <c r="B452" t="str">
        <f>"""TorlysDynamics"",""Torlys Inc."",""111"",""3"",""SHA0249601"",""4"",""20000"""</f>
        <v>"TorlysDynamics","Torlys Inc.","111","3","SHA0249601","4","20000"</v>
      </c>
      <c r="C452" s="2">
        <v>45933</v>
      </c>
      <c r="D452" s="2" t="str">
        <f>"SHA0249601"</f>
        <v>SHA0249601</v>
      </c>
      <c r="E452" s="2" t="str">
        <f>"A1035"</f>
        <v>A1035</v>
      </c>
      <c r="F452" t="str">
        <f>"MANUEL"</f>
        <v>MANUEL</v>
      </c>
      <c r="G452">
        <v>0</v>
      </c>
      <c r="H452">
        <v>0</v>
      </c>
      <c r="I452">
        <v>4</v>
      </c>
    </row>
    <row r="453" spans="1:9" x14ac:dyDescent="0.25">
      <c r="A453" t="s">
        <v>49</v>
      </c>
      <c r="B453" t="str">
        <f>"""TorlysDynamics"",""Torlys Inc."",""111"",""3"",""SHA0249603"",""4"",""30000"""</f>
        <v>"TorlysDynamics","Torlys Inc.","111","3","SHA0249603","4","30000"</v>
      </c>
      <c r="C453" s="2">
        <v>45933</v>
      </c>
      <c r="D453" s="2" t="str">
        <f>"SHA0249603"</f>
        <v>SHA0249603</v>
      </c>
      <c r="E453" s="2" t="str">
        <f>"C300"</f>
        <v>C300</v>
      </c>
      <c r="F453" t="str">
        <f>"JASON-R"</f>
        <v>JASON-R</v>
      </c>
      <c r="G453">
        <v>15</v>
      </c>
      <c r="H453">
        <v>5</v>
      </c>
      <c r="I453">
        <v>6271.7</v>
      </c>
    </row>
    <row r="454" spans="1:9" x14ac:dyDescent="0.25">
      <c r="A454" t="s">
        <v>49</v>
      </c>
      <c r="B454" t="str">
        <f>"""TorlysDynamics"",""Torlys Inc."",""111"",""3"",""SHA0249603"",""4"",""40000"""</f>
        <v>"TorlysDynamics","Torlys Inc.","111","3","SHA0249603","4","40000"</v>
      </c>
      <c r="C454" s="2">
        <v>45933</v>
      </c>
      <c r="D454" s="2" t="str">
        <f>"SHA0249603"</f>
        <v>SHA0249603</v>
      </c>
      <c r="E454" s="2" t="str">
        <f>"C300"</f>
        <v>C300</v>
      </c>
      <c r="F454" t="str">
        <f>"JASON-R"</f>
        <v>JASON-R</v>
      </c>
      <c r="G454">
        <v>5</v>
      </c>
      <c r="H454">
        <v>6</v>
      </c>
      <c r="I454">
        <v>7249.66</v>
      </c>
    </row>
    <row r="455" spans="1:9" x14ac:dyDescent="0.25">
      <c r="A455" t="s">
        <v>49</v>
      </c>
      <c r="B455" t="str">
        <f>"""TorlysDynamics"",""Torlys Inc."",""111"",""3"",""SHA0249603"",""4"",""50000"""</f>
        <v>"TorlysDynamics","Torlys Inc.","111","3","SHA0249603","4","50000"</v>
      </c>
      <c r="C455" s="2">
        <v>45933</v>
      </c>
      <c r="D455" s="2" t="str">
        <f>"SHA0249603"</f>
        <v>SHA0249603</v>
      </c>
      <c r="E455" s="2" t="str">
        <f>"C300"</f>
        <v>C300</v>
      </c>
      <c r="F455" t="str">
        <f>"JASON-R"</f>
        <v>JASON-R</v>
      </c>
      <c r="G455">
        <v>0</v>
      </c>
      <c r="H455">
        <v>1</v>
      </c>
      <c r="I455">
        <v>1104.48</v>
      </c>
    </row>
    <row r="456" spans="1:9" x14ac:dyDescent="0.25">
      <c r="A456" t="s">
        <v>49</v>
      </c>
      <c r="B456" t="str">
        <f>"""TorlysDynamics"",""Torlys Inc."",""111"",""3"",""SHA0249604"",""4"",""10000"""</f>
        <v>"TorlysDynamics","Torlys Inc.","111","3","SHA0249604","4","10000"</v>
      </c>
      <c r="C456" s="2">
        <v>45933</v>
      </c>
      <c r="D456" s="2" t="str">
        <f>"SHA0249604"</f>
        <v>SHA0249604</v>
      </c>
      <c r="E456" s="2" t="str">
        <f>"F475"</f>
        <v>F475</v>
      </c>
      <c r="F456" t="str">
        <f>"CLARENCE"</f>
        <v>CLARENCE</v>
      </c>
      <c r="G456">
        <v>44</v>
      </c>
      <c r="H456">
        <v>0</v>
      </c>
      <c r="I456">
        <v>645.04</v>
      </c>
    </row>
    <row r="457" spans="1:9" x14ac:dyDescent="0.25">
      <c r="A457" t="s">
        <v>49</v>
      </c>
      <c r="B457" t="str">
        <f>"""TorlysDynamics"",""Torlys Inc."",""111"",""3"",""SHA0249605"",""4"",""10000"""</f>
        <v>"TorlysDynamics","Torlys Inc.","111","3","SHA0249605","4","10000"</v>
      </c>
      <c r="C457" s="2">
        <v>45933</v>
      </c>
      <c r="D457" s="2" t="str">
        <f>"SHA0249605"</f>
        <v>SHA0249605</v>
      </c>
      <c r="E457" s="2" t="str">
        <f>"F475"</f>
        <v>F475</v>
      </c>
      <c r="F457" t="str">
        <f>"CLARENCE"</f>
        <v>CLARENCE</v>
      </c>
      <c r="G457">
        <v>20</v>
      </c>
      <c r="H457">
        <v>0</v>
      </c>
      <c r="I457">
        <v>469</v>
      </c>
    </row>
    <row r="458" spans="1:9" x14ac:dyDescent="0.25">
      <c r="A458" t="s">
        <v>49</v>
      </c>
      <c r="B458" t="str">
        <f>"""TorlysDynamics"",""Torlys Inc."",""111"",""3"",""SHA0249609"",""4"",""10000"""</f>
        <v>"TorlysDynamics","Torlys Inc.","111","3","SHA0249609","4","10000"</v>
      </c>
      <c r="C458" s="2">
        <v>45933</v>
      </c>
      <c r="D458" s="2" t="str">
        <f>"SHA0249609"</f>
        <v>SHA0249609</v>
      </c>
      <c r="E458" s="2" t="str">
        <f>"W800"</f>
        <v>W800</v>
      </c>
      <c r="F458" t="str">
        <f>"JASON-R"</f>
        <v>JASON-R</v>
      </c>
      <c r="G458">
        <v>3</v>
      </c>
      <c r="H458">
        <v>0</v>
      </c>
      <c r="I458">
        <v>3</v>
      </c>
    </row>
    <row r="459" spans="1:9" x14ac:dyDescent="0.25">
      <c r="A459" t="s">
        <v>49</v>
      </c>
      <c r="B459" t="str">
        <f>"""TorlysDynamics"",""Torlys Inc."",""111"",""3"",""SHA0249609"",""4"",""20000"""</f>
        <v>"TorlysDynamics","Torlys Inc.","111","3","SHA0249609","4","20000"</v>
      </c>
      <c r="C459" s="2">
        <v>45933</v>
      </c>
      <c r="D459" s="2" t="str">
        <f>"SHA0249609"</f>
        <v>SHA0249609</v>
      </c>
      <c r="E459" s="2" t="str">
        <f>"W800"</f>
        <v>W800</v>
      </c>
      <c r="F459" t="str">
        <f>"JASON-R"</f>
        <v>JASON-R</v>
      </c>
      <c r="G459">
        <v>0</v>
      </c>
      <c r="H459">
        <v>0</v>
      </c>
      <c r="I459">
        <v>3</v>
      </c>
    </row>
    <row r="460" spans="1:9" x14ac:dyDescent="0.25">
      <c r="A460" t="s">
        <v>49</v>
      </c>
      <c r="B460" t="str">
        <f>"""TorlysDynamics"",""Torlys Inc."",""111"",""3"",""SHA0249610"",""4"",""20000"""</f>
        <v>"TorlysDynamics","Torlys Inc.","111","3","SHA0249610","4","20000"</v>
      </c>
      <c r="C460" s="2">
        <v>45933</v>
      </c>
      <c r="D460" s="2" t="str">
        <f>"SHA0249610"</f>
        <v>SHA0249610</v>
      </c>
      <c r="E460" s="2" t="str">
        <f>"W800"</f>
        <v>W800</v>
      </c>
      <c r="F460" t="str">
        <f>"JASON-R"</f>
        <v>JASON-R</v>
      </c>
      <c r="G460">
        <v>0</v>
      </c>
      <c r="H460">
        <v>0</v>
      </c>
      <c r="I460">
        <v>1</v>
      </c>
    </row>
    <row r="461" spans="1:9" x14ac:dyDescent="0.25">
      <c r="A461" t="s">
        <v>49</v>
      </c>
      <c r="B461" t="str">
        <f>"""TorlysDynamics"",""Torlys Inc."",""111"",""3"",""SHA0249611"",""4"",""10000"""</f>
        <v>"TorlysDynamics","Torlys Inc.","111","3","SHA0249611","4","10000"</v>
      </c>
      <c r="C461" s="2">
        <v>45933</v>
      </c>
      <c r="D461" s="2" t="str">
        <f>"SHA0249611"</f>
        <v>SHA0249611</v>
      </c>
      <c r="E461" s="2" t="str">
        <f>"W800"</f>
        <v>W800</v>
      </c>
      <c r="F461" t="str">
        <f>"JASON-R"</f>
        <v>JASON-R</v>
      </c>
      <c r="G461">
        <v>20</v>
      </c>
      <c r="H461">
        <v>0</v>
      </c>
      <c r="I461">
        <v>312.8</v>
      </c>
    </row>
    <row r="462" spans="1:9" x14ac:dyDescent="0.25">
      <c r="A462" t="s">
        <v>49</v>
      </c>
      <c r="B462" t="str">
        <f>"""TorlysDynamics"",""Torlys Inc."",""111"",""3"",""SHA0249611"",""4"",""30000"""</f>
        <v>"TorlysDynamics","Torlys Inc.","111","3","SHA0249611","4","30000"</v>
      </c>
      <c r="C462" s="2">
        <v>45933</v>
      </c>
      <c r="D462" s="2" t="str">
        <f>"SHA0249611"</f>
        <v>SHA0249611</v>
      </c>
      <c r="E462" s="2" t="str">
        <f>"W800"</f>
        <v>W800</v>
      </c>
      <c r="F462" t="str">
        <f>"JASON-R"</f>
        <v>JASON-R</v>
      </c>
      <c r="G462">
        <v>0</v>
      </c>
      <c r="H462">
        <v>0</v>
      </c>
      <c r="I462">
        <v>1</v>
      </c>
    </row>
    <row r="463" spans="1:9" x14ac:dyDescent="0.25">
      <c r="A463" t="s">
        <v>49</v>
      </c>
      <c r="B463" t="str">
        <f>"""TorlysDynamics"",""Torlys Inc."",""111"",""3"",""SHA0249611"",""4"",""60000"""</f>
        <v>"TorlysDynamics","Torlys Inc.","111","3","SHA0249611","4","60000"</v>
      </c>
      <c r="C463" s="2">
        <v>45933</v>
      </c>
      <c r="D463" s="2" t="str">
        <f>"SHA0249611"</f>
        <v>SHA0249611</v>
      </c>
      <c r="E463" s="2" t="str">
        <f>"W800"</f>
        <v>W800</v>
      </c>
      <c r="F463" t="str">
        <f>"JASON-R"</f>
        <v>JASON-R</v>
      </c>
      <c r="G463">
        <v>0</v>
      </c>
      <c r="H463">
        <v>0</v>
      </c>
      <c r="I463">
        <v>1</v>
      </c>
    </row>
    <row r="464" spans="1:9" x14ac:dyDescent="0.25">
      <c r="A464" t="s">
        <v>49</v>
      </c>
      <c r="B464" t="str">
        <f>"""TorlysDynamics"",""Torlys Inc."",""111"",""3"",""SHA0249612"",""4"",""10000"""</f>
        <v>"TorlysDynamics","Torlys Inc.","111","3","SHA0249612","4","10000"</v>
      </c>
      <c r="C464" s="2">
        <v>45933</v>
      </c>
      <c r="D464" s="2" t="str">
        <f>"SHA0249612"</f>
        <v>SHA0249612</v>
      </c>
      <c r="E464" s="2" t="str">
        <f>"W800"</f>
        <v>W800</v>
      </c>
      <c r="F464" t="str">
        <f>"JASON-R"</f>
        <v>JASON-R</v>
      </c>
      <c r="G464">
        <v>43</v>
      </c>
      <c r="H464">
        <v>0</v>
      </c>
      <c r="I464">
        <v>1200.99</v>
      </c>
    </row>
    <row r="465" spans="1:9" x14ac:dyDescent="0.25">
      <c r="A465" t="s">
        <v>49</v>
      </c>
      <c r="B465" t="str">
        <f>"""TorlysDynamics"",""Torlys Inc."",""111"",""3"",""SHA0249612"",""4"",""20000"""</f>
        <v>"TorlysDynamics","Torlys Inc.","111","3","SHA0249612","4","20000"</v>
      </c>
      <c r="C465" s="2">
        <v>45933</v>
      </c>
      <c r="D465" s="2" t="str">
        <f>"SHA0249612"</f>
        <v>SHA0249612</v>
      </c>
      <c r="E465" s="2" t="str">
        <f>"W800"</f>
        <v>W800</v>
      </c>
      <c r="F465" t="str">
        <f>"JASON-R"</f>
        <v>JASON-R</v>
      </c>
      <c r="G465">
        <v>0</v>
      </c>
      <c r="H465">
        <v>0</v>
      </c>
      <c r="I465">
        <v>1</v>
      </c>
    </row>
    <row r="466" spans="1:9" x14ac:dyDescent="0.25">
      <c r="A466" t="s">
        <v>49</v>
      </c>
      <c r="B466" t="str">
        <f>"""TorlysDynamics"",""Torlys Inc."",""111"",""3"",""SHA0249612"",""4"",""30000"""</f>
        <v>"TorlysDynamics","Torlys Inc.","111","3","SHA0249612","4","30000"</v>
      </c>
      <c r="C466" s="2">
        <v>45933</v>
      </c>
      <c r="D466" s="2" t="str">
        <f>"SHA0249612"</f>
        <v>SHA0249612</v>
      </c>
      <c r="E466" s="2" t="str">
        <f>"W800"</f>
        <v>W800</v>
      </c>
      <c r="F466" t="str">
        <f>"JASON-R"</f>
        <v>JASON-R</v>
      </c>
      <c r="G466">
        <v>0</v>
      </c>
      <c r="H466">
        <v>0</v>
      </c>
      <c r="I466">
        <v>1</v>
      </c>
    </row>
    <row r="467" spans="1:9" x14ac:dyDescent="0.25">
      <c r="A467" t="s">
        <v>49</v>
      </c>
      <c r="B467" t="str">
        <f>"""TorlysDynamics"",""Torlys Inc."",""111"",""3"",""SHA0249612"",""4"",""40000"""</f>
        <v>"TorlysDynamics","Torlys Inc.","111","3","SHA0249612","4","40000"</v>
      </c>
      <c r="C467" s="2">
        <v>45933</v>
      </c>
      <c r="D467" s="2" t="str">
        <f>"SHA0249612"</f>
        <v>SHA0249612</v>
      </c>
      <c r="E467" s="2" t="str">
        <f>"W800"</f>
        <v>W800</v>
      </c>
      <c r="F467" t="str">
        <f>"JASON-R"</f>
        <v>JASON-R</v>
      </c>
      <c r="G467">
        <v>0</v>
      </c>
      <c r="H467">
        <v>0</v>
      </c>
      <c r="I467">
        <v>1</v>
      </c>
    </row>
    <row r="468" spans="1:9" x14ac:dyDescent="0.25">
      <c r="A468" t="s">
        <v>49</v>
      </c>
      <c r="B468" t="str">
        <f>"""TorlysDynamics"",""Torlys Inc."",""111"",""3"",""SHA0249612"",""4"",""50000"""</f>
        <v>"TorlysDynamics","Torlys Inc.","111","3","SHA0249612","4","50000"</v>
      </c>
      <c r="C468" s="2">
        <v>45933</v>
      </c>
      <c r="D468" s="2" t="str">
        <f>"SHA0249612"</f>
        <v>SHA0249612</v>
      </c>
      <c r="E468" s="2" t="str">
        <f>"W800"</f>
        <v>W800</v>
      </c>
      <c r="F468" t="str">
        <f>"JASON-R"</f>
        <v>JASON-R</v>
      </c>
      <c r="G468">
        <v>1</v>
      </c>
      <c r="H468">
        <v>0</v>
      </c>
      <c r="I468">
        <v>1</v>
      </c>
    </row>
    <row r="469" spans="1:9" x14ac:dyDescent="0.25">
      <c r="A469" t="s">
        <v>49</v>
      </c>
      <c r="B469" t="str">
        <f>"""TorlysDynamics"",""Torlys Inc."",""111"",""3"",""SHA0249613"",""4"",""10000"""</f>
        <v>"TorlysDynamics","Torlys Inc.","111","3","SHA0249613","4","10000"</v>
      </c>
      <c r="C469" s="2">
        <v>45933</v>
      </c>
      <c r="D469" s="2" t="str">
        <f>"SHA0249613"</f>
        <v>SHA0249613</v>
      </c>
      <c r="E469" s="2" t="str">
        <f>"B420"</f>
        <v>B420</v>
      </c>
      <c r="F469" t="str">
        <f>"AQIYL"</f>
        <v>AQIYL</v>
      </c>
      <c r="G469">
        <v>1</v>
      </c>
      <c r="H469">
        <v>1</v>
      </c>
      <c r="I469">
        <v>1211.82</v>
      </c>
    </row>
    <row r="470" spans="1:9" x14ac:dyDescent="0.25">
      <c r="A470" t="s">
        <v>49</v>
      </c>
      <c r="B470" t="str">
        <f>"""TorlysDynamics"",""Torlys Inc."",""111"",""3"",""SHA0249613"",""4"",""20000"""</f>
        <v>"TorlysDynamics","Torlys Inc.","111","3","SHA0249613","4","20000"</v>
      </c>
      <c r="C470" s="2">
        <v>45933</v>
      </c>
      <c r="D470" s="2" t="str">
        <f>"SHA0249613"</f>
        <v>SHA0249613</v>
      </c>
      <c r="E470" s="2" t="str">
        <f>"B420"</f>
        <v>B420</v>
      </c>
      <c r="F470" t="str">
        <f>"AQIYL"</f>
        <v>AQIYL</v>
      </c>
      <c r="G470">
        <v>1</v>
      </c>
      <c r="H470">
        <v>0</v>
      </c>
      <c r="I470">
        <v>9</v>
      </c>
    </row>
    <row r="471" spans="1:9" x14ac:dyDescent="0.25">
      <c r="A471" t="s">
        <v>49</v>
      </c>
      <c r="B471" t="str">
        <f>"""TorlysDynamics"",""Torlys Inc."",""111"",""3"",""SHA0249614"",""4"",""10000"""</f>
        <v>"TorlysDynamics","Torlys Inc.","111","3","SHA0249614","4","10000"</v>
      </c>
      <c r="C471" s="2">
        <v>45933</v>
      </c>
      <c r="D471" s="2" t="str">
        <f>"SHA0249614"</f>
        <v>SHA0249614</v>
      </c>
      <c r="E471" s="2" t="str">
        <f>"B420"</f>
        <v>B420</v>
      </c>
      <c r="F471" t="str">
        <f>"AQIYL"</f>
        <v>AQIYL</v>
      </c>
      <c r="G471">
        <v>40</v>
      </c>
      <c r="H471">
        <v>0</v>
      </c>
      <c r="I471">
        <v>850.4</v>
      </c>
    </row>
    <row r="472" spans="1:9" x14ac:dyDescent="0.25">
      <c r="A472" t="s">
        <v>49</v>
      </c>
      <c r="B472" t="str">
        <f>"""TorlysDynamics"",""Torlys Inc."",""111"",""3"",""SHA0249615"",""4"",""10000"""</f>
        <v>"TorlysDynamics","Torlys Inc.","111","3","SHA0249615","4","10000"</v>
      </c>
      <c r="C472" s="2">
        <v>45933</v>
      </c>
      <c r="D472" s="2" t="str">
        <f>"SHA0249615"</f>
        <v>SHA0249615</v>
      </c>
      <c r="E472" s="2" t="str">
        <f>"R900"</f>
        <v>R900</v>
      </c>
      <c r="F472" t="str">
        <f>"BRANDON"</f>
        <v>BRANDON</v>
      </c>
      <c r="G472">
        <v>21</v>
      </c>
      <c r="H472">
        <v>0</v>
      </c>
      <c r="I472">
        <v>492.45</v>
      </c>
    </row>
    <row r="473" spans="1:9" x14ac:dyDescent="0.25">
      <c r="A473" t="s">
        <v>49</v>
      </c>
      <c r="B473" t="str">
        <f>"""TorlysDynamics"",""Torlys Inc."",""111"",""3"",""SHA0249615"",""4"",""30000"""</f>
        <v>"TorlysDynamics","Torlys Inc.","111","3","SHA0249615","4","30000"</v>
      </c>
      <c r="C473" s="2">
        <v>45933</v>
      </c>
      <c r="D473" s="2" t="str">
        <f>"SHA0249615"</f>
        <v>SHA0249615</v>
      </c>
      <c r="E473" s="2" t="str">
        <f>"R900"</f>
        <v>R900</v>
      </c>
      <c r="F473" t="str">
        <f>"BRANDON"</f>
        <v>BRANDON</v>
      </c>
      <c r="G473">
        <v>0</v>
      </c>
      <c r="H473">
        <v>0</v>
      </c>
      <c r="I473">
        <v>2</v>
      </c>
    </row>
    <row r="474" spans="1:9" x14ac:dyDescent="0.25">
      <c r="A474" t="s">
        <v>49</v>
      </c>
      <c r="B474" t="str">
        <f>"""TorlysDynamics"",""Torlys Inc."",""111"",""3"",""SHA0249615"",""4"",""40000"""</f>
        <v>"TorlysDynamics","Torlys Inc.","111","3","SHA0249615","4","40000"</v>
      </c>
      <c r="C474" s="2">
        <v>45933</v>
      </c>
      <c r="D474" s="2" t="str">
        <f>"SHA0249615"</f>
        <v>SHA0249615</v>
      </c>
      <c r="E474" s="2" t="str">
        <f>"R900"</f>
        <v>R900</v>
      </c>
      <c r="F474" t="str">
        <f>"BRANDON"</f>
        <v>BRANDON</v>
      </c>
      <c r="G474">
        <v>1</v>
      </c>
      <c r="H474">
        <v>0</v>
      </c>
      <c r="I474">
        <v>1</v>
      </c>
    </row>
    <row r="475" spans="1:9" x14ac:dyDescent="0.25">
      <c r="A475" t="s">
        <v>49</v>
      </c>
      <c r="B475" t="str">
        <f>"""TorlysDynamics"",""Torlys Inc."",""111"",""3"",""SHA0249616"",""4"",""10000"""</f>
        <v>"TorlysDynamics","Torlys Inc.","111","3","SHA0249616","4","10000"</v>
      </c>
      <c r="C475" s="2">
        <v>45933</v>
      </c>
      <c r="D475" s="2" t="str">
        <f>"SHA0249616"</f>
        <v>SHA0249616</v>
      </c>
      <c r="E475" s="2" t="str">
        <f>"R900"</f>
        <v>R900</v>
      </c>
      <c r="F475" t="str">
        <f>"BRANDON"</f>
        <v>BRANDON</v>
      </c>
      <c r="G475">
        <v>16</v>
      </c>
      <c r="H475">
        <v>0</v>
      </c>
      <c r="I475">
        <v>375.2</v>
      </c>
    </row>
    <row r="476" spans="1:9" x14ac:dyDescent="0.25">
      <c r="A476" t="s">
        <v>49</v>
      </c>
      <c r="B476" t="str">
        <f>"""TorlysDynamics"",""Torlys Inc."",""111"",""3"",""SHA0249616"",""4"",""30000"""</f>
        <v>"TorlysDynamics","Torlys Inc.","111","3","SHA0249616","4","30000"</v>
      </c>
      <c r="C476" s="2">
        <v>45933</v>
      </c>
      <c r="D476" s="2" t="str">
        <f>"SHA0249616"</f>
        <v>SHA0249616</v>
      </c>
      <c r="E476" s="2" t="str">
        <f>"R900"</f>
        <v>R900</v>
      </c>
      <c r="F476" t="str">
        <f>"BRANDON"</f>
        <v>BRANDON</v>
      </c>
      <c r="G476">
        <v>1</v>
      </c>
      <c r="H476">
        <v>0</v>
      </c>
      <c r="I476">
        <v>1</v>
      </c>
    </row>
    <row r="477" spans="1:9" x14ac:dyDescent="0.25">
      <c r="A477" t="s">
        <v>49</v>
      </c>
      <c r="B477" t="str">
        <f>"""TorlysDynamics"",""Torlys Inc."",""111"",""3"",""SHA0249616"",""4"",""40000"""</f>
        <v>"TorlysDynamics","Torlys Inc.","111","3","SHA0249616","4","40000"</v>
      </c>
      <c r="C477" s="2">
        <v>45933</v>
      </c>
      <c r="D477" s="2" t="str">
        <f>"SHA0249616"</f>
        <v>SHA0249616</v>
      </c>
      <c r="E477" s="2" t="str">
        <f>"R900"</f>
        <v>R900</v>
      </c>
      <c r="F477" t="str">
        <f>"BRANDON"</f>
        <v>BRANDON</v>
      </c>
      <c r="G477">
        <v>0</v>
      </c>
      <c r="H477">
        <v>0</v>
      </c>
      <c r="I477">
        <v>1</v>
      </c>
    </row>
    <row r="478" spans="1:9" x14ac:dyDescent="0.25">
      <c r="A478" t="s">
        <v>49</v>
      </c>
      <c r="B478" t="str">
        <f>"""TorlysDynamics"",""Torlys Inc."",""111"",""3"",""SHA0249617"",""4"",""10000"""</f>
        <v>"TorlysDynamics","Torlys Inc.","111","3","SHA0249617","4","10000"</v>
      </c>
      <c r="C478" s="2">
        <v>45933</v>
      </c>
      <c r="D478" s="2" t="str">
        <f>"SHA0249617"</f>
        <v>SHA0249617</v>
      </c>
      <c r="E478" s="2" t="str">
        <f>"F741"</f>
        <v>F741</v>
      </c>
      <c r="F478" t="str">
        <f>"BRANDON"</f>
        <v>BRANDON</v>
      </c>
      <c r="G478">
        <v>19</v>
      </c>
      <c r="H478">
        <v>0</v>
      </c>
      <c r="I478">
        <v>376.39</v>
      </c>
    </row>
    <row r="479" spans="1:9" x14ac:dyDescent="0.25">
      <c r="A479" t="s">
        <v>49</v>
      </c>
      <c r="B479" t="str">
        <f>"""TorlysDynamics"",""Torlys Inc."",""111"",""3"",""SHA0249622"",""4"",""10000"""</f>
        <v>"TorlysDynamics","Torlys Inc.","111","3","SHA0249622","4","10000"</v>
      </c>
      <c r="C479" s="2">
        <v>45933</v>
      </c>
      <c r="D479" s="2" t="str">
        <f>"SHA0249622"</f>
        <v>SHA0249622</v>
      </c>
      <c r="E479" s="2" t="str">
        <f>"F741"</f>
        <v>F741</v>
      </c>
      <c r="F479" t="str">
        <f>"BRANDON"</f>
        <v>BRANDON</v>
      </c>
      <c r="G479">
        <v>0</v>
      </c>
      <c r="H479">
        <v>2</v>
      </c>
      <c r="I479">
        <v>1867</v>
      </c>
    </row>
    <row r="480" spans="1:9" x14ac:dyDescent="0.25">
      <c r="A480" t="s">
        <v>49</v>
      </c>
      <c r="B480" t="str">
        <f>"""TorlysDynamics"",""Torlys Inc."",""111"",""3"",""SHA0249631"",""4"",""10000"""</f>
        <v>"TorlysDynamics","Torlys Inc.","111","3","SHA0249631","4","10000"</v>
      </c>
      <c r="C480" s="2">
        <v>45933</v>
      </c>
      <c r="D480" s="2" t="str">
        <f>"SHA0249631"</f>
        <v>SHA0249631</v>
      </c>
      <c r="E480" s="2" t="str">
        <f>"R799"</f>
        <v>R799</v>
      </c>
      <c r="F480" t="str">
        <f>"BRANDON"</f>
        <v>BRANDON</v>
      </c>
      <c r="G480">
        <v>0</v>
      </c>
      <c r="H480">
        <v>0</v>
      </c>
      <c r="I480">
        <v>1</v>
      </c>
    </row>
    <row r="481" spans="1:9" x14ac:dyDescent="0.25">
      <c r="A481" t="s">
        <v>49</v>
      </c>
      <c r="B481" t="str">
        <f>"""TorlysDynamics"",""Torlys Inc."",""111"",""3"",""SHA0249635"",""4"",""10000"""</f>
        <v>"TorlysDynamics","Torlys Inc.","111","3","SHA0249635","4","10000"</v>
      </c>
      <c r="C481" s="2">
        <v>45933</v>
      </c>
      <c r="D481" s="2" t="str">
        <f>"SHA0249635"</f>
        <v>SHA0249635</v>
      </c>
      <c r="E481" s="2" t="str">
        <f>"M130"</f>
        <v>M130</v>
      </c>
      <c r="F481" t="str">
        <f>"MANUEL"</f>
        <v>MANUEL</v>
      </c>
      <c r="G481">
        <v>7</v>
      </c>
      <c r="H481">
        <v>1</v>
      </c>
      <c r="I481">
        <v>797.72</v>
      </c>
    </row>
    <row r="482" spans="1:9" x14ac:dyDescent="0.25">
      <c r="A482" t="s">
        <v>49</v>
      </c>
      <c r="B482" t="str">
        <f>"""TorlysDynamics"",""Torlys Inc."",""111"",""3"",""SHA0249636"",""4"",""10000"""</f>
        <v>"TorlysDynamics","Torlys Inc.","111","3","SHA0249636","4","10000"</v>
      </c>
      <c r="C482" s="2">
        <v>45933</v>
      </c>
      <c r="D482" s="2" t="str">
        <f>"SHA0249636"</f>
        <v>SHA0249636</v>
      </c>
      <c r="E482" s="2" t="str">
        <f>"M830"</f>
        <v>M830</v>
      </c>
      <c r="F482" t="str">
        <f>"CLARENCE"</f>
        <v>CLARENCE</v>
      </c>
      <c r="G482">
        <v>3</v>
      </c>
      <c r="H482">
        <v>1</v>
      </c>
      <c r="I482">
        <v>1312.71</v>
      </c>
    </row>
    <row r="483" spans="1:9" x14ac:dyDescent="0.25">
      <c r="A483" t="s">
        <v>49</v>
      </c>
      <c r="B483" t="str">
        <f>"""TorlysDynamics"",""Torlys Inc."",""111"",""3"",""SHA0249636"",""4"",""30000"""</f>
        <v>"TorlysDynamics","Torlys Inc.","111","3","SHA0249636","4","30000"</v>
      </c>
      <c r="C483" s="2">
        <v>45933</v>
      </c>
      <c r="D483" s="2" t="str">
        <f>"SHA0249636"</f>
        <v>SHA0249636</v>
      </c>
      <c r="E483" s="2" t="str">
        <f>"M830"</f>
        <v>M830</v>
      </c>
      <c r="F483" t="str">
        <f>"CLARENCE"</f>
        <v>CLARENCE</v>
      </c>
      <c r="G483">
        <v>0</v>
      </c>
      <c r="H483">
        <v>0</v>
      </c>
      <c r="I483">
        <v>2</v>
      </c>
    </row>
    <row r="484" spans="1:9" x14ac:dyDescent="0.25">
      <c r="A484" t="s">
        <v>49</v>
      </c>
      <c r="B484" t="str">
        <f>"""TorlysDynamics"",""Torlys Inc."",""111"",""3"",""SHA0249638"",""4"",""10000"""</f>
        <v>"TorlysDynamics","Torlys Inc.","111","3","SHA0249638","4","10000"</v>
      </c>
      <c r="C484" s="2">
        <v>45933</v>
      </c>
      <c r="D484" s="2" t="str">
        <f>"SHA0249638"</f>
        <v>SHA0249638</v>
      </c>
      <c r="E484" s="2" t="str">
        <f>"M830"</f>
        <v>M830</v>
      </c>
      <c r="F484" t="str">
        <f>"CLARENCE"</f>
        <v>CLARENCE</v>
      </c>
      <c r="G484">
        <v>8</v>
      </c>
      <c r="H484">
        <v>0</v>
      </c>
      <c r="I484">
        <v>117.28</v>
      </c>
    </row>
    <row r="485" spans="1:9" x14ac:dyDescent="0.25">
      <c r="A485" t="s">
        <v>49</v>
      </c>
      <c r="B485" t="str">
        <f>"""TorlysDynamics"",""Torlys Inc."",""111"",""3"",""SHA0249645"",""4"",""10000"""</f>
        <v>"TorlysDynamics","Torlys Inc.","111","3","SHA0249645","4","10000"</v>
      </c>
      <c r="C485" s="2">
        <v>45933</v>
      </c>
      <c r="D485" s="2" t="str">
        <f>"SHA0249645"</f>
        <v>SHA0249645</v>
      </c>
      <c r="E485" s="2" t="str">
        <f>"F475"</f>
        <v>F475</v>
      </c>
      <c r="F485" t="str">
        <f>"CLARENCE"</f>
        <v>CLARENCE</v>
      </c>
      <c r="G485">
        <v>17</v>
      </c>
      <c r="H485">
        <v>0</v>
      </c>
      <c r="I485">
        <v>365.5</v>
      </c>
    </row>
    <row r="486" spans="1:9" x14ac:dyDescent="0.25">
      <c r="A486" t="s">
        <v>49</v>
      </c>
      <c r="B486" t="str">
        <f>"""TorlysDynamics"",""Torlys Inc."",""111"",""3"",""SHA0249645"",""4"",""20000"""</f>
        <v>"TorlysDynamics","Torlys Inc.","111","3","SHA0249645","4","20000"</v>
      </c>
      <c r="C486" s="2">
        <v>45933</v>
      </c>
      <c r="D486" s="2" t="str">
        <f>"SHA0249645"</f>
        <v>SHA0249645</v>
      </c>
      <c r="E486" s="2" t="str">
        <f>"F475"</f>
        <v>F475</v>
      </c>
      <c r="F486" t="str">
        <f>"CLARENCE"</f>
        <v>CLARENCE</v>
      </c>
      <c r="G486">
        <v>0</v>
      </c>
      <c r="H486">
        <v>0</v>
      </c>
      <c r="I486">
        <v>1</v>
      </c>
    </row>
    <row r="487" spans="1:9" x14ac:dyDescent="0.25">
      <c r="A487" t="s">
        <v>49</v>
      </c>
      <c r="B487" t="str">
        <f>"""TorlysDynamics"",""Torlys Inc."",""111"",""3"",""SHA0249647"",""4"",""10000"""</f>
        <v>"TorlysDynamics","Torlys Inc.","111","3","SHA0249647","4","10000"</v>
      </c>
      <c r="C487" s="2">
        <v>45933</v>
      </c>
      <c r="D487" s="2" t="str">
        <f>"SHA0249647"</f>
        <v>SHA0249647</v>
      </c>
      <c r="E487" s="2" t="str">
        <f>"A299"</f>
        <v>A299</v>
      </c>
      <c r="F487" t="str">
        <f>"CLARENCE"</f>
        <v>CLARENCE</v>
      </c>
      <c r="G487">
        <v>42</v>
      </c>
      <c r="H487">
        <v>0</v>
      </c>
      <c r="I487">
        <v>1104.18</v>
      </c>
    </row>
    <row r="488" spans="1:9" x14ac:dyDescent="0.25">
      <c r="A488" t="s">
        <v>49</v>
      </c>
      <c r="B488" t="str">
        <f>"""TorlysDynamics"",""Torlys Inc."",""111"",""3"",""SHA0249651"",""4"",""50000"""</f>
        <v>"TorlysDynamics","Torlys Inc.","111","3","SHA0249651","4","50000"</v>
      </c>
      <c r="C488" s="2">
        <v>45933</v>
      </c>
      <c r="D488" s="2" t="str">
        <f>"SHA0249651"</f>
        <v>SHA0249651</v>
      </c>
      <c r="E488" s="2" t="str">
        <f>"B415"</f>
        <v>B415</v>
      </c>
      <c r="F488" t="str">
        <f>"JASON-R"</f>
        <v>JASON-R</v>
      </c>
      <c r="G488">
        <v>17</v>
      </c>
      <c r="H488">
        <v>0</v>
      </c>
      <c r="I488">
        <v>398.65</v>
      </c>
    </row>
    <row r="489" spans="1:9" x14ac:dyDescent="0.25">
      <c r="A489" t="s">
        <v>49</v>
      </c>
      <c r="B489" t="str">
        <f>"""TorlysDynamics"",""Torlys Inc."",""111"",""3"",""SHA0249651"",""4"",""70000"""</f>
        <v>"TorlysDynamics","Torlys Inc.","111","3","SHA0249651","4","70000"</v>
      </c>
      <c r="C489" s="2">
        <v>45933</v>
      </c>
      <c r="D489" s="2" t="str">
        <f>"SHA0249651"</f>
        <v>SHA0249651</v>
      </c>
      <c r="E489" s="2" t="str">
        <f>"B415"</f>
        <v>B415</v>
      </c>
      <c r="F489" t="str">
        <f>"JASON-R"</f>
        <v>JASON-R</v>
      </c>
      <c r="G489">
        <v>0</v>
      </c>
      <c r="H489">
        <v>0</v>
      </c>
      <c r="I489">
        <v>4</v>
      </c>
    </row>
    <row r="490" spans="1:9" x14ac:dyDescent="0.25">
      <c r="A490" t="s">
        <v>49</v>
      </c>
      <c r="B490" t="str">
        <f>"""TorlysDynamics"",""Torlys Inc."",""111"",""3"",""SHA0249655"",""4"",""10000"""</f>
        <v>"TorlysDynamics","Torlys Inc.","111","3","SHA0249655","4","10000"</v>
      </c>
      <c r="C490" s="2">
        <v>45933</v>
      </c>
      <c r="D490" s="2" t="str">
        <f>"SHA0249655"</f>
        <v>SHA0249655</v>
      </c>
      <c r="E490" s="2" t="str">
        <f>"F242"</f>
        <v>F242</v>
      </c>
      <c r="F490" t="str">
        <f>"JASON-R"</f>
        <v>JASON-R</v>
      </c>
      <c r="G490">
        <v>16</v>
      </c>
      <c r="H490">
        <v>0</v>
      </c>
      <c r="I490">
        <v>298.72000000000003</v>
      </c>
    </row>
    <row r="491" spans="1:9" x14ac:dyDescent="0.25">
      <c r="A491" t="s">
        <v>49</v>
      </c>
      <c r="B491" t="str">
        <f>"""TorlysDynamics"",""Torlys Inc."",""111"",""3"",""SHA0249656"",""4"",""10000"""</f>
        <v>"TorlysDynamics","Torlys Inc.","111","3","SHA0249656","4","10000"</v>
      </c>
      <c r="C491" s="2">
        <v>45933</v>
      </c>
      <c r="D491" s="2" t="str">
        <f>"SHA0249656"</f>
        <v>SHA0249656</v>
      </c>
      <c r="E491" s="2" t="str">
        <f>"M295"</f>
        <v>M295</v>
      </c>
      <c r="F491" t="str">
        <f>"BRANDON"</f>
        <v>BRANDON</v>
      </c>
      <c r="G491">
        <v>1</v>
      </c>
      <c r="H491">
        <v>1</v>
      </c>
      <c r="I491">
        <v>1242.8499999999999</v>
      </c>
    </row>
    <row r="492" spans="1:9" x14ac:dyDescent="0.25">
      <c r="A492" t="s">
        <v>49</v>
      </c>
      <c r="B492" t="str">
        <f>"""TorlysDynamics"",""Torlys Inc."",""111"",""3"",""SHA0249656"",""4"",""30000"""</f>
        <v>"TorlysDynamics","Torlys Inc.","111","3","SHA0249656","4","30000"</v>
      </c>
      <c r="C492" s="2">
        <v>45933</v>
      </c>
      <c r="D492" s="2" t="str">
        <f>"SHA0249656"</f>
        <v>SHA0249656</v>
      </c>
      <c r="E492" s="2" t="str">
        <f>"M295"</f>
        <v>M295</v>
      </c>
      <c r="F492" t="str">
        <f>"BRANDON"</f>
        <v>BRANDON</v>
      </c>
      <c r="G492">
        <v>0</v>
      </c>
      <c r="H492">
        <v>0</v>
      </c>
      <c r="I492">
        <v>2</v>
      </c>
    </row>
    <row r="493" spans="1:9" x14ac:dyDescent="0.25">
      <c r="A493" t="s">
        <v>49</v>
      </c>
      <c r="B493" t="str">
        <f>"""TorlysDynamics"",""Torlys Inc."",""111"",""3"",""SHA0249657"",""4"",""10000"""</f>
        <v>"TorlysDynamics","Torlys Inc.","111","3","SHA0249657","4","10000"</v>
      </c>
      <c r="C493" s="2">
        <v>45933</v>
      </c>
      <c r="D493" s="2" t="str">
        <f>"SHA0249657"</f>
        <v>SHA0249657</v>
      </c>
      <c r="E493" s="2" t="str">
        <f>"M295"</f>
        <v>M295</v>
      </c>
      <c r="F493" t="str">
        <f>"BRANDON"</f>
        <v>BRANDON</v>
      </c>
      <c r="G493">
        <v>1</v>
      </c>
      <c r="H493">
        <v>0</v>
      </c>
      <c r="I493">
        <v>120</v>
      </c>
    </row>
    <row r="494" spans="1:9" x14ac:dyDescent="0.25">
      <c r="A494" t="s">
        <v>49</v>
      </c>
      <c r="B494" t="str">
        <f>"""TorlysDynamics"",""Torlys Inc."",""111"",""3"",""SHA0249660"",""4"",""30000"""</f>
        <v>"TorlysDynamics","Torlys Inc.","111","3","SHA0249660","4","30000"</v>
      </c>
      <c r="C494" s="2">
        <v>45933</v>
      </c>
      <c r="D494" s="2" t="str">
        <f>"SHA0249660"</f>
        <v>SHA0249660</v>
      </c>
      <c r="E494" s="2" t="str">
        <f>"S165"</f>
        <v>S165</v>
      </c>
      <c r="F494" t="str">
        <f>"BRANDON"</f>
        <v>BRANDON</v>
      </c>
      <c r="G494">
        <v>0</v>
      </c>
      <c r="H494">
        <v>0</v>
      </c>
      <c r="I494">
        <v>1</v>
      </c>
    </row>
    <row r="495" spans="1:9" x14ac:dyDescent="0.25">
      <c r="A495" t="s">
        <v>49</v>
      </c>
      <c r="B495" t="str">
        <f>"""TorlysDynamics"",""Torlys Inc."",""111"",""3"",""SHA0249664"",""4"",""10000"""</f>
        <v>"TorlysDynamics","Torlys Inc.","111","3","SHA0249664","4","10000"</v>
      </c>
      <c r="C495" s="2">
        <v>45933</v>
      </c>
      <c r="D495" s="2" t="str">
        <f>"SHA0249664"</f>
        <v>SHA0249664</v>
      </c>
      <c r="E495" s="2" t="str">
        <f>"E967"</f>
        <v>E967</v>
      </c>
      <c r="F495" t="str">
        <f>"JASON-R"</f>
        <v>JASON-R</v>
      </c>
      <c r="G495">
        <v>7</v>
      </c>
      <c r="H495">
        <v>0</v>
      </c>
      <c r="I495">
        <v>119.77</v>
      </c>
    </row>
    <row r="496" spans="1:9" x14ac:dyDescent="0.25">
      <c r="A496" t="s">
        <v>49</v>
      </c>
      <c r="B496" t="str">
        <f>"""TorlysDynamics"",""Torlys Inc."",""111"",""3"",""SHA0249664"",""4"",""15000"""</f>
        <v>"TorlysDynamics","Torlys Inc.","111","3","SHA0249664","4","15000"</v>
      </c>
      <c r="C496" s="2">
        <v>45933</v>
      </c>
      <c r="D496" s="2" t="str">
        <f>"SHA0249664"</f>
        <v>SHA0249664</v>
      </c>
      <c r="E496" s="2" t="str">
        <f>"E967"</f>
        <v>E967</v>
      </c>
      <c r="F496" t="str">
        <f>"JASON-R"</f>
        <v>JASON-R</v>
      </c>
      <c r="G496">
        <v>-7</v>
      </c>
      <c r="H496">
        <v>0</v>
      </c>
      <c r="I496">
        <v>-119.77</v>
      </c>
    </row>
    <row r="497" spans="1:9" x14ac:dyDescent="0.25">
      <c r="A497" t="s">
        <v>49</v>
      </c>
      <c r="B497" t="str">
        <f>"""TorlysDynamics"",""Torlys Inc."",""111"",""3"",""SHA0249665"",""4"",""10000"""</f>
        <v>"TorlysDynamics","Torlys Inc.","111","3","SHA0249665","4","10000"</v>
      </c>
      <c r="C497" s="2">
        <v>45933</v>
      </c>
      <c r="D497" s="2" t="str">
        <f>"SHA0249665"</f>
        <v>SHA0249665</v>
      </c>
      <c r="E497" s="2" t="str">
        <f>"S165"</f>
        <v>S165</v>
      </c>
      <c r="F497" t="str">
        <f>"BRANDON"</f>
        <v>BRANDON</v>
      </c>
      <c r="G497">
        <v>13</v>
      </c>
      <c r="H497">
        <v>0</v>
      </c>
      <c r="I497">
        <v>301.86</v>
      </c>
    </row>
    <row r="498" spans="1:9" x14ac:dyDescent="0.25">
      <c r="A498" t="s">
        <v>49</v>
      </c>
      <c r="B498" t="str">
        <f>"""TorlysDynamics"",""Torlys Inc."",""111"",""3"",""SHA0249665"",""4"",""20000"""</f>
        <v>"TorlysDynamics","Torlys Inc.","111","3","SHA0249665","4","20000"</v>
      </c>
      <c r="C498" s="2">
        <v>45933</v>
      </c>
      <c r="D498" s="2" t="str">
        <f>"SHA0249665"</f>
        <v>SHA0249665</v>
      </c>
      <c r="E498" s="2" t="str">
        <f>"S165"</f>
        <v>S165</v>
      </c>
      <c r="F498" t="str">
        <f>"BRANDON"</f>
        <v>BRANDON</v>
      </c>
      <c r="G498">
        <v>0</v>
      </c>
      <c r="H498">
        <v>0</v>
      </c>
      <c r="I498">
        <v>1</v>
      </c>
    </row>
    <row r="499" spans="1:9" x14ac:dyDescent="0.25">
      <c r="A499" t="s">
        <v>49</v>
      </c>
      <c r="B499" t="str">
        <f>"""TorlysDynamics"",""Torlys Inc."",""111"",""3"",""SHA0249669"",""4"",""10000"""</f>
        <v>"TorlysDynamics","Torlys Inc.","111","3","SHA0249669","4","10000"</v>
      </c>
      <c r="C499" s="2">
        <v>45933</v>
      </c>
      <c r="D499" s="2" t="str">
        <f>"SHA0249669"</f>
        <v>SHA0249669</v>
      </c>
      <c r="E499" s="2" t="str">
        <f>"A524"</f>
        <v>A524</v>
      </c>
      <c r="F499" t="str">
        <f>"JASON-R"</f>
        <v>JASON-R</v>
      </c>
      <c r="G499">
        <v>26</v>
      </c>
      <c r="H499">
        <v>0</v>
      </c>
      <c r="I499">
        <v>406.64</v>
      </c>
    </row>
    <row r="500" spans="1:9" x14ac:dyDescent="0.25">
      <c r="A500" t="s">
        <v>49</v>
      </c>
      <c r="B500" t="str">
        <f>"""TorlysDynamics"",""Torlys Inc."",""111"",""3"",""SHA0249677"",""4"",""10000"""</f>
        <v>"TorlysDynamics","Torlys Inc.","111","3","SHA0249677","4","10000"</v>
      </c>
      <c r="C500" s="2">
        <v>45933</v>
      </c>
      <c r="D500" s="2" t="str">
        <f>"SHA0249677"</f>
        <v>SHA0249677</v>
      </c>
      <c r="E500" s="2" t="str">
        <f>"S125"</f>
        <v>S125</v>
      </c>
      <c r="F500" t="str">
        <f>"BRANDON"</f>
        <v>BRANDON</v>
      </c>
      <c r="G500">
        <v>0</v>
      </c>
      <c r="H500">
        <v>1</v>
      </c>
      <c r="I500">
        <v>1219.4000000000001</v>
      </c>
    </row>
    <row r="501" spans="1:9" x14ac:dyDescent="0.25">
      <c r="A501" t="s">
        <v>49</v>
      </c>
      <c r="B501" t="str">
        <f>"""TorlysDynamics"",""Torlys Inc."",""111"",""3"",""SHA0249678"",""4"",""10000"""</f>
        <v>"TorlysDynamics","Torlys Inc.","111","3","SHA0249678","4","10000"</v>
      </c>
      <c r="C501" s="2">
        <v>45933</v>
      </c>
      <c r="D501" s="2" t="str">
        <f>"SHA0249678"</f>
        <v>SHA0249678</v>
      </c>
      <c r="E501" s="2" t="str">
        <f>"S125"</f>
        <v>S125</v>
      </c>
      <c r="F501" t="str">
        <f>"BRANDON"</f>
        <v>BRANDON</v>
      </c>
      <c r="G501">
        <v>50</v>
      </c>
      <c r="H501">
        <v>1</v>
      </c>
      <c r="I501">
        <v>1654.44</v>
      </c>
    </row>
    <row r="502" spans="1:9" x14ac:dyDescent="0.25">
      <c r="A502" t="s">
        <v>49</v>
      </c>
      <c r="B502" t="str">
        <f>"""TorlysDynamics"",""Torlys Inc."",""111"",""3"",""SHA0249679"",""4"",""10000"""</f>
        <v>"TorlysDynamics","Torlys Inc.","111","3","SHA0249679","4","10000"</v>
      </c>
      <c r="C502" s="2">
        <v>45933</v>
      </c>
      <c r="D502" s="2" t="str">
        <f>"SHA0249679"</f>
        <v>SHA0249679</v>
      </c>
      <c r="E502" s="2" t="str">
        <f>"Y-A440"</f>
        <v>Y-A440</v>
      </c>
      <c r="F502" t="str">
        <f>"AQIYL"</f>
        <v>AQIYL</v>
      </c>
      <c r="G502">
        <v>4</v>
      </c>
      <c r="H502">
        <v>0</v>
      </c>
      <c r="I502">
        <v>111.72</v>
      </c>
    </row>
    <row r="503" spans="1:9" x14ac:dyDescent="0.25">
      <c r="A503" t="s">
        <v>49</v>
      </c>
      <c r="B503" t="str">
        <f>"""TorlysDynamics"",""Torlys Inc."",""111"",""3"",""SHA0249679"",""4"",""30000"""</f>
        <v>"TorlysDynamics","Torlys Inc.","111","3","SHA0249679","4","30000"</v>
      </c>
      <c r="C503" s="2">
        <v>45933</v>
      </c>
      <c r="D503" s="2" t="str">
        <f>"SHA0249679"</f>
        <v>SHA0249679</v>
      </c>
      <c r="E503" s="2" t="str">
        <f>"Y-A440"</f>
        <v>Y-A440</v>
      </c>
      <c r="F503" t="str">
        <f>"AQIYL"</f>
        <v>AQIYL</v>
      </c>
      <c r="G503">
        <v>0</v>
      </c>
      <c r="H503">
        <v>0</v>
      </c>
      <c r="I503">
        <v>8</v>
      </c>
    </row>
    <row r="504" spans="1:9" x14ac:dyDescent="0.25">
      <c r="A504" t="s">
        <v>49</v>
      </c>
      <c r="B504" t="str">
        <f>"""TorlysDynamics"",""Torlys Inc."",""111"",""3"",""SHA0249680"",""4"",""30000"""</f>
        <v>"TorlysDynamics","Torlys Inc.","111","3","SHA0249680","4","30000"</v>
      </c>
      <c r="C504" s="2">
        <v>45933</v>
      </c>
      <c r="D504" s="2" t="str">
        <f>"SHA0249680"</f>
        <v>SHA0249680</v>
      </c>
      <c r="E504" s="2" t="str">
        <f>"F741"</f>
        <v>F741</v>
      </c>
      <c r="F504" t="str">
        <f>""</f>
        <v/>
      </c>
      <c r="G504">
        <v>19</v>
      </c>
      <c r="H504">
        <v>1</v>
      </c>
      <c r="I504">
        <v>1288.23</v>
      </c>
    </row>
    <row r="505" spans="1:9" x14ac:dyDescent="0.25">
      <c r="A505" t="s">
        <v>49</v>
      </c>
      <c r="B505" t="str">
        <f>"""TorlysDynamics"",""Torlys Inc."",""111"",""3"",""SHA0249684"",""4"",""10000"""</f>
        <v>"TorlysDynamics","Torlys Inc.","111","3","SHA0249684","4","10000"</v>
      </c>
      <c r="C505" s="2">
        <v>45936</v>
      </c>
      <c r="D505" s="2" t="str">
        <f>"SHA0249684"</f>
        <v>SHA0249684</v>
      </c>
      <c r="E505" s="2" t="str">
        <f>"E912"</f>
        <v>E912</v>
      </c>
      <c r="F505" t="str">
        <f>"CLARENCE"</f>
        <v>CLARENCE</v>
      </c>
      <c r="G505">
        <v>20</v>
      </c>
      <c r="H505">
        <v>0</v>
      </c>
      <c r="I505">
        <v>324.39999999999998</v>
      </c>
    </row>
    <row r="506" spans="1:9" x14ac:dyDescent="0.25">
      <c r="A506" t="s">
        <v>49</v>
      </c>
      <c r="B506" t="str">
        <f>"""TorlysDynamics"",""Torlys Inc."",""111"",""3"",""SHA0249685"",""4"",""10000"""</f>
        <v>"TorlysDynamics","Torlys Inc.","111","3","SHA0249685","4","10000"</v>
      </c>
      <c r="C506" s="2">
        <v>45936</v>
      </c>
      <c r="D506" s="2" t="str">
        <f>"SHA0249685"</f>
        <v>SHA0249685</v>
      </c>
      <c r="E506" s="2" t="str">
        <f>"L255"</f>
        <v>L255</v>
      </c>
      <c r="F506" t="str">
        <f>"CLARENCE"</f>
        <v>CLARENCE</v>
      </c>
      <c r="G506">
        <v>25</v>
      </c>
      <c r="H506">
        <v>0</v>
      </c>
      <c r="I506">
        <v>586.25</v>
      </c>
    </row>
    <row r="507" spans="1:9" x14ac:dyDescent="0.25">
      <c r="A507" t="s">
        <v>49</v>
      </c>
      <c r="B507" t="str">
        <f>"""TorlysDynamics"",""Torlys Inc."",""111"",""3"",""SHA0249686"",""4"",""10000"""</f>
        <v>"TorlysDynamics","Torlys Inc.","111","3","SHA0249686","4","10000"</v>
      </c>
      <c r="C507" s="2">
        <v>45936</v>
      </c>
      <c r="D507" s="2" t="str">
        <f>"SHA0249686"</f>
        <v>SHA0249686</v>
      </c>
      <c r="E507" s="2" t="str">
        <f>"B1010"</f>
        <v>B1010</v>
      </c>
      <c r="F507" t="str">
        <f>"CLARENCE"</f>
        <v>CLARENCE</v>
      </c>
      <c r="G507">
        <v>0</v>
      </c>
      <c r="H507">
        <v>1</v>
      </c>
      <c r="I507">
        <v>813.28</v>
      </c>
    </row>
    <row r="508" spans="1:9" x14ac:dyDescent="0.25">
      <c r="A508" t="s">
        <v>49</v>
      </c>
      <c r="B508" t="str">
        <f>"""TorlysDynamics"",""Torlys Inc."",""111"",""3"",""SHA0249687"",""4"",""10000"""</f>
        <v>"TorlysDynamics","Torlys Inc.","111","3","SHA0249687","4","10000"</v>
      </c>
      <c r="C508" s="2">
        <v>45936</v>
      </c>
      <c r="D508" s="2" t="str">
        <f>"SHA0249687"</f>
        <v>SHA0249687</v>
      </c>
      <c r="E508" s="2" t="str">
        <f>"B1010"</f>
        <v>B1010</v>
      </c>
      <c r="F508" t="str">
        <f>"CLARENCE"</f>
        <v>CLARENCE</v>
      </c>
      <c r="G508">
        <v>0</v>
      </c>
      <c r="H508">
        <v>2</v>
      </c>
      <c r="I508">
        <v>2438.8000000000002</v>
      </c>
    </row>
    <row r="509" spans="1:9" x14ac:dyDescent="0.25">
      <c r="A509" t="s">
        <v>49</v>
      </c>
      <c r="B509" t="str">
        <f>"""TorlysDynamics"",""Torlys Inc."",""111"",""3"",""SHA0249688"",""4"",""10000"""</f>
        <v>"TorlysDynamics","Torlys Inc.","111","3","SHA0249688","4","10000"</v>
      </c>
      <c r="C509" s="2">
        <v>45936</v>
      </c>
      <c r="D509" s="2" t="str">
        <f>"SHA0249688"</f>
        <v>SHA0249688</v>
      </c>
      <c r="E509" s="2" t="str">
        <f>"B1010"</f>
        <v>B1010</v>
      </c>
      <c r="F509" t="str">
        <f>"CLARENCE"</f>
        <v>CLARENCE</v>
      </c>
      <c r="G509">
        <v>0</v>
      </c>
      <c r="H509">
        <v>1</v>
      </c>
      <c r="I509">
        <v>813.28</v>
      </c>
    </row>
    <row r="510" spans="1:9" x14ac:dyDescent="0.25">
      <c r="A510" t="s">
        <v>49</v>
      </c>
      <c r="B510" t="str">
        <f>"""TorlysDynamics"",""Torlys Inc."",""111"",""3"",""SHA0249689"",""4"",""10000"""</f>
        <v>"TorlysDynamics","Torlys Inc.","111","3","SHA0249689","4","10000"</v>
      </c>
      <c r="C510" s="2">
        <v>45936</v>
      </c>
      <c r="D510" s="2" t="str">
        <f>"SHA0249689"</f>
        <v>SHA0249689</v>
      </c>
      <c r="E510" s="2" t="str">
        <f>"F221"</f>
        <v>F221</v>
      </c>
      <c r="F510" t="str">
        <f>"JUSTIN-K"</f>
        <v>JUSTIN-K</v>
      </c>
      <c r="G510">
        <v>0</v>
      </c>
      <c r="H510">
        <v>0</v>
      </c>
      <c r="I510">
        <v>10</v>
      </c>
    </row>
    <row r="511" spans="1:9" x14ac:dyDescent="0.25">
      <c r="A511" t="s">
        <v>49</v>
      </c>
      <c r="B511" t="str">
        <f>"""TorlysDynamics"",""Torlys Inc."",""111"",""3"",""SHA0249690"",""4"",""10000"""</f>
        <v>"TorlysDynamics","Torlys Inc.","111","3","SHA0249690","4","10000"</v>
      </c>
      <c r="C511" s="2">
        <v>45936</v>
      </c>
      <c r="D511" s="2" t="str">
        <f>"SHA0249690"</f>
        <v>SHA0249690</v>
      </c>
      <c r="E511" s="2" t="str">
        <f>"B105"</f>
        <v>B105</v>
      </c>
      <c r="F511" t="str">
        <f>"AQIYL"</f>
        <v>AQIYL</v>
      </c>
      <c r="G511">
        <v>0</v>
      </c>
      <c r="H511">
        <v>0</v>
      </c>
      <c r="I511">
        <v>15</v>
      </c>
    </row>
    <row r="512" spans="1:9" x14ac:dyDescent="0.25">
      <c r="A512" t="s">
        <v>49</v>
      </c>
      <c r="B512" t="str">
        <f>"""TorlysDynamics"",""Torlys Inc."",""111"",""3"",""SHA0249692"",""4"",""10000"""</f>
        <v>"TorlysDynamics","Torlys Inc.","111","3","SHA0249692","4","10000"</v>
      </c>
      <c r="C512" s="2">
        <v>45936</v>
      </c>
      <c r="D512" s="2" t="str">
        <f>"SHA0249692"</f>
        <v>SHA0249692</v>
      </c>
      <c r="E512" s="2" t="str">
        <f>"E830"</f>
        <v>E830</v>
      </c>
      <c r="F512" t="str">
        <f>"BRANDON"</f>
        <v>BRANDON</v>
      </c>
      <c r="G512">
        <v>0</v>
      </c>
      <c r="H512">
        <v>0</v>
      </c>
      <c r="I512">
        <v>5</v>
      </c>
    </row>
    <row r="513" spans="1:9" x14ac:dyDescent="0.25">
      <c r="A513" t="s">
        <v>49</v>
      </c>
      <c r="B513" t="str">
        <f>"""TorlysDynamics"",""Torlys Inc."",""111"",""3"",""SHA0249694"",""4"",""10000"""</f>
        <v>"TorlysDynamics","Torlys Inc.","111","3","SHA0249694","4","10000"</v>
      </c>
      <c r="C513" s="2">
        <v>45936</v>
      </c>
      <c r="D513" s="2" t="str">
        <f>"SHA0249694"</f>
        <v>SHA0249694</v>
      </c>
      <c r="E513" s="2" t="str">
        <f>"B105"</f>
        <v>B105</v>
      </c>
      <c r="F513" t="str">
        <f>"AQIYL"</f>
        <v>AQIYL</v>
      </c>
      <c r="G513">
        <v>45</v>
      </c>
      <c r="H513">
        <v>0</v>
      </c>
      <c r="I513">
        <v>703.8</v>
      </c>
    </row>
    <row r="514" spans="1:9" x14ac:dyDescent="0.25">
      <c r="A514" t="s">
        <v>49</v>
      </c>
      <c r="B514" t="str">
        <f>"""TorlysDynamics"",""Torlys Inc."",""111"",""3"",""SHA0249695"",""4"",""10000"""</f>
        <v>"TorlysDynamics","Torlys Inc.","111","3","SHA0249695","4","10000"</v>
      </c>
      <c r="C514" s="2">
        <v>45936</v>
      </c>
      <c r="D514" s="2" t="str">
        <f>"SHA0249695"</f>
        <v>SHA0249695</v>
      </c>
      <c r="E514" s="2" t="str">
        <f>"B105"</f>
        <v>B105</v>
      </c>
      <c r="F514" t="str">
        <f>"AQIYL"</f>
        <v>AQIYL</v>
      </c>
      <c r="G514">
        <v>37</v>
      </c>
      <c r="H514">
        <v>0</v>
      </c>
      <c r="I514">
        <v>867.65</v>
      </c>
    </row>
    <row r="515" spans="1:9" x14ac:dyDescent="0.25">
      <c r="A515" t="s">
        <v>49</v>
      </c>
      <c r="B515" t="str">
        <f>"""TorlysDynamics"",""Torlys Inc."",""111"",""3"",""SHA0249696"",""4"",""10000"""</f>
        <v>"TorlysDynamics","Torlys Inc.","111","3","SHA0249696","4","10000"</v>
      </c>
      <c r="C515" s="2">
        <v>45936</v>
      </c>
      <c r="D515" s="2" t="str">
        <f>"SHA0249696"</f>
        <v>SHA0249696</v>
      </c>
      <c r="E515" s="2" t="str">
        <f>"B105"</f>
        <v>B105</v>
      </c>
      <c r="F515" t="str">
        <f>"AQIYL"</f>
        <v>AQIYL</v>
      </c>
      <c r="G515">
        <v>14</v>
      </c>
      <c r="H515">
        <v>0</v>
      </c>
      <c r="I515">
        <v>325.08</v>
      </c>
    </row>
    <row r="516" spans="1:9" x14ac:dyDescent="0.25">
      <c r="A516" t="s">
        <v>49</v>
      </c>
      <c r="B516" t="str">
        <f>"""TorlysDynamics"",""Torlys Inc."",""111"",""3"",""SHA0249697"",""4"",""30000"""</f>
        <v>"TorlysDynamics","Torlys Inc.","111","3","SHA0249697","4","30000"</v>
      </c>
      <c r="C516" s="2">
        <v>45936</v>
      </c>
      <c r="D516" s="2" t="str">
        <f>"SHA0249697"</f>
        <v>SHA0249697</v>
      </c>
      <c r="E516" s="2" t="str">
        <f>"W230"</f>
        <v>W230</v>
      </c>
      <c r="F516" t="str">
        <f>"JASON-R"</f>
        <v>JASON-R</v>
      </c>
      <c r="G516">
        <v>0</v>
      </c>
      <c r="H516">
        <v>0</v>
      </c>
      <c r="I516">
        <v>2</v>
      </c>
    </row>
    <row r="517" spans="1:9" x14ac:dyDescent="0.25">
      <c r="A517" t="s">
        <v>49</v>
      </c>
      <c r="B517" t="str">
        <f>"""TorlysDynamics"",""Torlys Inc."",""111"",""3"",""SHA0249698"",""4"",""10000"""</f>
        <v>"TorlysDynamics","Torlys Inc.","111","3","SHA0249698","4","10000"</v>
      </c>
      <c r="C517" s="2">
        <v>45936</v>
      </c>
      <c r="D517" s="2" t="str">
        <f>"SHA0249698"</f>
        <v>SHA0249698</v>
      </c>
      <c r="E517" s="2" t="str">
        <f>"T170"</f>
        <v>T170</v>
      </c>
      <c r="F517" t="str">
        <f>"CLARENCE"</f>
        <v>CLARENCE</v>
      </c>
      <c r="G517">
        <v>0</v>
      </c>
      <c r="H517">
        <v>1</v>
      </c>
      <c r="I517">
        <v>813.28</v>
      </c>
    </row>
    <row r="518" spans="1:9" x14ac:dyDescent="0.25">
      <c r="A518" t="s">
        <v>49</v>
      </c>
      <c r="B518" t="str">
        <f>"""TorlysDynamics"",""Torlys Inc."",""111"",""3"",""SHA0249699"",""4"",""10000"""</f>
        <v>"TorlysDynamics","Torlys Inc.","111","3","SHA0249699","4","10000"</v>
      </c>
      <c r="C518" s="2">
        <v>45936</v>
      </c>
      <c r="D518" s="2" t="str">
        <f>"SHA0249699"</f>
        <v>SHA0249699</v>
      </c>
      <c r="E518" s="2" t="str">
        <f>"T170"</f>
        <v>T170</v>
      </c>
      <c r="F518" t="str">
        <f>"CLARENCE"</f>
        <v>CLARENCE</v>
      </c>
      <c r="G518">
        <v>5</v>
      </c>
      <c r="H518">
        <v>0</v>
      </c>
      <c r="I518">
        <v>141.85</v>
      </c>
    </row>
    <row r="519" spans="1:9" x14ac:dyDescent="0.25">
      <c r="A519" t="s">
        <v>49</v>
      </c>
      <c r="B519" t="str">
        <f>"""TorlysDynamics"",""Torlys Inc."",""111"",""3"",""SHA0249700"",""4"",""60000"""</f>
        <v>"TorlysDynamics","Torlys Inc.","111","3","SHA0249700","4","60000"</v>
      </c>
      <c r="C519" s="2">
        <v>45936</v>
      </c>
      <c r="D519" s="2" t="str">
        <f>"SHA0249700"</f>
        <v>SHA0249700</v>
      </c>
      <c r="E519" s="2" t="str">
        <f>"T170"</f>
        <v>T170</v>
      </c>
      <c r="F519" t="str">
        <f>"CLARENCE"</f>
        <v>CLARENCE</v>
      </c>
      <c r="G519">
        <v>0</v>
      </c>
      <c r="H519">
        <v>0</v>
      </c>
      <c r="I519">
        <v>3</v>
      </c>
    </row>
    <row r="520" spans="1:9" x14ac:dyDescent="0.25">
      <c r="A520" t="s">
        <v>49</v>
      </c>
      <c r="B520" t="str">
        <f>"""TorlysDynamics"",""Torlys Inc."",""111"",""3"",""SHA0249701"",""4"",""10000"""</f>
        <v>"TorlysDynamics","Torlys Inc.","111","3","SHA0249701","4","10000"</v>
      </c>
      <c r="C520" s="2">
        <v>45936</v>
      </c>
      <c r="D520" s="2" t="str">
        <f>"SHA0249701"</f>
        <v>SHA0249701</v>
      </c>
      <c r="E520" s="2" t="str">
        <f>"T170"</f>
        <v>T170</v>
      </c>
      <c r="F520" t="str">
        <f>"CLARENCE"</f>
        <v>CLARENCE</v>
      </c>
      <c r="G520">
        <v>0</v>
      </c>
      <c r="H520">
        <v>0</v>
      </c>
      <c r="I520">
        <v>2</v>
      </c>
    </row>
    <row r="521" spans="1:9" x14ac:dyDescent="0.25">
      <c r="A521" t="s">
        <v>49</v>
      </c>
      <c r="B521" t="str">
        <f>"""TorlysDynamics"",""Torlys Inc."",""111"",""3"",""SHA0249701"",""4"",""20000"""</f>
        <v>"TorlysDynamics","Torlys Inc.","111","3","SHA0249701","4","20000"</v>
      </c>
      <c r="C521" s="2">
        <v>45936</v>
      </c>
      <c r="D521" s="2" t="str">
        <f>"SHA0249701"</f>
        <v>SHA0249701</v>
      </c>
      <c r="E521" s="2" t="str">
        <f>"T170"</f>
        <v>T170</v>
      </c>
      <c r="F521" t="str">
        <f>"CLARENCE"</f>
        <v>CLARENCE</v>
      </c>
      <c r="G521">
        <v>0</v>
      </c>
      <c r="H521">
        <v>0</v>
      </c>
      <c r="I521">
        <v>1</v>
      </c>
    </row>
    <row r="522" spans="1:9" x14ac:dyDescent="0.25">
      <c r="A522" t="s">
        <v>49</v>
      </c>
      <c r="B522" t="str">
        <f>"""TorlysDynamics"",""Torlys Inc."",""111"",""3"",""SHA0249702"",""4"",""10000"""</f>
        <v>"TorlysDynamics","Torlys Inc.","111","3","SHA0249702","4","10000"</v>
      </c>
      <c r="C522" s="2">
        <v>45936</v>
      </c>
      <c r="D522" s="2" t="str">
        <f>"SHA0249702"</f>
        <v>SHA0249702</v>
      </c>
      <c r="E522" s="2" t="str">
        <f>"L1080"</f>
        <v>L1080</v>
      </c>
      <c r="F522" t="str">
        <f>"CLARENCE"</f>
        <v>CLARENCE</v>
      </c>
      <c r="G522">
        <v>37</v>
      </c>
      <c r="H522">
        <v>1</v>
      </c>
      <c r="I522">
        <v>2262.33</v>
      </c>
    </row>
    <row r="523" spans="1:9" x14ac:dyDescent="0.25">
      <c r="A523" t="s">
        <v>49</v>
      </c>
      <c r="B523" t="str">
        <f>"""TorlysDynamics"",""Torlys Inc."",""111"",""3"",""SHA0249702"",""4"",""30000"""</f>
        <v>"TorlysDynamics","Torlys Inc.","111","3","SHA0249702","4","30000"</v>
      </c>
      <c r="C523" s="2">
        <v>45936</v>
      </c>
      <c r="D523" s="2" t="str">
        <f>"SHA0249702"</f>
        <v>SHA0249702</v>
      </c>
      <c r="E523" s="2" t="str">
        <f>"L1080"</f>
        <v>L1080</v>
      </c>
      <c r="F523" t="str">
        <f>"CLARENCE"</f>
        <v>CLARENCE</v>
      </c>
      <c r="G523">
        <v>0</v>
      </c>
      <c r="H523">
        <v>0</v>
      </c>
      <c r="I523">
        <v>2</v>
      </c>
    </row>
    <row r="524" spans="1:9" x14ac:dyDescent="0.25">
      <c r="A524" t="s">
        <v>49</v>
      </c>
      <c r="B524" t="str">
        <f>"""TorlysDynamics"",""Torlys Inc."",""111"",""3"",""SHA0249704"",""4"",""10000"""</f>
        <v>"TorlysDynamics","Torlys Inc.","111","3","SHA0249704","4","10000"</v>
      </c>
      <c r="C524" s="2">
        <v>45936</v>
      </c>
      <c r="D524" s="2" t="str">
        <f>"SHA0249704"</f>
        <v>SHA0249704</v>
      </c>
      <c r="E524" s="2" t="str">
        <f>"W130"</f>
        <v>W130</v>
      </c>
      <c r="F524" t="str">
        <f>"CLARENCE"</f>
        <v>CLARENCE</v>
      </c>
      <c r="G524">
        <v>2</v>
      </c>
      <c r="H524">
        <v>0</v>
      </c>
      <c r="I524">
        <v>32.56</v>
      </c>
    </row>
    <row r="525" spans="1:9" x14ac:dyDescent="0.25">
      <c r="A525" t="s">
        <v>49</v>
      </c>
      <c r="B525" t="str">
        <f>"""TorlysDynamics"",""Torlys Inc."",""111"",""3"",""SHA0249705"",""4"",""20000"""</f>
        <v>"TorlysDynamics","Torlys Inc.","111","3","SHA0249705","4","20000"</v>
      </c>
      <c r="C525" s="2">
        <v>45936</v>
      </c>
      <c r="D525" s="2" t="str">
        <f>"SHA0249705"</f>
        <v>SHA0249705</v>
      </c>
      <c r="E525" s="2" t="str">
        <f>"T660"</f>
        <v>T660</v>
      </c>
      <c r="F525" t="str">
        <f>"JASON-R"</f>
        <v>JASON-R</v>
      </c>
      <c r="G525">
        <v>0</v>
      </c>
      <c r="H525">
        <v>0</v>
      </c>
      <c r="I525">
        <v>2</v>
      </c>
    </row>
    <row r="526" spans="1:9" x14ac:dyDescent="0.25">
      <c r="A526" t="s">
        <v>49</v>
      </c>
      <c r="B526" t="str">
        <f>"""TorlysDynamics"",""Torlys Inc."",""111"",""3"",""SHA0249707"",""4"",""10000"""</f>
        <v>"TorlysDynamics","Torlys Inc.","111","3","SHA0249707","4","10000"</v>
      </c>
      <c r="C526" s="2">
        <v>45936</v>
      </c>
      <c r="D526" s="2" t="str">
        <f>"SHA0249707"</f>
        <v>SHA0249707</v>
      </c>
      <c r="E526" s="2" t="str">
        <f>"T660"</f>
        <v>T660</v>
      </c>
      <c r="F526" t="str">
        <f>"JASON-R"</f>
        <v>JASON-R</v>
      </c>
      <c r="G526">
        <v>26</v>
      </c>
      <c r="H526">
        <v>0</v>
      </c>
      <c r="I526">
        <v>406.64</v>
      </c>
    </row>
    <row r="527" spans="1:9" x14ac:dyDescent="0.25">
      <c r="A527" t="s">
        <v>49</v>
      </c>
      <c r="B527" t="str">
        <f>"""TorlysDynamics"",""Torlys Inc."",""111"",""3"",""SHA0249707"",""4"",""20000"""</f>
        <v>"TorlysDynamics","Torlys Inc.","111","3","SHA0249707","4","20000"</v>
      </c>
      <c r="C527" s="2">
        <v>45936</v>
      </c>
      <c r="D527" s="2" t="str">
        <f>"SHA0249707"</f>
        <v>SHA0249707</v>
      </c>
      <c r="E527" s="2" t="str">
        <f>"T660"</f>
        <v>T660</v>
      </c>
      <c r="F527" t="str">
        <f>"JASON-R"</f>
        <v>JASON-R</v>
      </c>
      <c r="G527">
        <v>0</v>
      </c>
      <c r="H527">
        <v>0</v>
      </c>
      <c r="I527">
        <v>2</v>
      </c>
    </row>
    <row r="528" spans="1:9" x14ac:dyDescent="0.25">
      <c r="A528" t="s">
        <v>49</v>
      </c>
      <c r="B528" t="str">
        <f>"""TorlysDynamics"",""Torlys Inc."",""111"",""3"",""SHA0249708"",""4"",""10000"""</f>
        <v>"TorlysDynamics","Torlys Inc.","111","3","SHA0249708","4","10000"</v>
      </c>
      <c r="C528" s="2">
        <v>45936</v>
      </c>
      <c r="D528" s="2" t="str">
        <f>"SHA0249708"</f>
        <v>SHA0249708</v>
      </c>
      <c r="E528" s="2" t="str">
        <f>"T660"</f>
        <v>T660</v>
      </c>
      <c r="F528" t="str">
        <f>"JASON-R"</f>
        <v>JASON-R</v>
      </c>
      <c r="G528">
        <v>4</v>
      </c>
      <c r="H528">
        <v>0</v>
      </c>
      <c r="I528">
        <v>62.56</v>
      </c>
    </row>
    <row r="529" spans="1:9" x14ac:dyDescent="0.25">
      <c r="A529" t="s">
        <v>49</v>
      </c>
      <c r="B529" t="str">
        <f>"""TorlysDynamics"",""Torlys Inc."",""111"",""3"",""SHA0249709"",""4"",""10000"""</f>
        <v>"TorlysDynamics","Torlys Inc.","111","3","SHA0249709","4","10000"</v>
      </c>
      <c r="C529" s="2">
        <v>45936</v>
      </c>
      <c r="D529" s="2" t="str">
        <f>"SHA0249709"</f>
        <v>SHA0249709</v>
      </c>
      <c r="E529" s="2" t="str">
        <f>"T660"</f>
        <v>T660</v>
      </c>
      <c r="F529" t="str">
        <f>"JASON-R"</f>
        <v>JASON-R</v>
      </c>
      <c r="G529">
        <v>29</v>
      </c>
      <c r="H529">
        <v>0</v>
      </c>
      <c r="I529">
        <v>656.56</v>
      </c>
    </row>
    <row r="530" spans="1:9" x14ac:dyDescent="0.25">
      <c r="A530" t="s">
        <v>49</v>
      </c>
      <c r="B530" t="str">
        <f>"""TorlysDynamics"",""Torlys Inc."",""111"",""3"",""SHA0249710"",""4"",""10000"""</f>
        <v>"TorlysDynamics","Torlys Inc.","111","3","SHA0249710","4","10000"</v>
      </c>
      <c r="C530" s="2">
        <v>45936</v>
      </c>
      <c r="D530" s="2" t="str">
        <f>"SHA0249710"</f>
        <v>SHA0249710</v>
      </c>
      <c r="E530" s="2" t="str">
        <f>"S341"</f>
        <v>S341</v>
      </c>
      <c r="F530" t="str">
        <f>"BRANDON"</f>
        <v>BRANDON</v>
      </c>
      <c r="G530">
        <v>0</v>
      </c>
      <c r="H530">
        <v>2</v>
      </c>
      <c r="I530">
        <v>1867</v>
      </c>
    </row>
    <row r="531" spans="1:9" x14ac:dyDescent="0.25">
      <c r="A531" t="s">
        <v>49</v>
      </c>
      <c r="B531" t="str">
        <f>"""TorlysDynamics"",""Torlys Inc."",""111"",""3"",""SHA0249711"",""4"",""10000"""</f>
        <v>"TorlysDynamics","Torlys Inc.","111","3","SHA0249711","4","10000"</v>
      </c>
      <c r="C531" s="2">
        <v>45936</v>
      </c>
      <c r="D531" s="2" t="str">
        <f>"SHA0249711"</f>
        <v>SHA0249711</v>
      </c>
      <c r="E531" s="2" t="str">
        <f>"T1151"</f>
        <v>T1151</v>
      </c>
      <c r="F531" t="str">
        <f>"BRANDON"</f>
        <v>BRANDON</v>
      </c>
      <c r="G531">
        <v>4</v>
      </c>
      <c r="H531">
        <v>0</v>
      </c>
      <c r="I531">
        <v>68</v>
      </c>
    </row>
    <row r="532" spans="1:9" x14ac:dyDescent="0.25">
      <c r="A532" t="s">
        <v>49</v>
      </c>
      <c r="B532" t="str">
        <f>"""TorlysDynamics"",""Torlys Inc."",""111"",""3"",""SHA0249713"",""4"",""10000"""</f>
        <v>"TorlysDynamics","Torlys Inc.","111","3","SHA0249713","4","10000"</v>
      </c>
      <c r="C532" s="2">
        <v>45936</v>
      </c>
      <c r="D532" s="2" t="str">
        <f>"SHA0249713"</f>
        <v>SHA0249713</v>
      </c>
      <c r="E532" s="2" t="str">
        <f>"G200"</f>
        <v>G200</v>
      </c>
      <c r="F532" t="str">
        <f>"AQIYL"</f>
        <v>AQIYL</v>
      </c>
      <c r="G532">
        <v>1</v>
      </c>
      <c r="H532">
        <v>0</v>
      </c>
      <c r="I532">
        <v>10</v>
      </c>
    </row>
    <row r="533" spans="1:9" x14ac:dyDescent="0.25">
      <c r="A533" t="s">
        <v>49</v>
      </c>
      <c r="B533" t="str">
        <f>"""TorlysDynamics"",""Torlys Inc."",""111"",""3"",""SHA0249713"",""4"",""20000"""</f>
        <v>"TorlysDynamics","Torlys Inc.","111","3","SHA0249713","4","20000"</v>
      </c>
      <c r="C533" s="2">
        <v>45936</v>
      </c>
      <c r="D533" s="2" t="str">
        <f>"SHA0249713"</f>
        <v>SHA0249713</v>
      </c>
      <c r="E533" s="2" t="str">
        <f>"G200"</f>
        <v>G200</v>
      </c>
      <c r="F533" t="str">
        <f>"AQIYL"</f>
        <v>AQIYL</v>
      </c>
      <c r="G533">
        <v>5</v>
      </c>
      <c r="H533">
        <v>0</v>
      </c>
      <c r="I533">
        <v>35</v>
      </c>
    </row>
    <row r="534" spans="1:9" x14ac:dyDescent="0.25">
      <c r="A534" t="s">
        <v>49</v>
      </c>
      <c r="B534" t="str">
        <f>"""TorlysDynamics"",""Torlys Inc."",""111"",""3"",""SHA0249714"",""4"",""20000"""</f>
        <v>"TorlysDynamics","Torlys Inc.","111","3","SHA0249714","4","20000"</v>
      </c>
      <c r="C534" s="2">
        <v>45936</v>
      </c>
      <c r="D534" s="2" t="str">
        <f>"SHA0249714"</f>
        <v>SHA0249714</v>
      </c>
      <c r="E534" s="2" t="str">
        <f>"G200"</f>
        <v>G200</v>
      </c>
      <c r="F534" t="str">
        <f>"AQIYL"</f>
        <v>AQIYL</v>
      </c>
      <c r="G534">
        <v>31</v>
      </c>
      <c r="H534">
        <v>1</v>
      </c>
      <c r="I534">
        <v>1849.62</v>
      </c>
    </row>
    <row r="535" spans="1:9" x14ac:dyDescent="0.25">
      <c r="A535" t="s">
        <v>49</v>
      </c>
      <c r="B535" t="str">
        <f>"""TorlysDynamics"",""Torlys Inc."",""111"",""3"",""SHA0249715"",""4"",""10000"""</f>
        <v>"TorlysDynamics","Torlys Inc.","111","3","SHA0249715","4","10000"</v>
      </c>
      <c r="C535" s="2">
        <v>45936</v>
      </c>
      <c r="D535" s="2" t="str">
        <f>"SHA0249715"</f>
        <v>SHA0249715</v>
      </c>
      <c r="E535" s="2" t="str">
        <f>"S165"</f>
        <v>S165</v>
      </c>
      <c r="F535" t="str">
        <f>"CLARENCE"</f>
        <v>CLARENCE</v>
      </c>
      <c r="G535">
        <v>6</v>
      </c>
      <c r="H535">
        <v>0</v>
      </c>
      <c r="I535">
        <v>140.69999999999999</v>
      </c>
    </row>
    <row r="536" spans="1:9" x14ac:dyDescent="0.25">
      <c r="A536" t="s">
        <v>49</v>
      </c>
      <c r="B536" t="str">
        <f>"""TorlysDynamics"",""Torlys Inc."",""111"",""3"",""SHA0249715"",""4"",""30000"""</f>
        <v>"TorlysDynamics","Torlys Inc.","111","3","SHA0249715","4","30000"</v>
      </c>
      <c r="C536" s="2">
        <v>45936</v>
      </c>
      <c r="D536" s="2" t="str">
        <f>"SHA0249715"</f>
        <v>SHA0249715</v>
      </c>
      <c r="E536" s="2" t="str">
        <f>"S165"</f>
        <v>S165</v>
      </c>
      <c r="F536" t="str">
        <f>"CLARENCE"</f>
        <v>CLARENCE</v>
      </c>
      <c r="G536">
        <v>0</v>
      </c>
      <c r="H536">
        <v>0</v>
      </c>
      <c r="I536">
        <v>2</v>
      </c>
    </row>
    <row r="537" spans="1:9" x14ac:dyDescent="0.25">
      <c r="A537" t="s">
        <v>49</v>
      </c>
      <c r="B537" t="str">
        <f>"""TorlysDynamics"",""Torlys Inc."",""111"",""3"",""SHA0249715"",""4"",""40000"""</f>
        <v>"TorlysDynamics","Torlys Inc.","111","3","SHA0249715","4","40000"</v>
      </c>
      <c r="C537" s="2">
        <v>45936</v>
      </c>
      <c r="D537" s="2" t="str">
        <f>"SHA0249715"</f>
        <v>SHA0249715</v>
      </c>
      <c r="E537" s="2" t="str">
        <f>"S165"</f>
        <v>S165</v>
      </c>
      <c r="F537" t="str">
        <f>"CLARENCE"</f>
        <v>CLARENCE</v>
      </c>
      <c r="G537">
        <v>0</v>
      </c>
      <c r="H537">
        <v>0</v>
      </c>
      <c r="I537">
        <v>1</v>
      </c>
    </row>
    <row r="538" spans="1:9" x14ac:dyDescent="0.25">
      <c r="A538" t="s">
        <v>49</v>
      </c>
      <c r="B538" t="str">
        <f>"""TorlysDynamics"",""Torlys Inc."",""111"",""3"",""SHA0249716"",""4"",""10000"""</f>
        <v>"TorlysDynamics","Torlys Inc.","111","3","SHA0249716","4","10000"</v>
      </c>
      <c r="C538" s="2">
        <v>45936</v>
      </c>
      <c r="D538" s="2" t="str">
        <f>"SHA0249716"</f>
        <v>SHA0249716</v>
      </c>
      <c r="E538" s="2" t="str">
        <f>"D144"</f>
        <v>D144</v>
      </c>
      <c r="F538" t="str">
        <f>"AQIYL"</f>
        <v>AQIYL</v>
      </c>
      <c r="G538">
        <v>33</v>
      </c>
      <c r="H538">
        <v>0</v>
      </c>
      <c r="I538">
        <v>535.26</v>
      </c>
    </row>
    <row r="539" spans="1:9" x14ac:dyDescent="0.25">
      <c r="A539" t="s">
        <v>49</v>
      </c>
      <c r="B539" t="str">
        <f>"""TorlysDynamics"",""Torlys Inc."",""111"",""3"",""SHA0249717"",""4"",""10000"""</f>
        <v>"TorlysDynamics","Torlys Inc.","111","3","SHA0249717","4","10000"</v>
      </c>
      <c r="C539" s="2">
        <v>45936</v>
      </c>
      <c r="D539" s="2" t="str">
        <f>"SHA0249717"</f>
        <v>SHA0249717</v>
      </c>
      <c r="E539" s="2" t="str">
        <f>"T567"</f>
        <v>T567</v>
      </c>
      <c r="F539" t="str">
        <f>"CLARENCE"</f>
        <v>CLARENCE</v>
      </c>
      <c r="G539">
        <v>26</v>
      </c>
      <c r="H539">
        <v>0</v>
      </c>
      <c r="I539">
        <v>683.54</v>
      </c>
    </row>
    <row r="540" spans="1:9" x14ac:dyDescent="0.25">
      <c r="A540" t="s">
        <v>49</v>
      </c>
      <c r="B540" t="str">
        <f>"""TorlysDynamics"",""Torlys Inc."",""111"",""3"",""SHA0249717"",""4"",""20000"""</f>
        <v>"TorlysDynamics","Torlys Inc.","111","3","SHA0249717","4","20000"</v>
      </c>
      <c r="C540" s="2">
        <v>45936</v>
      </c>
      <c r="D540" s="2" t="str">
        <f>"SHA0249717"</f>
        <v>SHA0249717</v>
      </c>
      <c r="E540" s="2" t="str">
        <f>"T567"</f>
        <v>T567</v>
      </c>
      <c r="F540" t="str">
        <f>"CLARENCE"</f>
        <v>CLARENCE</v>
      </c>
      <c r="G540">
        <v>0</v>
      </c>
      <c r="H540">
        <v>0</v>
      </c>
      <c r="I540">
        <v>4</v>
      </c>
    </row>
    <row r="541" spans="1:9" x14ac:dyDescent="0.25">
      <c r="A541" t="s">
        <v>49</v>
      </c>
      <c r="B541" t="str">
        <f>"""TorlysDynamics"",""Torlys Inc."",""111"",""3"",""SHA0249718"",""4"",""10000"""</f>
        <v>"TorlysDynamics","Torlys Inc.","111","3","SHA0249718","4","10000"</v>
      </c>
      <c r="C541" s="2">
        <v>45936</v>
      </c>
      <c r="D541" s="2" t="str">
        <f>"SHA0249718"</f>
        <v>SHA0249718</v>
      </c>
      <c r="E541" s="2" t="str">
        <f>"D144"</f>
        <v>D144</v>
      </c>
      <c r="F541" t="str">
        <f>"JESSICA"</f>
        <v>JESSICA</v>
      </c>
      <c r="G541">
        <v>0</v>
      </c>
      <c r="H541">
        <v>0</v>
      </c>
      <c r="I541">
        <v>2</v>
      </c>
    </row>
    <row r="542" spans="1:9" x14ac:dyDescent="0.25">
      <c r="A542" t="s">
        <v>49</v>
      </c>
      <c r="B542" t="str">
        <f>"""TorlysDynamics"",""Torlys Inc."",""111"",""3"",""SHA0249720"",""4"",""10000"""</f>
        <v>"TorlysDynamics","Torlys Inc.","111","3","SHA0249720","4","10000"</v>
      </c>
      <c r="C542" s="2">
        <v>45936</v>
      </c>
      <c r="D542" s="2" t="str">
        <f>"SHA0249720"</f>
        <v>SHA0249720</v>
      </c>
      <c r="E542" s="2" t="str">
        <f>"D250"</f>
        <v>D250</v>
      </c>
      <c r="F542" t="str">
        <f>"AQIYL"</f>
        <v>AQIYL</v>
      </c>
      <c r="G542">
        <v>21</v>
      </c>
      <c r="H542">
        <v>0</v>
      </c>
      <c r="I542">
        <v>492.45</v>
      </c>
    </row>
    <row r="543" spans="1:9" x14ac:dyDescent="0.25">
      <c r="A543" t="s">
        <v>49</v>
      </c>
      <c r="B543" t="str">
        <f>"""TorlysDynamics"",""Torlys Inc."",""111"",""3"",""SHA0249720"",""4"",""40000"""</f>
        <v>"TorlysDynamics","Torlys Inc.","111","3","SHA0249720","4","40000"</v>
      </c>
      <c r="C543" s="2">
        <v>45936</v>
      </c>
      <c r="D543" s="2" t="str">
        <f>"SHA0249720"</f>
        <v>SHA0249720</v>
      </c>
      <c r="E543" s="2" t="str">
        <f>"D250"</f>
        <v>D250</v>
      </c>
      <c r="F543" t="str">
        <f>"AQIYL"</f>
        <v>AQIYL</v>
      </c>
      <c r="G543">
        <v>0</v>
      </c>
      <c r="H543">
        <v>0</v>
      </c>
      <c r="I543">
        <v>2</v>
      </c>
    </row>
    <row r="544" spans="1:9" x14ac:dyDescent="0.25">
      <c r="A544" t="s">
        <v>49</v>
      </c>
      <c r="B544" t="str">
        <f>"""TorlysDynamics"",""Torlys Inc."",""111"",""3"",""SHA0249721"",""4"",""10000"""</f>
        <v>"TorlysDynamics","Torlys Inc.","111","3","SHA0249721","4","10000"</v>
      </c>
      <c r="C544" s="2">
        <v>45936</v>
      </c>
      <c r="D544" s="2" t="str">
        <f>"SHA0249721"</f>
        <v>SHA0249721</v>
      </c>
      <c r="E544" s="2" t="str">
        <f>"D250"</f>
        <v>D250</v>
      </c>
      <c r="F544" t="str">
        <f>"AQIYL"</f>
        <v>AQIYL</v>
      </c>
      <c r="G544">
        <v>35</v>
      </c>
      <c r="H544">
        <v>0</v>
      </c>
      <c r="I544">
        <v>820.75</v>
      </c>
    </row>
    <row r="545" spans="1:9" x14ac:dyDescent="0.25">
      <c r="A545" t="s">
        <v>49</v>
      </c>
      <c r="B545" t="str">
        <f>"""TorlysDynamics"",""Torlys Inc."",""111"",""3"",""SHA0249722"",""4"",""10000"""</f>
        <v>"TorlysDynamics","Torlys Inc.","111","3","SHA0249722","4","10000"</v>
      </c>
      <c r="C545" s="2">
        <v>45936</v>
      </c>
      <c r="D545" s="2" t="str">
        <f>"SHA0249722"</f>
        <v>SHA0249722</v>
      </c>
      <c r="E545" s="2" t="str">
        <f>"R900"</f>
        <v>R900</v>
      </c>
      <c r="F545" t="str">
        <f>"BRANDON"</f>
        <v>BRANDON</v>
      </c>
      <c r="G545">
        <v>40</v>
      </c>
      <c r="H545">
        <v>0</v>
      </c>
      <c r="I545">
        <v>1134.8</v>
      </c>
    </row>
    <row r="546" spans="1:9" x14ac:dyDescent="0.25">
      <c r="A546" t="s">
        <v>49</v>
      </c>
      <c r="B546" t="str">
        <f>"""TorlysDynamics"",""Torlys Inc."",""111"",""3"",""SHA0249722"",""4"",""20000"""</f>
        <v>"TorlysDynamics","Torlys Inc.","111","3","SHA0249722","4","20000"</v>
      </c>
      <c r="C546" s="2">
        <v>45936</v>
      </c>
      <c r="D546" s="2" t="str">
        <f>"SHA0249722"</f>
        <v>SHA0249722</v>
      </c>
      <c r="E546" s="2" t="str">
        <f>"R900"</f>
        <v>R900</v>
      </c>
      <c r="F546" t="str">
        <f>"BRANDON"</f>
        <v>BRANDON</v>
      </c>
      <c r="G546">
        <v>1</v>
      </c>
      <c r="H546">
        <v>0</v>
      </c>
      <c r="I546">
        <v>7</v>
      </c>
    </row>
    <row r="547" spans="1:9" x14ac:dyDescent="0.25">
      <c r="A547" t="s">
        <v>49</v>
      </c>
      <c r="B547" t="str">
        <f>"""TorlysDynamics"",""Torlys Inc."",""111"",""3"",""SHA0249722"",""4"",""40000"""</f>
        <v>"TorlysDynamics","Torlys Inc.","111","3","SHA0249722","4","40000"</v>
      </c>
      <c r="C547" s="2">
        <v>45936</v>
      </c>
      <c r="D547" s="2" t="str">
        <f>"SHA0249722"</f>
        <v>SHA0249722</v>
      </c>
      <c r="E547" s="2" t="str">
        <f>"R900"</f>
        <v>R900</v>
      </c>
      <c r="F547" t="str">
        <f>"BRANDON"</f>
        <v>BRANDON</v>
      </c>
      <c r="G547">
        <v>0</v>
      </c>
      <c r="H547">
        <v>0</v>
      </c>
      <c r="I547">
        <v>4</v>
      </c>
    </row>
    <row r="548" spans="1:9" x14ac:dyDescent="0.25">
      <c r="A548" t="s">
        <v>49</v>
      </c>
      <c r="B548" t="str">
        <f>"""TorlysDynamics"",""Torlys Inc."",""111"",""3"",""SHA0249723"",""4"",""10000"""</f>
        <v>"TorlysDynamics","Torlys Inc.","111","3","SHA0249723","4","10000"</v>
      </c>
      <c r="C548" s="2">
        <v>45936</v>
      </c>
      <c r="D548" s="2" t="str">
        <f>"SHA0249723"</f>
        <v>SHA0249723</v>
      </c>
      <c r="E548" s="2" t="str">
        <f>"R900"</f>
        <v>R900</v>
      </c>
      <c r="F548" t="str">
        <f>"BRANDON"</f>
        <v>BRANDON</v>
      </c>
      <c r="G548">
        <v>9</v>
      </c>
      <c r="H548">
        <v>0</v>
      </c>
      <c r="I548">
        <v>211.23</v>
      </c>
    </row>
    <row r="549" spans="1:9" x14ac:dyDescent="0.25">
      <c r="A549" t="s">
        <v>49</v>
      </c>
      <c r="B549" t="str">
        <f>"""TorlysDynamics"",""Torlys Inc."",""111"",""3"",""SHA0249723"",""4"",""20000"""</f>
        <v>"TorlysDynamics","Torlys Inc.","111","3","SHA0249723","4","20000"</v>
      </c>
      <c r="C549" s="2">
        <v>45936</v>
      </c>
      <c r="D549" s="2" t="str">
        <f>"SHA0249723"</f>
        <v>SHA0249723</v>
      </c>
      <c r="E549" s="2" t="str">
        <f>"R900"</f>
        <v>R900</v>
      </c>
      <c r="F549" t="str">
        <f>"BRANDON"</f>
        <v>BRANDON</v>
      </c>
      <c r="G549">
        <v>1</v>
      </c>
      <c r="H549">
        <v>0</v>
      </c>
      <c r="I549">
        <v>6</v>
      </c>
    </row>
    <row r="550" spans="1:9" x14ac:dyDescent="0.25">
      <c r="A550" t="s">
        <v>49</v>
      </c>
      <c r="B550" t="str">
        <f>"""TorlysDynamics"",""Torlys Inc."",""111"",""3"",""SHA0249724"",""4"",""10000"""</f>
        <v>"TorlysDynamics","Torlys Inc.","111","3","SHA0249724","4","10000"</v>
      </c>
      <c r="C550" s="2">
        <v>45936</v>
      </c>
      <c r="D550" s="2" t="str">
        <f>"SHA0249724"</f>
        <v>SHA0249724</v>
      </c>
      <c r="E550" s="2" t="str">
        <f>"R900"</f>
        <v>R900</v>
      </c>
      <c r="F550" t="str">
        <f>"BRANDON"</f>
        <v>BRANDON</v>
      </c>
      <c r="G550">
        <v>2</v>
      </c>
      <c r="H550">
        <v>0</v>
      </c>
      <c r="I550">
        <v>9</v>
      </c>
    </row>
    <row r="551" spans="1:9" x14ac:dyDescent="0.25">
      <c r="A551" t="s">
        <v>49</v>
      </c>
      <c r="B551" t="str">
        <f>"""TorlysDynamics"",""Torlys Inc."",""111"",""3"",""SHA0249725"",""4"",""10000"""</f>
        <v>"TorlysDynamics","Torlys Inc.","111","3","SHA0249725","4","10000"</v>
      </c>
      <c r="C551" s="2">
        <v>45936</v>
      </c>
      <c r="D551" s="2" t="str">
        <f>"SHA0249725"</f>
        <v>SHA0249725</v>
      </c>
      <c r="E551" s="2" t="str">
        <f>"S875"</f>
        <v>S875</v>
      </c>
      <c r="F551" t="str">
        <f>"AQIYL"</f>
        <v>AQIYL</v>
      </c>
      <c r="G551">
        <v>20</v>
      </c>
      <c r="H551">
        <v>0</v>
      </c>
      <c r="I551">
        <v>469.4</v>
      </c>
    </row>
    <row r="552" spans="1:9" x14ac:dyDescent="0.25">
      <c r="A552" t="s">
        <v>49</v>
      </c>
      <c r="B552" t="str">
        <f>"""TorlysDynamics"",""Torlys Inc."",""111"",""3"",""SHA0249726"",""4"",""10000"""</f>
        <v>"TorlysDynamics","Torlys Inc.","111","3","SHA0249726","4","10000"</v>
      </c>
      <c r="C552" s="2">
        <v>45936</v>
      </c>
      <c r="D552" s="2" t="str">
        <f>"SHA0249726"</f>
        <v>SHA0249726</v>
      </c>
      <c r="E552" s="2" t="str">
        <f>"A524"</f>
        <v>A524</v>
      </c>
      <c r="F552" t="str">
        <f>"AQIYL"</f>
        <v>AQIYL</v>
      </c>
      <c r="G552">
        <v>10</v>
      </c>
      <c r="H552">
        <v>0</v>
      </c>
      <c r="I552">
        <v>146.6</v>
      </c>
    </row>
    <row r="553" spans="1:9" x14ac:dyDescent="0.25">
      <c r="A553" t="s">
        <v>49</v>
      </c>
      <c r="B553" t="str">
        <f>"""TorlysDynamics"",""Torlys Inc."",""111"",""3"",""SHA0249727"",""4"",""10000"""</f>
        <v>"TorlysDynamics","Torlys Inc.","111","3","SHA0249727","4","10000"</v>
      </c>
      <c r="C553" s="2">
        <v>45936</v>
      </c>
      <c r="D553" s="2" t="str">
        <f>"SHA0249727"</f>
        <v>SHA0249727</v>
      </c>
      <c r="E553" s="2" t="str">
        <f>"G799"</f>
        <v>G799</v>
      </c>
      <c r="F553" t="str">
        <f>"CLARENCE"</f>
        <v>CLARENCE</v>
      </c>
      <c r="G553">
        <v>38</v>
      </c>
      <c r="H553">
        <v>0</v>
      </c>
      <c r="I553">
        <v>1366.1</v>
      </c>
    </row>
    <row r="554" spans="1:9" x14ac:dyDescent="0.25">
      <c r="A554" t="s">
        <v>49</v>
      </c>
      <c r="B554" t="str">
        <f>"""TorlysDynamics"",""Torlys Inc."",""111"",""3"",""SHA0249727"",""4"",""20000"""</f>
        <v>"TorlysDynamics","Torlys Inc.","111","3","SHA0249727","4","20000"</v>
      </c>
      <c r="C554" s="2">
        <v>45936</v>
      </c>
      <c r="D554" s="2" t="str">
        <f>"SHA0249727"</f>
        <v>SHA0249727</v>
      </c>
      <c r="E554" s="2" t="str">
        <f>"G799"</f>
        <v>G799</v>
      </c>
      <c r="F554" t="str">
        <f>"CLARENCE"</f>
        <v>CLARENCE</v>
      </c>
      <c r="G554">
        <v>15</v>
      </c>
      <c r="H554">
        <v>0</v>
      </c>
      <c r="I554">
        <v>15</v>
      </c>
    </row>
    <row r="555" spans="1:9" x14ac:dyDescent="0.25">
      <c r="A555" t="s">
        <v>49</v>
      </c>
      <c r="B555" t="str">
        <f>"""TorlysDynamics"",""Torlys Inc."",""111"",""3"",""SHA0249728"",""4"",""10000"""</f>
        <v>"TorlysDynamics","Torlys Inc.","111","3","SHA0249728","4","10000"</v>
      </c>
      <c r="C555" s="2">
        <v>45936</v>
      </c>
      <c r="D555" s="2" t="str">
        <f>"SHA0249728"</f>
        <v>SHA0249728</v>
      </c>
      <c r="E555" s="2" t="str">
        <f>"T205"</f>
        <v>T205</v>
      </c>
      <c r="F555" t="str">
        <f>"JASON-R"</f>
        <v>JASON-R</v>
      </c>
      <c r="G555">
        <v>0</v>
      </c>
      <c r="H555">
        <v>1</v>
      </c>
      <c r="I555">
        <v>40</v>
      </c>
    </row>
    <row r="556" spans="1:9" x14ac:dyDescent="0.25">
      <c r="A556" t="s">
        <v>49</v>
      </c>
      <c r="B556" t="str">
        <f>"""TorlysDynamics"",""Torlys Inc."",""111"",""3"",""SHA0249729"",""4"",""10000"""</f>
        <v>"TorlysDynamics","Torlys Inc.","111","3","SHA0249729","4","10000"</v>
      </c>
      <c r="C556" s="2">
        <v>45936</v>
      </c>
      <c r="D556" s="2" t="str">
        <f>"SHA0249729"</f>
        <v>SHA0249729</v>
      </c>
      <c r="E556" s="2" t="str">
        <f>"T205"</f>
        <v>T205</v>
      </c>
      <c r="F556" t="str">
        <f>"JASON-R"</f>
        <v>JASON-R</v>
      </c>
      <c r="G556">
        <v>1</v>
      </c>
      <c r="H556">
        <v>0</v>
      </c>
      <c r="I556">
        <v>19.809999999999999</v>
      </c>
    </row>
    <row r="557" spans="1:9" x14ac:dyDescent="0.25">
      <c r="A557" t="s">
        <v>49</v>
      </c>
      <c r="B557" t="str">
        <f>"""TorlysDynamics"",""Torlys Inc."",""111"",""3"",""SHA0249730"",""4"",""20002"""</f>
        <v>"TorlysDynamics","Torlys Inc.","111","3","SHA0249730","4","20002"</v>
      </c>
      <c r="C557" s="2">
        <v>45936</v>
      </c>
      <c r="D557" s="2" t="str">
        <f>"SHA0249730"</f>
        <v>SHA0249730</v>
      </c>
      <c r="E557" s="2" t="str">
        <f>"T205"</f>
        <v>T205</v>
      </c>
      <c r="F557" t="str">
        <f>"JASON-R"</f>
        <v>JASON-R</v>
      </c>
      <c r="G557">
        <v>0</v>
      </c>
      <c r="H557">
        <v>0</v>
      </c>
      <c r="I557">
        <v>1</v>
      </c>
    </row>
    <row r="558" spans="1:9" x14ac:dyDescent="0.25">
      <c r="A558" t="s">
        <v>49</v>
      </c>
      <c r="B558" t="str">
        <f>"""TorlysDynamics"",""Torlys Inc."",""111"",""3"",""SHA0249732"",""4"",""10000"""</f>
        <v>"TorlysDynamics","Torlys Inc.","111","3","SHA0249732","4","10000"</v>
      </c>
      <c r="C558" s="2">
        <v>45936</v>
      </c>
      <c r="D558" s="2" t="str">
        <f>"SHA0249732"</f>
        <v>SHA0249732</v>
      </c>
      <c r="E558" s="2" t="str">
        <f>"G200"</f>
        <v>G200</v>
      </c>
      <c r="F558" t="str">
        <f>"CLARENCE"</f>
        <v>CLARENCE</v>
      </c>
      <c r="G558">
        <v>23</v>
      </c>
      <c r="H558">
        <v>0</v>
      </c>
      <c r="I558">
        <v>619.85</v>
      </c>
    </row>
    <row r="559" spans="1:9" x14ac:dyDescent="0.25">
      <c r="A559" t="s">
        <v>49</v>
      </c>
      <c r="B559" t="str">
        <f>"""TorlysDynamics"",""Torlys Inc."",""111"",""3"",""SHA0249739"",""4"",""10000"""</f>
        <v>"TorlysDynamics","Torlys Inc.","111","3","SHA0249739","4","10000"</v>
      </c>
      <c r="C559" s="2">
        <v>45936</v>
      </c>
      <c r="D559" s="2" t="str">
        <f>"SHA0249739"</f>
        <v>SHA0249739</v>
      </c>
      <c r="E559" s="2" t="str">
        <f>"D123"</f>
        <v>D123</v>
      </c>
      <c r="F559" t="str">
        <f>"JASON-R"</f>
        <v>JASON-R</v>
      </c>
      <c r="G559">
        <v>2</v>
      </c>
      <c r="H559">
        <v>0</v>
      </c>
      <c r="I559">
        <v>37.08</v>
      </c>
    </row>
    <row r="560" spans="1:9" x14ac:dyDescent="0.25">
      <c r="A560" t="s">
        <v>49</v>
      </c>
      <c r="B560" t="str">
        <f>"""TorlysDynamics"",""Torlys Inc."",""111"",""3"",""SHA0249739"",""4"",""20000"""</f>
        <v>"TorlysDynamics","Torlys Inc.","111","3","SHA0249739","4","20000"</v>
      </c>
      <c r="C560" s="2">
        <v>45936</v>
      </c>
      <c r="D560" s="2" t="str">
        <f>"SHA0249739"</f>
        <v>SHA0249739</v>
      </c>
      <c r="E560" s="2" t="str">
        <f>"D123"</f>
        <v>D123</v>
      </c>
      <c r="F560" t="str">
        <f>"JASON-R"</f>
        <v>JASON-R</v>
      </c>
      <c r="G560">
        <v>0</v>
      </c>
      <c r="H560">
        <v>0</v>
      </c>
      <c r="I560">
        <v>1</v>
      </c>
    </row>
    <row r="561" spans="1:9" x14ac:dyDescent="0.25">
      <c r="A561" t="s">
        <v>49</v>
      </c>
      <c r="B561" t="str">
        <f>"""TorlysDynamics"",""Torlys Inc."",""111"",""3"",""SHA0249742"",""4"",""10000"""</f>
        <v>"TorlysDynamics","Torlys Inc.","111","3","SHA0249742","4","10000"</v>
      </c>
      <c r="C561" s="2">
        <v>45936</v>
      </c>
      <c r="D561" s="2" t="str">
        <f>"SHA0249742"</f>
        <v>SHA0249742</v>
      </c>
      <c r="E561" s="2" t="str">
        <f>"S125"</f>
        <v>S125</v>
      </c>
      <c r="F561" t="str">
        <f>"BRANDON"</f>
        <v>BRANDON</v>
      </c>
      <c r="G561">
        <v>3</v>
      </c>
      <c r="H561">
        <v>0</v>
      </c>
      <c r="I561">
        <v>51</v>
      </c>
    </row>
    <row r="562" spans="1:9" x14ac:dyDescent="0.25">
      <c r="A562" t="s">
        <v>49</v>
      </c>
      <c r="B562" t="str">
        <f>"""TorlysDynamics"",""Torlys Inc."",""111"",""3"",""SHA0249743"",""4"",""30000"""</f>
        <v>"TorlysDynamics","Torlys Inc.","111","3","SHA0249743","4","30000"</v>
      </c>
      <c r="C562" s="2">
        <v>45936</v>
      </c>
      <c r="D562" s="2" t="str">
        <f>"SHA0249743"</f>
        <v>SHA0249743</v>
      </c>
      <c r="E562" s="2" t="str">
        <f>"S125"</f>
        <v>S125</v>
      </c>
      <c r="F562" t="str">
        <f>"BRANDON"</f>
        <v>BRANDON</v>
      </c>
      <c r="G562">
        <v>0</v>
      </c>
      <c r="H562">
        <v>0</v>
      </c>
      <c r="I562">
        <v>1</v>
      </c>
    </row>
    <row r="563" spans="1:9" x14ac:dyDescent="0.25">
      <c r="A563" t="s">
        <v>49</v>
      </c>
      <c r="B563" t="str">
        <f>"""TorlysDynamics"",""Torlys Inc."",""111"",""3"",""SHA0249743"",""4"",""50000"""</f>
        <v>"TorlysDynamics","Torlys Inc.","111","3","SHA0249743","4","50000"</v>
      </c>
      <c r="C563" s="2">
        <v>45936</v>
      </c>
      <c r="D563" s="2" t="str">
        <f>"SHA0249743"</f>
        <v>SHA0249743</v>
      </c>
      <c r="E563" s="2" t="str">
        <f>"S125"</f>
        <v>S125</v>
      </c>
      <c r="F563" t="str">
        <f>"BRANDON"</f>
        <v>BRANDON</v>
      </c>
      <c r="G563">
        <v>0</v>
      </c>
      <c r="H563">
        <v>0</v>
      </c>
      <c r="I563">
        <v>2</v>
      </c>
    </row>
    <row r="564" spans="1:9" x14ac:dyDescent="0.25">
      <c r="A564" t="s">
        <v>49</v>
      </c>
      <c r="B564" t="str">
        <f>"""TorlysDynamics"",""Torlys Inc."",""111"",""3"",""SHA0249745"",""4"",""10000"""</f>
        <v>"TorlysDynamics","Torlys Inc.","111","3","SHA0249745","4","10000"</v>
      </c>
      <c r="C564" s="2">
        <v>45936</v>
      </c>
      <c r="D564" s="2" t="str">
        <f>"SHA0249745"</f>
        <v>SHA0249745</v>
      </c>
      <c r="E564" s="2" t="str">
        <f>"J4133"</f>
        <v>J4133</v>
      </c>
      <c r="F564" t="str">
        <f>"AQIYL"</f>
        <v>AQIYL</v>
      </c>
      <c r="G564">
        <v>36</v>
      </c>
      <c r="H564">
        <v>0</v>
      </c>
      <c r="I564">
        <v>1005.48</v>
      </c>
    </row>
    <row r="565" spans="1:9" x14ac:dyDescent="0.25">
      <c r="A565" t="s">
        <v>49</v>
      </c>
      <c r="B565" t="str">
        <f>"""TorlysDynamics"",""Torlys Inc."",""111"",""3"",""SHA0249750"",""4"",""10000"""</f>
        <v>"TorlysDynamics","Torlys Inc.","111","3","SHA0249750","4","10000"</v>
      </c>
      <c r="C565" s="2">
        <v>45936</v>
      </c>
      <c r="D565" s="2" t="str">
        <f>"SHA0249750"</f>
        <v>SHA0249750</v>
      </c>
      <c r="E565" s="2" t="str">
        <f>"J4133"</f>
        <v>J4133</v>
      </c>
      <c r="F565" t="str">
        <f>"AQIYL"</f>
        <v>AQIYL</v>
      </c>
      <c r="G565">
        <v>17</v>
      </c>
      <c r="H565">
        <v>0</v>
      </c>
      <c r="I565">
        <v>748</v>
      </c>
    </row>
    <row r="566" spans="1:9" x14ac:dyDescent="0.25">
      <c r="A566" t="s">
        <v>49</v>
      </c>
      <c r="B566" t="str">
        <f>"""TorlysDynamics"",""Torlys Inc."",""111"",""3"",""SHA0249751"",""4"",""10000"""</f>
        <v>"TorlysDynamics","Torlys Inc.","111","3","SHA0249751","4","10000"</v>
      </c>
      <c r="C566" s="2">
        <v>45936</v>
      </c>
      <c r="D566" s="2" t="str">
        <f>"SHA0249751"</f>
        <v>SHA0249751</v>
      </c>
      <c r="E566" s="2" t="str">
        <f>"J4133"</f>
        <v>J4133</v>
      </c>
      <c r="F566" t="str">
        <f>"AQIYL"</f>
        <v>AQIYL</v>
      </c>
      <c r="G566">
        <v>30</v>
      </c>
      <c r="H566">
        <v>0</v>
      </c>
      <c r="I566">
        <v>696.6</v>
      </c>
    </row>
    <row r="567" spans="1:9" x14ac:dyDescent="0.25">
      <c r="A567" t="s">
        <v>49</v>
      </c>
      <c r="B567" t="str">
        <f>"""TorlysDynamics"",""Torlys Inc."",""111"",""3"",""SHA0249755"",""4"",""10000"""</f>
        <v>"TorlysDynamics","Torlys Inc.","111","3","SHA0249755","4","10000"</v>
      </c>
      <c r="C567" s="2">
        <v>45936</v>
      </c>
      <c r="D567" s="2" t="str">
        <f>"SHA0249755"</f>
        <v>SHA0249755</v>
      </c>
      <c r="E567" s="2" t="str">
        <f>"F741"</f>
        <v>F741</v>
      </c>
      <c r="F567" t="str">
        <f>"AQIYL"</f>
        <v>AQIYL</v>
      </c>
      <c r="G567">
        <v>19</v>
      </c>
      <c r="H567">
        <v>1</v>
      </c>
      <c r="I567">
        <v>1288.23</v>
      </c>
    </row>
    <row r="568" spans="1:9" x14ac:dyDescent="0.25">
      <c r="A568" t="s">
        <v>49</v>
      </c>
      <c r="B568" t="str">
        <f>"""TorlysDynamics"",""Torlys Inc."",""111"",""3"",""SHA0249756"",""4"",""10000"""</f>
        <v>"TorlysDynamics","Torlys Inc.","111","3","SHA0249756","4","10000"</v>
      </c>
      <c r="C568" s="2">
        <v>45936</v>
      </c>
      <c r="D568" s="2" t="str">
        <f>"SHA0249756"</f>
        <v>SHA0249756</v>
      </c>
      <c r="E568" s="2" t="str">
        <f>"F741"</f>
        <v>F741</v>
      </c>
      <c r="F568" t="str">
        <f>"AQIYL"</f>
        <v>AQIYL</v>
      </c>
      <c r="G568">
        <v>0</v>
      </c>
      <c r="H568">
        <v>0</v>
      </c>
      <c r="I568">
        <v>1</v>
      </c>
    </row>
    <row r="569" spans="1:9" x14ac:dyDescent="0.25">
      <c r="A569" t="s">
        <v>49</v>
      </c>
      <c r="B569" t="str">
        <f>"""TorlysDynamics"",""Torlys Inc."",""111"",""3"",""SHA0249756"",""4"",""30000"""</f>
        <v>"TorlysDynamics","Torlys Inc.","111","3","SHA0249756","4","30000"</v>
      </c>
      <c r="C569" s="2">
        <v>45936</v>
      </c>
      <c r="D569" s="2" t="str">
        <f>"SHA0249756"</f>
        <v>SHA0249756</v>
      </c>
      <c r="E569" s="2" t="str">
        <f>"F741"</f>
        <v>F741</v>
      </c>
      <c r="F569" t="str">
        <f>"AQIYL"</f>
        <v>AQIYL</v>
      </c>
      <c r="G569">
        <v>0</v>
      </c>
      <c r="H569">
        <v>0</v>
      </c>
      <c r="I569">
        <v>1</v>
      </c>
    </row>
    <row r="570" spans="1:9" x14ac:dyDescent="0.25">
      <c r="A570" t="s">
        <v>49</v>
      </c>
      <c r="B570" t="str">
        <f>"""TorlysDynamics"",""Torlys Inc."",""111"",""3"",""SHA0249757"",""4"",""10000"""</f>
        <v>"TorlysDynamics","Torlys Inc.","111","3","SHA0249757","4","10000"</v>
      </c>
      <c r="C570" s="2">
        <v>45936</v>
      </c>
      <c r="D570" s="2" t="str">
        <f>"SHA0249757"</f>
        <v>SHA0249757</v>
      </c>
      <c r="E570" s="2" t="str">
        <f>"S125"</f>
        <v>S125</v>
      </c>
      <c r="F570" t="str">
        <f>"BRANDON"</f>
        <v>BRANDON</v>
      </c>
      <c r="G570">
        <v>7</v>
      </c>
      <c r="H570">
        <v>0</v>
      </c>
      <c r="I570">
        <v>113.54</v>
      </c>
    </row>
    <row r="571" spans="1:9" x14ac:dyDescent="0.25">
      <c r="A571" t="s">
        <v>49</v>
      </c>
      <c r="B571" t="str">
        <f>"""TorlysDynamics"",""Torlys Inc."",""111"",""3"",""SHA0249758"",""4"",""10000"""</f>
        <v>"TorlysDynamics","Torlys Inc.","111","3","SHA0249758","4","10000"</v>
      </c>
      <c r="C571" s="2">
        <v>45936</v>
      </c>
      <c r="D571" s="2" t="str">
        <f>"SHA0249758"</f>
        <v>SHA0249758</v>
      </c>
      <c r="E571" s="2" t="str">
        <f>"G419"</f>
        <v>G419</v>
      </c>
      <c r="F571" t="str">
        <f>"BRANDON"</f>
        <v>BRANDON</v>
      </c>
      <c r="G571">
        <v>14</v>
      </c>
      <c r="H571">
        <v>2</v>
      </c>
      <c r="I571">
        <v>3461.14</v>
      </c>
    </row>
    <row r="572" spans="1:9" x14ac:dyDescent="0.25">
      <c r="A572" t="s">
        <v>49</v>
      </c>
      <c r="B572" t="str">
        <f>"""TorlysDynamics"",""Torlys Inc."",""111"",""3"",""SHA0249764"",""4"",""10000"""</f>
        <v>"TorlysDynamics","Torlys Inc.","111","3","SHA0249764","4","10000"</v>
      </c>
      <c r="C572" s="2">
        <v>45936</v>
      </c>
      <c r="D572" s="2" t="str">
        <f>"SHA0249764"</f>
        <v>SHA0249764</v>
      </c>
      <c r="E572" s="2" t="str">
        <f>"E967"</f>
        <v>E967</v>
      </c>
      <c r="F572" t="str">
        <f>"BRANDON"</f>
        <v>BRANDON</v>
      </c>
      <c r="G572">
        <v>7</v>
      </c>
      <c r="H572">
        <v>0</v>
      </c>
      <c r="I572">
        <v>136.36000000000001</v>
      </c>
    </row>
    <row r="573" spans="1:9" x14ac:dyDescent="0.25">
      <c r="A573" t="s">
        <v>49</v>
      </c>
      <c r="B573" t="str">
        <f>"""TorlysDynamics"",""Torlys Inc."",""111"",""3"",""SHA0249764"",""4"",""15000"""</f>
        <v>"TorlysDynamics","Torlys Inc.","111","3","SHA0249764","4","15000"</v>
      </c>
      <c r="C573" s="2">
        <v>45936</v>
      </c>
      <c r="D573" s="2" t="str">
        <f>"SHA0249764"</f>
        <v>SHA0249764</v>
      </c>
      <c r="E573" s="2" t="str">
        <f>"E967"</f>
        <v>E967</v>
      </c>
      <c r="F573" t="str">
        <f>"BRANDON"</f>
        <v>BRANDON</v>
      </c>
      <c r="G573">
        <v>-7</v>
      </c>
      <c r="H573">
        <v>0</v>
      </c>
      <c r="I573">
        <v>-136.36000000000001</v>
      </c>
    </row>
    <row r="574" spans="1:9" x14ac:dyDescent="0.25">
      <c r="A574" t="s">
        <v>49</v>
      </c>
      <c r="B574" t="str">
        <f>"""TorlysDynamics"",""Torlys Inc."",""111"",""3"",""SHA0249769"",""4"",""10000"""</f>
        <v>"TorlysDynamics","Torlys Inc.","111","3","SHA0249769","4","10000"</v>
      </c>
      <c r="C574" s="2">
        <v>45936</v>
      </c>
      <c r="D574" s="2" t="str">
        <f>"SHA0249769"</f>
        <v>SHA0249769</v>
      </c>
      <c r="E574" s="2" t="str">
        <f>"M355"</f>
        <v>M355</v>
      </c>
      <c r="F574" t="str">
        <f>"JESSICA"</f>
        <v>JESSICA</v>
      </c>
      <c r="G574">
        <v>0</v>
      </c>
      <c r="H574">
        <v>0</v>
      </c>
      <c r="I574">
        <v>2</v>
      </c>
    </row>
    <row r="575" spans="1:9" x14ac:dyDescent="0.25">
      <c r="A575" t="s">
        <v>49</v>
      </c>
      <c r="B575" t="str">
        <f>"""TorlysDynamics"",""Torlys Inc."",""111"",""3"",""SHA0249769"",""4"",""20000"""</f>
        <v>"TorlysDynamics","Torlys Inc.","111","3","SHA0249769","4","20000"</v>
      </c>
      <c r="C575" s="2">
        <v>45936</v>
      </c>
      <c r="D575" s="2" t="str">
        <f>"SHA0249769"</f>
        <v>SHA0249769</v>
      </c>
      <c r="E575" s="2" t="str">
        <f>"M355"</f>
        <v>M355</v>
      </c>
      <c r="F575" t="str">
        <f>"JESSICA"</f>
        <v>JESSICA</v>
      </c>
      <c r="G575">
        <v>0</v>
      </c>
      <c r="H575">
        <v>0</v>
      </c>
      <c r="I575">
        <v>10</v>
      </c>
    </row>
    <row r="576" spans="1:9" x14ac:dyDescent="0.25">
      <c r="A576" t="s">
        <v>49</v>
      </c>
      <c r="B576" t="str">
        <f>"""TorlysDynamics"",""Torlys Inc."",""111"",""3"",""SHA0249770"",""4"",""10000"""</f>
        <v>"TorlysDynamics","Torlys Inc.","111","3","SHA0249770","4","10000"</v>
      </c>
      <c r="C576" s="2">
        <v>45936</v>
      </c>
      <c r="D576" s="2" t="str">
        <f>"SHA0249770"</f>
        <v>SHA0249770</v>
      </c>
      <c r="E576" s="2" t="str">
        <f>"R156"</f>
        <v>R156</v>
      </c>
      <c r="F576" t="str">
        <f>"BRANDON"</f>
        <v>BRANDON</v>
      </c>
      <c r="G576">
        <v>10</v>
      </c>
      <c r="H576">
        <v>0</v>
      </c>
      <c r="I576">
        <v>214.7</v>
      </c>
    </row>
    <row r="577" spans="1:9" x14ac:dyDescent="0.25">
      <c r="A577" t="s">
        <v>49</v>
      </c>
      <c r="B577" t="str">
        <f>"""TorlysDynamics"",""Torlys Inc."",""111"",""3"",""SHA0249771"",""4"",""10000"""</f>
        <v>"TorlysDynamics","Torlys Inc.","111","3","SHA0249771","4","10000"</v>
      </c>
      <c r="C577" s="2">
        <v>45936</v>
      </c>
      <c r="D577" s="2" t="str">
        <f>"SHA0249771"</f>
        <v>SHA0249771</v>
      </c>
      <c r="E577" s="2" t="str">
        <f>"R156"</f>
        <v>R156</v>
      </c>
      <c r="F577" t="str">
        <f>"BRANDON"</f>
        <v>BRANDON</v>
      </c>
      <c r="G577">
        <v>10</v>
      </c>
      <c r="H577">
        <v>0</v>
      </c>
      <c r="I577">
        <v>214.7</v>
      </c>
    </row>
    <row r="578" spans="1:9" x14ac:dyDescent="0.25">
      <c r="A578" t="s">
        <v>49</v>
      </c>
      <c r="B578" t="str">
        <f>"""TorlysDynamics"",""Torlys Inc."",""111"",""3"",""SHA0249772"",""4"",""10000"""</f>
        <v>"TorlysDynamics","Torlys Inc.","111","3","SHA0249772","4","10000"</v>
      </c>
      <c r="C578" s="2">
        <v>45936</v>
      </c>
      <c r="D578" s="2" t="str">
        <f>"SHA0249772"</f>
        <v>SHA0249772</v>
      </c>
      <c r="E578" s="2" t="str">
        <f>"A415"</f>
        <v>A415</v>
      </c>
      <c r="F578" t="str">
        <f>"CLARENCE"</f>
        <v>CLARENCE</v>
      </c>
      <c r="G578">
        <v>2</v>
      </c>
      <c r="H578">
        <v>0</v>
      </c>
      <c r="I578">
        <v>52.58</v>
      </c>
    </row>
    <row r="579" spans="1:9" x14ac:dyDescent="0.25">
      <c r="A579" t="s">
        <v>49</v>
      </c>
      <c r="B579" t="str">
        <f>"""TorlysDynamics"",""Torlys Inc."",""111"",""3"",""SHA0249773"",""4"",""50000"""</f>
        <v>"TorlysDynamics","Torlys Inc.","111","3","SHA0249773","4","50000"</v>
      </c>
      <c r="C579" s="2">
        <v>45936</v>
      </c>
      <c r="D579" s="2" t="str">
        <f>"SHA0249773"</f>
        <v>SHA0249773</v>
      </c>
      <c r="E579" s="2" t="str">
        <f>"A415"</f>
        <v>A415</v>
      </c>
      <c r="F579" t="str">
        <f>"CLARENCE"</f>
        <v>CLARENCE</v>
      </c>
      <c r="G579">
        <v>0</v>
      </c>
      <c r="H579">
        <v>0</v>
      </c>
      <c r="I579">
        <v>5</v>
      </c>
    </row>
    <row r="580" spans="1:9" x14ac:dyDescent="0.25">
      <c r="A580" t="s">
        <v>49</v>
      </c>
      <c r="B580" t="str">
        <f>"""TorlysDynamics"",""Torlys Inc."",""111"",""3"",""SHA0249773"",""4"",""60000"""</f>
        <v>"TorlysDynamics","Torlys Inc.","111","3","SHA0249773","4","60000"</v>
      </c>
      <c r="C580" s="2">
        <v>45936</v>
      </c>
      <c r="D580" s="2" t="str">
        <f>"SHA0249773"</f>
        <v>SHA0249773</v>
      </c>
      <c r="E580" s="2" t="str">
        <f>"A415"</f>
        <v>A415</v>
      </c>
      <c r="F580" t="str">
        <f>"CLARENCE"</f>
        <v>CLARENCE</v>
      </c>
      <c r="G580">
        <v>0</v>
      </c>
      <c r="H580">
        <v>0</v>
      </c>
      <c r="I580">
        <v>5</v>
      </c>
    </row>
    <row r="581" spans="1:9" x14ac:dyDescent="0.25">
      <c r="A581" t="s">
        <v>49</v>
      </c>
      <c r="B581" t="str">
        <f>"""TorlysDynamics"",""Torlys Inc."",""111"",""3"",""SHA0249774"",""4"",""10000"""</f>
        <v>"TorlysDynamics","Torlys Inc.","111","3","SHA0249774","4","10000"</v>
      </c>
      <c r="C581" s="2">
        <v>45936</v>
      </c>
      <c r="D581" s="2" t="str">
        <f>"SHA0249774"</f>
        <v>SHA0249774</v>
      </c>
      <c r="E581" s="2" t="str">
        <f>"B420"</f>
        <v>B420</v>
      </c>
      <c r="F581" t="str">
        <f>"CLARENCE"</f>
        <v>CLARENCE</v>
      </c>
      <c r="G581">
        <v>46</v>
      </c>
      <c r="H581">
        <v>0</v>
      </c>
      <c r="I581">
        <v>994.52</v>
      </c>
    </row>
    <row r="582" spans="1:9" x14ac:dyDescent="0.25">
      <c r="A582" t="s">
        <v>49</v>
      </c>
      <c r="B582" t="str">
        <f>"""TorlysDynamics"",""Torlys Inc."",""111"",""3"",""SHA0249776"",""4"",""10000"""</f>
        <v>"TorlysDynamics","Torlys Inc.","111","3","SHA0249776","4","10000"</v>
      </c>
      <c r="C582" s="2">
        <v>45936</v>
      </c>
      <c r="D582" s="2" t="str">
        <f>"SHA0249776"</f>
        <v>SHA0249776</v>
      </c>
      <c r="E582" s="2" t="str">
        <f>"T169"</f>
        <v>T169</v>
      </c>
      <c r="F582" t="str">
        <f>"CLARENCE"</f>
        <v>CLARENCE</v>
      </c>
      <c r="G582">
        <v>29</v>
      </c>
      <c r="H582">
        <v>0</v>
      </c>
      <c r="I582">
        <v>656.56</v>
      </c>
    </row>
    <row r="583" spans="1:9" x14ac:dyDescent="0.25">
      <c r="A583" t="s">
        <v>49</v>
      </c>
      <c r="B583" t="str">
        <f>"""TorlysDynamics"",""Torlys Inc."",""111"",""3"",""SHA0249776"",""4"",""20000"""</f>
        <v>"TorlysDynamics","Torlys Inc.","111","3","SHA0249776","4","20000"</v>
      </c>
      <c r="C583" s="2">
        <v>45936</v>
      </c>
      <c r="D583" s="2" t="str">
        <f>"SHA0249776"</f>
        <v>SHA0249776</v>
      </c>
      <c r="E583" s="2" t="str">
        <f>"T169"</f>
        <v>T169</v>
      </c>
      <c r="F583" t="str">
        <f>"CLARENCE"</f>
        <v>CLARENCE</v>
      </c>
      <c r="G583">
        <v>0</v>
      </c>
      <c r="H583">
        <v>0</v>
      </c>
      <c r="I583">
        <v>4</v>
      </c>
    </row>
    <row r="584" spans="1:9" x14ac:dyDescent="0.25">
      <c r="A584" t="s">
        <v>49</v>
      </c>
      <c r="B584" t="str">
        <f>"""TorlysDynamics"",""Torlys Inc."",""111"",""3"",""SHA0249777"",""4"",""10000"""</f>
        <v>"TorlysDynamics","Torlys Inc.","111","3","SHA0249777","4","10000"</v>
      </c>
      <c r="C584" s="2">
        <v>45936</v>
      </c>
      <c r="D584" s="2" t="str">
        <f>"SHA0249777"</f>
        <v>SHA0249777</v>
      </c>
      <c r="E584" s="2" t="str">
        <f>"W130"</f>
        <v>W130</v>
      </c>
      <c r="F584" t="str">
        <f>"JASON-R"</f>
        <v>JASON-R</v>
      </c>
      <c r="G584">
        <v>38</v>
      </c>
      <c r="H584">
        <v>0</v>
      </c>
      <c r="I584">
        <v>618.64</v>
      </c>
    </row>
    <row r="585" spans="1:9" x14ac:dyDescent="0.25">
      <c r="A585" t="s">
        <v>49</v>
      </c>
      <c r="B585" t="str">
        <f>"""TorlysDynamics"",""Torlys Inc."",""111"",""3"",""SHA0249778"",""4"",""10000"""</f>
        <v>"TorlysDynamics","Torlys Inc.","111","3","SHA0249778","4","10000"</v>
      </c>
      <c r="C585" s="2">
        <v>45936</v>
      </c>
      <c r="D585" s="2" t="str">
        <f>"SHA0249778"</f>
        <v>SHA0249778</v>
      </c>
      <c r="E585" s="2" t="str">
        <f>"W130"</f>
        <v>W130</v>
      </c>
      <c r="F585" t="str">
        <f>"JASON-R"</f>
        <v>JASON-R</v>
      </c>
      <c r="G585">
        <v>1</v>
      </c>
      <c r="H585">
        <v>0</v>
      </c>
      <c r="I585">
        <v>28.37</v>
      </c>
    </row>
    <row r="586" spans="1:9" x14ac:dyDescent="0.25">
      <c r="A586" t="s">
        <v>49</v>
      </c>
      <c r="B586" t="str">
        <f>"""TorlysDynamics"",""Torlys Inc."",""111"",""3"",""SHA0249779"",""4"",""20000"""</f>
        <v>"TorlysDynamics","Torlys Inc.","111","3","SHA0249779","4","20000"</v>
      </c>
      <c r="C586" s="2">
        <v>45936</v>
      </c>
      <c r="D586" s="2" t="str">
        <f>"SHA0249779"</f>
        <v>SHA0249779</v>
      </c>
      <c r="E586" s="2" t="str">
        <f>"D1120"</f>
        <v>D1120</v>
      </c>
      <c r="F586" t="str">
        <f>"CLARENCE"</f>
        <v>CLARENCE</v>
      </c>
      <c r="G586">
        <v>56</v>
      </c>
      <c r="H586">
        <v>0</v>
      </c>
      <c r="I586">
        <v>820.96</v>
      </c>
    </row>
    <row r="587" spans="1:9" x14ac:dyDescent="0.25">
      <c r="A587" t="s">
        <v>49</v>
      </c>
      <c r="B587" t="str">
        <f>"""TorlysDynamics"",""Torlys Inc."",""111"",""3"",""SHA0249784"",""4"",""10000"""</f>
        <v>"TorlysDynamics","Torlys Inc.","111","3","SHA0249784","4","10000"</v>
      </c>
      <c r="C587" s="2">
        <v>45936</v>
      </c>
      <c r="D587" s="2" t="str">
        <f>"SHA0249784"</f>
        <v>SHA0249784</v>
      </c>
      <c r="E587" s="2" t="str">
        <f>"K289"</f>
        <v>K289</v>
      </c>
      <c r="F587" t="str">
        <f>"KEVIN-F"</f>
        <v>KEVIN-F</v>
      </c>
      <c r="G587">
        <v>0</v>
      </c>
      <c r="H587">
        <v>0</v>
      </c>
      <c r="I587">
        <v>8</v>
      </c>
    </row>
    <row r="588" spans="1:9" x14ac:dyDescent="0.25">
      <c r="A588" t="s">
        <v>49</v>
      </c>
      <c r="B588" t="str">
        <f>"""TorlysDynamics"",""Torlys Inc."",""111"",""3"",""SHA0249785"",""4"",""20000"""</f>
        <v>"TorlysDynamics","Torlys Inc.","111","3","SHA0249785","4","20000"</v>
      </c>
      <c r="C588" s="2">
        <v>45936</v>
      </c>
      <c r="D588" s="2" t="str">
        <f>"SHA0249785"</f>
        <v>SHA0249785</v>
      </c>
      <c r="E588" s="2" t="str">
        <f>"M811"</f>
        <v>M811</v>
      </c>
      <c r="F588" t="str">
        <f>"AQIYL"</f>
        <v>AQIYL</v>
      </c>
      <c r="G588">
        <v>0</v>
      </c>
      <c r="H588">
        <v>1</v>
      </c>
      <c r="I588">
        <v>1277.0999999999999</v>
      </c>
    </row>
    <row r="589" spans="1:9" x14ac:dyDescent="0.25">
      <c r="A589" t="s">
        <v>49</v>
      </c>
      <c r="B589" t="str">
        <f>"""TorlysDynamics"",""Torlys Inc."",""111"",""3"",""SHA0249786"",""4"",""10000"""</f>
        <v>"TorlysDynamics","Torlys Inc.","111","3","SHA0249786","4","10000"</v>
      </c>
      <c r="C589" s="2">
        <v>45936</v>
      </c>
      <c r="D589" s="2" t="str">
        <f>"SHA0249786"</f>
        <v>SHA0249786</v>
      </c>
      <c r="E589" s="2" t="str">
        <f>"L1115"</f>
        <v>L1115</v>
      </c>
      <c r="F589" t="str">
        <f>"CLARENCE"</f>
        <v>CLARENCE</v>
      </c>
      <c r="G589">
        <v>13</v>
      </c>
      <c r="H589">
        <v>5</v>
      </c>
      <c r="I589">
        <v>7765.52</v>
      </c>
    </row>
    <row r="590" spans="1:9" x14ac:dyDescent="0.25">
      <c r="A590" t="s">
        <v>49</v>
      </c>
      <c r="B590" t="str">
        <f>"""TorlysDynamics"",""Torlys Inc."",""111"",""3"",""SHA0249787"",""4"",""10000"""</f>
        <v>"TorlysDynamics","Torlys Inc.","111","3","SHA0249787","4","10000"</v>
      </c>
      <c r="C590" s="2">
        <v>45936</v>
      </c>
      <c r="D590" s="2" t="str">
        <f>"SHA0249787"</f>
        <v>SHA0249787</v>
      </c>
      <c r="E590" s="2" t="str">
        <f>"E912"</f>
        <v>E912</v>
      </c>
      <c r="F590" t="str">
        <f>"CLARENCE"</f>
        <v>CLARENCE</v>
      </c>
      <c r="G590">
        <v>0</v>
      </c>
      <c r="H590">
        <v>0</v>
      </c>
      <c r="I590">
        <v>1</v>
      </c>
    </row>
    <row r="591" spans="1:9" x14ac:dyDescent="0.25">
      <c r="A591" t="s">
        <v>49</v>
      </c>
      <c r="B591" t="str">
        <f>"""TorlysDynamics"",""Torlys Inc."",""111"",""3"",""SHA0249790"",""4"",""10000"""</f>
        <v>"TorlysDynamics","Torlys Inc.","111","3","SHA0249790","4","10000"</v>
      </c>
      <c r="C591" s="2">
        <v>45936</v>
      </c>
      <c r="D591" s="2" t="str">
        <f>"SHA0249790"</f>
        <v>SHA0249790</v>
      </c>
      <c r="E591" s="2" t="str">
        <f>"M475"</f>
        <v>M475</v>
      </c>
      <c r="F591" t="str">
        <f>"JESSICA"</f>
        <v>JESSICA</v>
      </c>
      <c r="G591">
        <v>0</v>
      </c>
      <c r="H591">
        <v>0</v>
      </c>
      <c r="I591">
        <v>4</v>
      </c>
    </row>
    <row r="592" spans="1:9" x14ac:dyDescent="0.25">
      <c r="A592" t="s">
        <v>49</v>
      </c>
      <c r="B592" t="str">
        <f>"""TorlysDynamics"",""Torlys Inc."",""111"",""3"",""SHA0249792"",""4"",""10000"""</f>
        <v>"TorlysDynamics","Torlys Inc.","111","3","SHA0249792","4","10000"</v>
      </c>
      <c r="C592" s="2">
        <v>45936</v>
      </c>
      <c r="D592" s="2" t="str">
        <f>"SHA0249792"</f>
        <v>SHA0249792</v>
      </c>
      <c r="E592" s="2" t="str">
        <f>"F220"</f>
        <v>F220</v>
      </c>
      <c r="F592" t="str">
        <f>"JASON-R"</f>
        <v>JASON-R</v>
      </c>
      <c r="G592">
        <v>5</v>
      </c>
      <c r="H592">
        <v>1</v>
      </c>
      <c r="I592">
        <v>1336.65</v>
      </c>
    </row>
    <row r="593" spans="1:9" x14ac:dyDescent="0.25">
      <c r="A593" t="s">
        <v>49</v>
      </c>
      <c r="B593" t="str">
        <f>"""TorlysDynamics"",""Torlys Inc."",""111"",""3"",""SHA0249793"",""4"",""10000"""</f>
        <v>"TorlysDynamics","Torlys Inc.","111","3","SHA0249793","4","10000"</v>
      </c>
      <c r="C593" s="2">
        <v>45936</v>
      </c>
      <c r="D593" s="2" t="str">
        <f>"SHA0249793"</f>
        <v>SHA0249793</v>
      </c>
      <c r="E593" s="2" t="str">
        <f>"F220"</f>
        <v>F220</v>
      </c>
      <c r="F593" t="str">
        <f>"JASON-R"</f>
        <v>JASON-R</v>
      </c>
      <c r="G593">
        <v>1</v>
      </c>
      <c r="H593">
        <v>1</v>
      </c>
      <c r="I593">
        <v>1242.8499999999999</v>
      </c>
    </row>
    <row r="594" spans="1:9" x14ac:dyDescent="0.25">
      <c r="A594" t="s">
        <v>49</v>
      </c>
      <c r="B594" t="str">
        <f>"""TorlysDynamics"",""Torlys Inc."",""111"",""3"",""SHA0249793"",""4"",""30000"""</f>
        <v>"TorlysDynamics","Torlys Inc.","111","3","SHA0249793","4","30000"</v>
      </c>
      <c r="C594" s="2">
        <v>45936</v>
      </c>
      <c r="D594" s="2" t="str">
        <f>"SHA0249793"</f>
        <v>SHA0249793</v>
      </c>
      <c r="E594" s="2" t="str">
        <f>"F220"</f>
        <v>F220</v>
      </c>
      <c r="F594" t="str">
        <f>"JASON-R"</f>
        <v>JASON-R</v>
      </c>
      <c r="G594">
        <v>0</v>
      </c>
      <c r="H594">
        <v>0</v>
      </c>
      <c r="I594">
        <v>8</v>
      </c>
    </row>
    <row r="595" spans="1:9" x14ac:dyDescent="0.25">
      <c r="A595" t="s">
        <v>49</v>
      </c>
      <c r="B595" t="str">
        <f>"""TorlysDynamics"",""Torlys Inc."",""111"",""3"",""SHA0249794"",""4"",""10000"""</f>
        <v>"TorlysDynamics","Torlys Inc.","111","3","SHA0249794","4","10000"</v>
      </c>
      <c r="C595" s="2">
        <v>45936</v>
      </c>
      <c r="D595" s="2" t="str">
        <f>"SHA0249794"</f>
        <v>SHA0249794</v>
      </c>
      <c r="E595" s="2" t="str">
        <f>"F220"</f>
        <v>F220</v>
      </c>
      <c r="F595" t="str">
        <f>"JASON-R"</f>
        <v>JASON-R</v>
      </c>
      <c r="G595">
        <v>36</v>
      </c>
      <c r="H595">
        <v>0</v>
      </c>
      <c r="I595">
        <v>563.04</v>
      </c>
    </row>
    <row r="596" spans="1:9" x14ac:dyDescent="0.25">
      <c r="A596" t="s">
        <v>49</v>
      </c>
      <c r="B596" t="str">
        <f>"""TorlysDynamics"",""Torlys Inc."",""111"",""3"",""SHA0249794"",""4"",""40000"""</f>
        <v>"TorlysDynamics","Torlys Inc.","111","3","SHA0249794","4","40000"</v>
      </c>
      <c r="C596" s="2">
        <v>45936</v>
      </c>
      <c r="D596" s="2" t="str">
        <f>"SHA0249794"</f>
        <v>SHA0249794</v>
      </c>
      <c r="E596" s="2" t="str">
        <f>"F220"</f>
        <v>F220</v>
      </c>
      <c r="F596" t="str">
        <f>"JASON-R"</f>
        <v>JASON-R</v>
      </c>
      <c r="G596">
        <v>0</v>
      </c>
      <c r="H596">
        <v>0</v>
      </c>
      <c r="I596">
        <v>6</v>
      </c>
    </row>
    <row r="597" spans="1:9" x14ac:dyDescent="0.25">
      <c r="A597" t="s">
        <v>49</v>
      </c>
      <c r="B597" t="str">
        <f>"""TorlysDynamics"",""Torlys Inc."",""111"",""3"",""SHA0249795"",""4"",""10000"""</f>
        <v>"TorlysDynamics","Torlys Inc.","111","3","SHA0249795","4","10000"</v>
      </c>
      <c r="C597" s="2">
        <v>45936</v>
      </c>
      <c r="D597" s="2" t="str">
        <f>"SHA0249795"</f>
        <v>SHA0249795</v>
      </c>
      <c r="E597" s="2" t="str">
        <f>"F220"</f>
        <v>F220</v>
      </c>
      <c r="F597" t="str">
        <f>"JASON-R"</f>
        <v>JASON-R</v>
      </c>
      <c r="G597">
        <v>36</v>
      </c>
      <c r="H597">
        <v>0</v>
      </c>
      <c r="I597">
        <v>563.04</v>
      </c>
    </row>
    <row r="598" spans="1:9" x14ac:dyDescent="0.25">
      <c r="A598" t="s">
        <v>49</v>
      </c>
      <c r="B598" t="str">
        <f>"""TorlysDynamics"",""Torlys Inc."",""111"",""3"",""SHA0249795"",""4"",""30000"""</f>
        <v>"TorlysDynamics","Torlys Inc.","111","3","SHA0249795","4","30000"</v>
      </c>
      <c r="C598" s="2">
        <v>45936</v>
      </c>
      <c r="D598" s="2" t="str">
        <f>"SHA0249795"</f>
        <v>SHA0249795</v>
      </c>
      <c r="E598" s="2" t="str">
        <f>"F220"</f>
        <v>F220</v>
      </c>
      <c r="F598" t="str">
        <f>"JASON-R"</f>
        <v>JASON-R</v>
      </c>
      <c r="G598">
        <v>0</v>
      </c>
      <c r="H598">
        <v>0</v>
      </c>
      <c r="I598">
        <v>6</v>
      </c>
    </row>
    <row r="599" spans="1:9" x14ac:dyDescent="0.25">
      <c r="A599" t="s">
        <v>49</v>
      </c>
      <c r="B599" t="str">
        <f>"""TorlysDynamics"",""Torlys Inc."",""111"",""3"",""SHA0249796"",""4"",""40000"""</f>
        <v>"TorlysDynamics","Torlys Inc.","111","3","SHA0249796","4","40000"</v>
      </c>
      <c r="C599" s="2">
        <v>45936</v>
      </c>
      <c r="D599" s="2" t="str">
        <f>"SHA0249796"</f>
        <v>SHA0249796</v>
      </c>
      <c r="E599" s="2" t="str">
        <f>"F220"</f>
        <v>F220</v>
      </c>
      <c r="F599" t="str">
        <f>"JASON-R"</f>
        <v>JASON-R</v>
      </c>
      <c r="G599">
        <v>16</v>
      </c>
      <c r="H599">
        <v>1</v>
      </c>
      <c r="I599">
        <v>1594.6</v>
      </c>
    </row>
    <row r="600" spans="1:9" x14ac:dyDescent="0.25">
      <c r="A600" t="s">
        <v>49</v>
      </c>
      <c r="B600" t="str">
        <f>"""TorlysDynamics"",""Torlys Inc."",""111"",""3"",""SHA0249796"",""4"",""60000"""</f>
        <v>"TorlysDynamics","Torlys Inc.","111","3","SHA0249796","4","60000"</v>
      </c>
      <c r="C600" s="2">
        <v>45936</v>
      </c>
      <c r="D600" s="2" t="str">
        <f>"SHA0249796"</f>
        <v>SHA0249796</v>
      </c>
      <c r="E600" s="2" t="str">
        <f>"F220"</f>
        <v>F220</v>
      </c>
      <c r="F600" t="str">
        <f>"JASON-R"</f>
        <v>JASON-R</v>
      </c>
      <c r="G600">
        <v>0</v>
      </c>
      <c r="H600">
        <v>0</v>
      </c>
      <c r="I600">
        <v>10</v>
      </c>
    </row>
    <row r="601" spans="1:9" x14ac:dyDescent="0.25">
      <c r="A601" t="s">
        <v>49</v>
      </c>
      <c r="B601" t="str">
        <f>"""TorlysDynamics"",""Torlys Inc."",""111"",""3"",""SHA0249797"",""4"",""10000"""</f>
        <v>"TorlysDynamics","Torlys Inc.","111","3","SHA0249797","4","10000"</v>
      </c>
      <c r="C601" s="2">
        <v>45936</v>
      </c>
      <c r="D601" s="2" t="str">
        <f>"SHA0249797"</f>
        <v>SHA0249797</v>
      </c>
      <c r="E601" s="2" t="str">
        <f>"F220"</f>
        <v>F220</v>
      </c>
      <c r="F601" t="str">
        <f>"JASON-R"</f>
        <v>JASON-R</v>
      </c>
      <c r="G601">
        <v>0</v>
      </c>
      <c r="H601">
        <v>0</v>
      </c>
      <c r="I601">
        <v>8</v>
      </c>
    </row>
    <row r="602" spans="1:9" x14ac:dyDescent="0.25">
      <c r="A602" t="s">
        <v>49</v>
      </c>
      <c r="B602" t="str">
        <f>"""TorlysDynamics"",""Torlys Inc."",""111"",""3"",""SHA0249797"",""4"",""40000"""</f>
        <v>"TorlysDynamics","Torlys Inc.","111","3","SHA0249797","4","40000"</v>
      </c>
      <c r="C602" s="2">
        <v>45936</v>
      </c>
      <c r="D602" s="2" t="str">
        <f>"SHA0249797"</f>
        <v>SHA0249797</v>
      </c>
      <c r="E602" s="2" t="str">
        <f>"F220"</f>
        <v>F220</v>
      </c>
      <c r="F602" t="str">
        <f>"JASON-R"</f>
        <v>JASON-R</v>
      </c>
      <c r="G602">
        <v>0</v>
      </c>
      <c r="H602">
        <v>0</v>
      </c>
      <c r="I602">
        <v>8</v>
      </c>
    </row>
    <row r="603" spans="1:9" x14ac:dyDescent="0.25">
      <c r="A603" t="s">
        <v>49</v>
      </c>
      <c r="B603" t="str">
        <f>"""TorlysDynamics"",""Torlys Inc."",""111"",""3"",""SHA0249797"",""4"",""50000"""</f>
        <v>"TorlysDynamics","Torlys Inc.","111","3","SHA0249797","4","50000"</v>
      </c>
      <c r="C603" s="2">
        <v>45936</v>
      </c>
      <c r="D603" s="2" t="str">
        <f>"SHA0249797"</f>
        <v>SHA0249797</v>
      </c>
      <c r="E603" s="2" t="str">
        <f>"F220"</f>
        <v>F220</v>
      </c>
      <c r="F603" t="str">
        <f>"JASON-R"</f>
        <v>JASON-R</v>
      </c>
      <c r="G603">
        <v>0</v>
      </c>
      <c r="H603">
        <v>0</v>
      </c>
      <c r="I603">
        <v>4</v>
      </c>
    </row>
    <row r="604" spans="1:9" x14ac:dyDescent="0.25">
      <c r="A604" t="s">
        <v>49</v>
      </c>
      <c r="B604" t="str">
        <f>"""TorlysDynamics"",""Torlys Inc."",""111"",""3"",""SHA0249798"",""4"",""30000"""</f>
        <v>"TorlysDynamics","Torlys Inc.","111","3","SHA0249798","4","30000"</v>
      </c>
      <c r="C604" s="2">
        <v>45936</v>
      </c>
      <c r="D604" s="2" t="str">
        <f>"SHA0249798"</f>
        <v>SHA0249798</v>
      </c>
      <c r="E604" s="2" t="str">
        <f>"F990"</f>
        <v>F990</v>
      </c>
      <c r="F604" t="str">
        <f>"BRANDON"</f>
        <v>BRANDON</v>
      </c>
      <c r="G604">
        <v>0</v>
      </c>
      <c r="H604">
        <v>0</v>
      </c>
      <c r="I604">
        <v>3</v>
      </c>
    </row>
    <row r="605" spans="1:9" x14ac:dyDescent="0.25">
      <c r="A605" t="s">
        <v>49</v>
      </c>
      <c r="B605" t="str">
        <f>"""TorlysDynamics"",""Torlys Inc."",""111"",""3"",""SHA0249798"",""4"",""40000"""</f>
        <v>"TorlysDynamics","Torlys Inc.","111","3","SHA0249798","4","40000"</v>
      </c>
      <c r="C605" s="2">
        <v>45936</v>
      </c>
      <c r="D605" s="2" t="str">
        <f>"SHA0249798"</f>
        <v>SHA0249798</v>
      </c>
      <c r="E605" s="2" t="str">
        <f>"F990"</f>
        <v>F990</v>
      </c>
      <c r="F605" t="str">
        <f>"BRANDON"</f>
        <v>BRANDON</v>
      </c>
      <c r="G605">
        <v>20</v>
      </c>
      <c r="H605">
        <v>0</v>
      </c>
      <c r="I605">
        <v>432.4</v>
      </c>
    </row>
    <row r="606" spans="1:9" x14ac:dyDescent="0.25">
      <c r="A606" t="s">
        <v>49</v>
      </c>
      <c r="B606" t="str">
        <f>"""TorlysDynamics"",""Torlys Inc."",""111"",""3"",""SHA0249800"",""4"",""10000"""</f>
        <v>"TorlysDynamics","Torlys Inc.","111","3","SHA0249800","4","10000"</v>
      </c>
      <c r="C606" s="2">
        <v>45936</v>
      </c>
      <c r="D606" s="2" t="str">
        <f>"SHA0249800"</f>
        <v>SHA0249800</v>
      </c>
      <c r="E606" s="2" t="str">
        <f>"E967"</f>
        <v>E967</v>
      </c>
      <c r="F606" t="str">
        <f>"BRANDON"</f>
        <v>BRANDON</v>
      </c>
      <c r="G606">
        <v>7</v>
      </c>
      <c r="H606">
        <v>0</v>
      </c>
      <c r="I606">
        <v>136.36000000000001</v>
      </c>
    </row>
    <row r="607" spans="1:9" x14ac:dyDescent="0.25">
      <c r="A607" t="s">
        <v>49</v>
      </c>
      <c r="B607" t="str">
        <f>"""TorlysDynamics"",""Torlys Inc."",""111"",""3"",""SHA0249803"",""4"",""10000"""</f>
        <v>"TorlysDynamics","Torlys Inc.","111","3","SHA0249803","4","10000"</v>
      </c>
      <c r="C607" s="2">
        <v>45936</v>
      </c>
      <c r="D607" s="2" t="str">
        <f>"SHA0249803"</f>
        <v>SHA0249803</v>
      </c>
      <c r="E607" s="2" t="str">
        <f>"E967"</f>
        <v>E967</v>
      </c>
      <c r="F607" t="str">
        <f>"JASON-R"</f>
        <v>JASON-R</v>
      </c>
      <c r="G607">
        <v>7</v>
      </c>
      <c r="H607">
        <v>0</v>
      </c>
      <c r="I607">
        <v>119.77</v>
      </c>
    </row>
    <row r="608" spans="1:9" x14ac:dyDescent="0.25">
      <c r="A608" t="s">
        <v>49</v>
      </c>
      <c r="B608" t="str">
        <f>"""TorlysDynamics"",""Torlys Inc."",""111"",""3"",""SHA0249806"",""4"",""10000"""</f>
        <v>"TorlysDynamics","Torlys Inc.","111","3","SHA0249806","4","10000"</v>
      </c>
      <c r="C608" s="2">
        <v>45936</v>
      </c>
      <c r="D608" s="2" t="str">
        <f>"SHA0249806"</f>
        <v>SHA0249806</v>
      </c>
      <c r="E608" s="2" t="str">
        <f>"P260"</f>
        <v>P260</v>
      </c>
      <c r="F608" t="str">
        <f>"AQIYL"</f>
        <v>AQIYL</v>
      </c>
      <c r="G608">
        <v>21</v>
      </c>
      <c r="H608">
        <v>0</v>
      </c>
      <c r="I608">
        <v>487.62</v>
      </c>
    </row>
    <row r="609" spans="1:9" x14ac:dyDescent="0.25">
      <c r="A609" t="s">
        <v>49</v>
      </c>
      <c r="B609" t="str">
        <f>"""TorlysDynamics"",""Torlys Inc."",""111"",""3"",""SHA0249807"",""4"",""10000"""</f>
        <v>"TorlysDynamics","Torlys Inc.","111","3","SHA0249807","4","10000"</v>
      </c>
      <c r="C609" s="2">
        <v>45936</v>
      </c>
      <c r="D609" s="2" t="str">
        <f>"SHA0249807"</f>
        <v>SHA0249807</v>
      </c>
      <c r="E609" s="2" t="str">
        <f>"F220"</f>
        <v>F220</v>
      </c>
      <c r="F609" t="str">
        <f>"JASON-R"</f>
        <v>JASON-R</v>
      </c>
      <c r="G609">
        <v>10</v>
      </c>
      <c r="H609">
        <v>0</v>
      </c>
      <c r="I609">
        <v>234.5</v>
      </c>
    </row>
    <row r="610" spans="1:9" x14ac:dyDescent="0.25">
      <c r="A610" t="s">
        <v>49</v>
      </c>
      <c r="B610" t="str">
        <f>"""TorlysDynamics"",""Torlys Inc."",""111"",""3"",""SHA0249808"",""4"",""10000"""</f>
        <v>"TorlysDynamics","Torlys Inc.","111","3","SHA0249808","4","10000"</v>
      </c>
      <c r="C610" s="2">
        <v>45936</v>
      </c>
      <c r="D610" s="2" t="str">
        <f>"SHA0249808"</f>
        <v>SHA0249808</v>
      </c>
      <c r="E610" s="2" t="str">
        <f>"F220"</f>
        <v>F220</v>
      </c>
      <c r="F610" t="str">
        <f>"JASON-R"</f>
        <v>JASON-R</v>
      </c>
      <c r="G610">
        <v>1</v>
      </c>
      <c r="H610">
        <v>0</v>
      </c>
      <c r="I610">
        <v>50</v>
      </c>
    </row>
    <row r="611" spans="1:9" x14ac:dyDescent="0.25">
      <c r="A611" t="s">
        <v>49</v>
      </c>
      <c r="B611" t="str">
        <f>"""TorlysDynamics"",""Torlys Inc."",""111"",""3"",""SHA0249809"",""4"",""10000"""</f>
        <v>"TorlysDynamics","Torlys Inc.","111","3","SHA0249809","4","10000"</v>
      </c>
      <c r="C611" s="2">
        <v>45936</v>
      </c>
      <c r="D611" s="2" t="str">
        <f>"SHA0249809"</f>
        <v>SHA0249809</v>
      </c>
      <c r="E611" s="2" t="str">
        <f>"M476"</f>
        <v>M476</v>
      </c>
      <c r="F611" t="str">
        <f>"CLARENCE"</f>
        <v>CLARENCE</v>
      </c>
      <c r="G611">
        <v>1</v>
      </c>
      <c r="H611">
        <v>0</v>
      </c>
      <c r="I611">
        <v>14.66</v>
      </c>
    </row>
    <row r="612" spans="1:9" x14ac:dyDescent="0.25">
      <c r="A612" t="s">
        <v>49</v>
      </c>
      <c r="B612" t="str">
        <f>"""TorlysDynamics"",""Torlys Inc."",""111"",""3"",""SHA0249810"",""4"",""10000"""</f>
        <v>"TorlysDynamics","Torlys Inc.","111","3","SHA0249810","4","10000"</v>
      </c>
      <c r="C612" s="2">
        <v>45936</v>
      </c>
      <c r="D612" s="2" t="str">
        <f>"SHA0249810"</f>
        <v>SHA0249810</v>
      </c>
      <c r="E612" s="2" t="str">
        <f>"M476"</f>
        <v>M476</v>
      </c>
      <c r="F612" t="str">
        <f>"CLARENCE"</f>
        <v>CLARENCE</v>
      </c>
      <c r="G612">
        <v>25</v>
      </c>
      <c r="H612">
        <v>1</v>
      </c>
      <c r="I612">
        <v>1741.5</v>
      </c>
    </row>
    <row r="613" spans="1:9" x14ac:dyDescent="0.25">
      <c r="A613" t="s">
        <v>49</v>
      </c>
      <c r="B613" t="str">
        <f>"""TorlysDynamics"",""Torlys Inc."",""111"",""3"",""SHA0249810"",""4"",""20000"""</f>
        <v>"TorlysDynamics","Torlys Inc.","111","3","SHA0249810","4","20000"</v>
      </c>
      <c r="C613" s="2">
        <v>45936</v>
      </c>
      <c r="D613" s="2" t="str">
        <f>"SHA0249810"</f>
        <v>SHA0249810</v>
      </c>
      <c r="E613" s="2" t="str">
        <f>"M476"</f>
        <v>M476</v>
      </c>
      <c r="F613" t="str">
        <f>"CLARENCE"</f>
        <v>CLARENCE</v>
      </c>
      <c r="G613">
        <v>0</v>
      </c>
      <c r="H613">
        <v>0</v>
      </c>
      <c r="I613">
        <v>2</v>
      </c>
    </row>
    <row r="614" spans="1:9" x14ac:dyDescent="0.25">
      <c r="A614" t="s">
        <v>49</v>
      </c>
      <c r="B614" t="str">
        <f>"""TorlysDynamics"",""Torlys Inc."",""111"",""3"",""SHA0249810"",""4"",""40000"""</f>
        <v>"TorlysDynamics","Torlys Inc.","111","3","SHA0249810","4","40000"</v>
      </c>
      <c r="C614" s="2">
        <v>45936</v>
      </c>
      <c r="D614" s="2" t="str">
        <f>"SHA0249810"</f>
        <v>SHA0249810</v>
      </c>
      <c r="E614" s="2" t="str">
        <f>"M476"</f>
        <v>M476</v>
      </c>
      <c r="F614" t="str">
        <f>"CLARENCE"</f>
        <v>CLARENCE</v>
      </c>
      <c r="G614">
        <v>0</v>
      </c>
      <c r="H614">
        <v>0</v>
      </c>
      <c r="I614">
        <v>1</v>
      </c>
    </row>
    <row r="615" spans="1:9" x14ac:dyDescent="0.25">
      <c r="A615" t="s">
        <v>49</v>
      </c>
      <c r="B615" t="str">
        <f>"""TorlysDynamics"",""Torlys Inc."",""111"",""3"",""SHA0249811"",""4"",""10000"""</f>
        <v>"TorlysDynamics","Torlys Inc.","111","3","SHA0249811","4","10000"</v>
      </c>
      <c r="C615" s="2">
        <v>45936</v>
      </c>
      <c r="D615" s="2" t="str">
        <f>"SHA0249811"</f>
        <v>SHA0249811</v>
      </c>
      <c r="E615" s="2" t="str">
        <f>"M476"</f>
        <v>M476</v>
      </c>
      <c r="F615" t="str">
        <f>"CLARENCE"</f>
        <v>CLARENCE</v>
      </c>
      <c r="G615">
        <v>0</v>
      </c>
      <c r="H615">
        <v>0</v>
      </c>
      <c r="I615">
        <v>1</v>
      </c>
    </row>
    <row r="616" spans="1:9" x14ac:dyDescent="0.25">
      <c r="A616" t="s">
        <v>49</v>
      </c>
      <c r="B616" t="str">
        <f>"""TorlysDynamics"",""Torlys Inc."",""111"",""3"",""SHA0249812"",""4"",""10000"""</f>
        <v>"TorlysDynamics","Torlys Inc.","111","3","SHA0249812","4","10000"</v>
      </c>
      <c r="C616" s="2">
        <v>45936</v>
      </c>
      <c r="D616" s="2" t="str">
        <f>"SHA0249812"</f>
        <v>SHA0249812</v>
      </c>
      <c r="E616" s="2" t="str">
        <f>"M476"</f>
        <v>M476</v>
      </c>
      <c r="F616" t="str">
        <f>"CLARENCE"</f>
        <v>CLARENCE</v>
      </c>
      <c r="G616">
        <v>67</v>
      </c>
      <c r="H616">
        <v>0</v>
      </c>
      <c r="I616">
        <v>982.22</v>
      </c>
    </row>
    <row r="617" spans="1:9" x14ac:dyDescent="0.25">
      <c r="A617" t="s">
        <v>49</v>
      </c>
      <c r="B617" t="str">
        <f>"""TorlysDynamics"",""Torlys Inc."",""111"",""3"",""SHA0249812"",""4"",""20000"""</f>
        <v>"TorlysDynamics","Torlys Inc.","111","3","SHA0249812","4","20000"</v>
      </c>
      <c r="C617" s="2">
        <v>45936</v>
      </c>
      <c r="D617" s="2" t="str">
        <f>"SHA0249812"</f>
        <v>SHA0249812</v>
      </c>
      <c r="E617" s="2" t="str">
        <f>"M476"</f>
        <v>M476</v>
      </c>
      <c r="F617" t="str">
        <f>"CLARENCE"</f>
        <v>CLARENCE</v>
      </c>
      <c r="G617">
        <v>0</v>
      </c>
      <c r="H617">
        <v>0</v>
      </c>
      <c r="I617">
        <v>1</v>
      </c>
    </row>
    <row r="618" spans="1:9" x14ac:dyDescent="0.25">
      <c r="A618" t="s">
        <v>49</v>
      </c>
      <c r="B618" t="str">
        <f>"""TorlysDynamics"",""Torlys Inc."",""111"",""3"",""SHA0249813"",""4"",""10000"""</f>
        <v>"TorlysDynamics","Torlys Inc.","111","3","SHA0249813","4","10000"</v>
      </c>
      <c r="C618" s="2">
        <v>45936</v>
      </c>
      <c r="D618" s="2" t="str">
        <f>"SHA0249813"</f>
        <v>SHA0249813</v>
      </c>
      <c r="E618" s="2" t="str">
        <f>"M476"</f>
        <v>M476</v>
      </c>
      <c r="F618" t="str">
        <f>"CLARENCE"</f>
        <v>CLARENCE</v>
      </c>
      <c r="G618">
        <v>1</v>
      </c>
      <c r="H618">
        <v>0</v>
      </c>
      <c r="I618">
        <v>14.66</v>
      </c>
    </row>
    <row r="619" spans="1:9" x14ac:dyDescent="0.25">
      <c r="A619" t="s">
        <v>49</v>
      </c>
      <c r="B619" t="str">
        <f>"""TorlysDynamics"",""Torlys Inc."",""111"",""3"",""SHA0249814"",""4"",""10000"""</f>
        <v>"TorlysDynamics","Torlys Inc.","111","3","SHA0249814","4","10000"</v>
      </c>
      <c r="C619" s="2">
        <v>45936</v>
      </c>
      <c r="D619" s="2" t="str">
        <f>"SHA0249814"</f>
        <v>SHA0249814</v>
      </c>
      <c r="E619" s="2" t="str">
        <f>"M476"</f>
        <v>M476</v>
      </c>
      <c r="F619" t="str">
        <f>"CLARENCE"</f>
        <v>CLARENCE</v>
      </c>
      <c r="G619">
        <v>12</v>
      </c>
      <c r="H619">
        <v>0</v>
      </c>
      <c r="I619">
        <v>204</v>
      </c>
    </row>
    <row r="620" spans="1:9" x14ac:dyDescent="0.25">
      <c r="A620" t="s">
        <v>49</v>
      </c>
      <c r="B620" t="str">
        <f>"""TorlysDynamics"",""Torlys Inc."",""111"",""3"",""SHA0249814"",""4"",""20000"""</f>
        <v>"TorlysDynamics","Torlys Inc.","111","3","SHA0249814","4","20000"</v>
      </c>
      <c r="C620" s="2">
        <v>45936</v>
      </c>
      <c r="D620" s="2" t="str">
        <f>"SHA0249814"</f>
        <v>SHA0249814</v>
      </c>
      <c r="E620" s="2" t="str">
        <f>"M476"</f>
        <v>M476</v>
      </c>
      <c r="F620" t="str">
        <f>"CLARENCE"</f>
        <v>CLARENCE</v>
      </c>
      <c r="G620">
        <v>0</v>
      </c>
      <c r="H620">
        <v>0</v>
      </c>
      <c r="I620">
        <v>2</v>
      </c>
    </row>
    <row r="621" spans="1:9" x14ac:dyDescent="0.25">
      <c r="A621" t="s">
        <v>49</v>
      </c>
      <c r="B621" t="str">
        <f>"""TorlysDynamics"",""Torlys Inc."",""111"",""3"",""SHA0249816"",""4"",""10000"""</f>
        <v>"TorlysDynamics","Torlys Inc.","111","3","SHA0249816","4","10000"</v>
      </c>
      <c r="C621" s="2">
        <v>45936</v>
      </c>
      <c r="D621" s="2" t="str">
        <f>"SHA0249816"</f>
        <v>SHA0249816</v>
      </c>
      <c r="E621" s="2" t="str">
        <f>"M476"</f>
        <v>M476</v>
      </c>
      <c r="F621" t="str">
        <f>"CLARENCE"</f>
        <v>CLARENCE</v>
      </c>
      <c r="G621">
        <v>0</v>
      </c>
      <c r="H621">
        <v>0</v>
      </c>
      <c r="I621">
        <v>1</v>
      </c>
    </row>
    <row r="622" spans="1:9" x14ac:dyDescent="0.25">
      <c r="A622" t="s">
        <v>49</v>
      </c>
      <c r="B622" t="str">
        <f>"""TorlysDynamics"",""Torlys Inc."",""111"",""3"",""SHA0249817"",""4"",""10000"""</f>
        <v>"TorlysDynamics","Torlys Inc.","111","3","SHA0249817","4","10000"</v>
      </c>
      <c r="C622" s="2">
        <v>45936</v>
      </c>
      <c r="D622" s="2" t="str">
        <f>"SHA0249817"</f>
        <v>SHA0249817</v>
      </c>
      <c r="E622" s="2" t="str">
        <f>"C260"</f>
        <v>C260</v>
      </c>
      <c r="F622" t="str">
        <f>"AQIYL"</f>
        <v>AQIYL</v>
      </c>
      <c r="G622">
        <v>14</v>
      </c>
      <c r="H622">
        <v>0</v>
      </c>
      <c r="I622">
        <v>301</v>
      </c>
    </row>
    <row r="623" spans="1:9" x14ac:dyDescent="0.25">
      <c r="A623" t="s">
        <v>49</v>
      </c>
      <c r="B623" t="str">
        <f>"""TorlysDynamics"",""Torlys Inc."",""111"",""3"",""SHA0249823"",""4"",""10000"""</f>
        <v>"TorlysDynamics","Torlys Inc.","111","3","SHA0249823","4","10000"</v>
      </c>
      <c r="C623" s="2">
        <v>45936</v>
      </c>
      <c r="D623" s="2" t="str">
        <f>"SHA0249823"</f>
        <v>SHA0249823</v>
      </c>
      <c r="E623" s="2" t="str">
        <f>"T260"</f>
        <v>T260</v>
      </c>
      <c r="F623" t="str">
        <f>"JASON-R"</f>
        <v>JASON-R</v>
      </c>
      <c r="G623">
        <v>36</v>
      </c>
      <c r="H623">
        <v>0</v>
      </c>
      <c r="I623">
        <v>1005.48</v>
      </c>
    </row>
    <row r="624" spans="1:9" x14ac:dyDescent="0.25">
      <c r="A624" t="s">
        <v>49</v>
      </c>
      <c r="B624" t="str">
        <f>"""TorlysDynamics"",""Torlys Inc."",""111"",""3"",""SHA0249826"",""4"",""10000"""</f>
        <v>"TorlysDynamics","Torlys Inc.","111","3","SHA0249826","4","10000"</v>
      </c>
      <c r="C624" s="2">
        <v>45936</v>
      </c>
      <c r="D624" s="2" t="str">
        <f>"SHA0249826"</f>
        <v>SHA0249826</v>
      </c>
      <c r="E624" s="2" t="str">
        <f>"T260"</f>
        <v>T260</v>
      </c>
      <c r="F624" t="str">
        <f>"JASON-R"</f>
        <v>JASON-R</v>
      </c>
      <c r="G624">
        <v>7</v>
      </c>
      <c r="H624">
        <v>0</v>
      </c>
      <c r="I624">
        <v>7</v>
      </c>
    </row>
    <row r="625" spans="1:9" x14ac:dyDescent="0.25">
      <c r="A625" t="s">
        <v>49</v>
      </c>
      <c r="B625" t="str">
        <f>"""TorlysDynamics"",""Torlys Inc."",""111"",""3"",""SHA0249840"",""4"",""10000"""</f>
        <v>"TorlysDynamics","Torlys Inc.","111","3","SHA0249840","4","10000"</v>
      </c>
      <c r="C625" s="2">
        <v>45936</v>
      </c>
      <c r="D625" s="2" t="str">
        <f>"SHA0249840"</f>
        <v>SHA0249840</v>
      </c>
      <c r="E625" s="2" t="str">
        <f>"O327"</f>
        <v>O327</v>
      </c>
      <c r="F625" t="str">
        <f>"AQIYL"</f>
        <v>AQIYL</v>
      </c>
      <c r="G625">
        <v>27</v>
      </c>
      <c r="H625">
        <v>0</v>
      </c>
      <c r="I625">
        <v>727.65</v>
      </c>
    </row>
    <row r="626" spans="1:9" x14ac:dyDescent="0.25">
      <c r="A626" t="s">
        <v>49</v>
      </c>
      <c r="B626" t="str">
        <f>"""TorlysDynamics"",""Torlys Inc."",""111"",""3"",""SHA0249840"",""4"",""20000"""</f>
        <v>"TorlysDynamics","Torlys Inc.","111","3","SHA0249840","4","20000"</v>
      </c>
      <c r="C626" s="2">
        <v>45936</v>
      </c>
      <c r="D626" s="2" t="str">
        <f>"SHA0249840"</f>
        <v>SHA0249840</v>
      </c>
      <c r="E626" s="2" t="str">
        <f>"O327"</f>
        <v>O327</v>
      </c>
      <c r="F626" t="str">
        <f>"AQIYL"</f>
        <v>AQIYL</v>
      </c>
      <c r="G626">
        <v>0</v>
      </c>
      <c r="H626">
        <v>0</v>
      </c>
      <c r="I626">
        <v>2</v>
      </c>
    </row>
    <row r="627" spans="1:9" x14ac:dyDescent="0.25">
      <c r="A627" t="s">
        <v>49</v>
      </c>
      <c r="B627" t="str">
        <f>"""TorlysDynamics"",""Torlys Inc."",""111"",""3"",""SHA0249843"",""4"",""10000"""</f>
        <v>"TorlysDynamics","Torlys Inc.","111","3","SHA0249843","4","10000"</v>
      </c>
      <c r="C627" s="2">
        <v>45936</v>
      </c>
      <c r="D627" s="2" t="str">
        <f>"SHA0249843"</f>
        <v>SHA0249843</v>
      </c>
      <c r="E627" s="2" t="str">
        <f>"B415"</f>
        <v>B415</v>
      </c>
      <c r="F627" t="str">
        <f>"AQIYL"</f>
        <v>AQIYL</v>
      </c>
      <c r="G627">
        <v>17</v>
      </c>
      <c r="H627">
        <v>0</v>
      </c>
      <c r="I627">
        <v>398.65</v>
      </c>
    </row>
    <row r="628" spans="1:9" x14ac:dyDescent="0.25">
      <c r="A628" t="s">
        <v>49</v>
      </c>
      <c r="B628" t="str">
        <f>"""TorlysDynamics"",""Torlys Inc."",""111"",""3"",""SHA0249843"",""4"",""30000"""</f>
        <v>"TorlysDynamics","Torlys Inc.","111","3","SHA0249843","4","30000"</v>
      </c>
      <c r="C628" s="2">
        <v>45936</v>
      </c>
      <c r="D628" s="2" t="str">
        <f>"SHA0249843"</f>
        <v>SHA0249843</v>
      </c>
      <c r="E628" s="2" t="str">
        <f>"B415"</f>
        <v>B415</v>
      </c>
      <c r="F628" t="str">
        <f>"AQIYL"</f>
        <v>AQIYL</v>
      </c>
      <c r="G628">
        <v>0</v>
      </c>
      <c r="H628">
        <v>0</v>
      </c>
      <c r="I628">
        <v>3</v>
      </c>
    </row>
    <row r="629" spans="1:9" x14ac:dyDescent="0.25">
      <c r="A629" t="s">
        <v>49</v>
      </c>
      <c r="B629" t="str">
        <f>"""TorlysDynamics"",""Torlys Inc."",""111"",""3"",""SHA0249844"",""4"",""10000"""</f>
        <v>"TorlysDynamics","Torlys Inc.","111","3","SHA0249844","4","10000"</v>
      </c>
      <c r="C629" s="2">
        <v>45936</v>
      </c>
      <c r="D629" s="2" t="str">
        <f>"SHA0249844"</f>
        <v>SHA0249844</v>
      </c>
      <c r="E629" s="2" t="str">
        <f>"M130"</f>
        <v>M130</v>
      </c>
      <c r="F629" t="str">
        <f>"JASON-R"</f>
        <v>JASON-R</v>
      </c>
      <c r="G629">
        <v>47</v>
      </c>
      <c r="H629">
        <v>0</v>
      </c>
      <c r="I629">
        <v>603.95000000000005</v>
      </c>
    </row>
    <row r="630" spans="1:9" x14ac:dyDescent="0.25">
      <c r="A630" t="s">
        <v>49</v>
      </c>
      <c r="B630" t="str">
        <f>"""TorlysDynamics"",""Torlys Inc."",""111"",""3"",""SHA0249845"",""4"",""20000"""</f>
        <v>"TorlysDynamics","Torlys Inc.","111","3","SHA0249845","4","20000"</v>
      </c>
      <c r="C630" s="2">
        <v>45936</v>
      </c>
      <c r="D630" s="2" t="str">
        <f>"SHA0249845"</f>
        <v>SHA0249845</v>
      </c>
      <c r="E630" s="2" t="str">
        <f>"C1000"</f>
        <v>C1000</v>
      </c>
      <c r="F630" t="str">
        <f>"CLARENCE"</f>
        <v>CLARENCE</v>
      </c>
      <c r="G630">
        <v>2</v>
      </c>
      <c r="H630">
        <v>0</v>
      </c>
      <c r="I630">
        <v>2</v>
      </c>
    </row>
    <row r="631" spans="1:9" x14ac:dyDescent="0.25">
      <c r="A631" t="s">
        <v>49</v>
      </c>
      <c r="B631" t="str">
        <f>"""TorlysDynamics"",""Torlys Inc."",""111"",""3"",""SHA0249846"",""4"",""10000"""</f>
        <v>"TorlysDynamics","Torlys Inc.","111","3","SHA0249846","4","10000"</v>
      </c>
      <c r="C631" s="2">
        <v>45936</v>
      </c>
      <c r="D631" s="2" t="str">
        <f>"SHA0249846"</f>
        <v>SHA0249846</v>
      </c>
      <c r="E631" s="2" t="str">
        <f>"C1000"</f>
        <v>C1000</v>
      </c>
      <c r="F631" t="str">
        <f>"CLARENCE"</f>
        <v>CLARENCE</v>
      </c>
      <c r="G631">
        <v>11</v>
      </c>
      <c r="H631">
        <v>0</v>
      </c>
      <c r="I631">
        <v>187</v>
      </c>
    </row>
    <row r="632" spans="1:9" x14ac:dyDescent="0.25">
      <c r="A632" t="s">
        <v>49</v>
      </c>
      <c r="B632" t="str">
        <f>"""TorlysDynamics"",""Torlys Inc."",""111"",""3"",""SHA0249847"",""4"",""10000"""</f>
        <v>"TorlysDynamics","Torlys Inc.","111","3","SHA0249847","4","10000"</v>
      </c>
      <c r="C632" s="2">
        <v>45936</v>
      </c>
      <c r="D632" s="2" t="str">
        <f>"SHA0249847"</f>
        <v>SHA0249847</v>
      </c>
      <c r="E632" s="2" t="str">
        <f>"C1000"</f>
        <v>C1000</v>
      </c>
      <c r="F632" t="str">
        <f>"CLARENCE"</f>
        <v>CLARENCE</v>
      </c>
      <c r="G632">
        <v>1</v>
      </c>
      <c r="H632">
        <v>0</v>
      </c>
      <c r="I632">
        <v>4</v>
      </c>
    </row>
    <row r="633" spans="1:9" x14ac:dyDescent="0.25">
      <c r="A633" t="s">
        <v>49</v>
      </c>
      <c r="B633" t="str">
        <f>"""TorlysDynamics"",""Torlys Inc."",""111"",""3"",""SHA0249848"",""4"",""10000"""</f>
        <v>"TorlysDynamics","Torlys Inc.","111","3","SHA0249848","4","10000"</v>
      </c>
      <c r="C633" s="2">
        <v>45936</v>
      </c>
      <c r="D633" s="2" t="str">
        <f>"SHA0249848"</f>
        <v>SHA0249848</v>
      </c>
      <c r="E633" s="2" t="str">
        <f>"C1000"</f>
        <v>C1000</v>
      </c>
      <c r="F633" t="str">
        <f>"CLARENCE"</f>
        <v>CLARENCE</v>
      </c>
      <c r="G633">
        <v>41</v>
      </c>
      <c r="H633">
        <v>0</v>
      </c>
      <c r="I633">
        <v>961.45</v>
      </c>
    </row>
    <row r="634" spans="1:9" x14ac:dyDescent="0.25">
      <c r="A634" t="s">
        <v>49</v>
      </c>
      <c r="B634" t="str">
        <f>"""TorlysDynamics"",""Torlys Inc."",""111"",""3"",""SHA0249850"",""4"",""10000"""</f>
        <v>"TorlysDynamics","Torlys Inc.","111","3","SHA0249850","4","10000"</v>
      </c>
      <c r="C634" s="2">
        <v>45936</v>
      </c>
      <c r="D634" s="2" t="str">
        <f>"SHA0249850"</f>
        <v>SHA0249850</v>
      </c>
      <c r="E634" s="2" t="str">
        <f>"C1000"</f>
        <v>C1000</v>
      </c>
      <c r="F634" t="str">
        <f>"CLARENCE"</f>
        <v>CLARENCE</v>
      </c>
      <c r="G634">
        <v>34</v>
      </c>
      <c r="H634">
        <v>0</v>
      </c>
      <c r="I634">
        <v>797.3</v>
      </c>
    </row>
    <row r="635" spans="1:9" x14ac:dyDescent="0.25">
      <c r="A635" t="s">
        <v>49</v>
      </c>
      <c r="B635" t="str">
        <f>"""TorlysDynamics"",""Torlys Inc."",""111"",""3"",""SHA0249851"",""4"",""10000"""</f>
        <v>"TorlysDynamics","Torlys Inc.","111","3","SHA0249851","4","10000"</v>
      </c>
      <c r="C635" s="2">
        <v>45936</v>
      </c>
      <c r="D635" s="2" t="str">
        <f>"SHA0249851"</f>
        <v>SHA0249851</v>
      </c>
      <c r="E635" s="2" t="str">
        <f>"D802"</f>
        <v>D802</v>
      </c>
      <c r="F635" t="str">
        <f>"BRANDON"</f>
        <v>BRANDON</v>
      </c>
      <c r="G635">
        <v>14</v>
      </c>
      <c r="H635">
        <v>0</v>
      </c>
      <c r="I635">
        <v>179.9</v>
      </c>
    </row>
    <row r="636" spans="1:9" x14ac:dyDescent="0.25">
      <c r="A636" t="s">
        <v>49</v>
      </c>
      <c r="B636" t="str">
        <f>"""TorlysDynamics"",""Torlys Inc."",""111"",""3"",""SHA0249851"",""4"",""20000"""</f>
        <v>"TorlysDynamics","Torlys Inc.","111","3","SHA0249851","4","20000"</v>
      </c>
      <c r="C636" s="2">
        <v>45936</v>
      </c>
      <c r="D636" s="2" t="str">
        <f>"SHA0249851"</f>
        <v>SHA0249851</v>
      </c>
      <c r="E636" s="2" t="str">
        <f>"D802"</f>
        <v>D802</v>
      </c>
      <c r="F636" t="str">
        <f>"BRANDON"</f>
        <v>BRANDON</v>
      </c>
      <c r="G636">
        <v>0</v>
      </c>
      <c r="H636">
        <v>0</v>
      </c>
      <c r="I636">
        <v>1</v>
      </c>
    </row>
    <row r="637" spans="1:9" x14ac:dyDescent="0.25">
      <c r="A637" t="s">
        <v>49</v>
      </c>
      <c r="B637" t="str">
        <f>"""TorlysDynamics"",""Torlys Inc."",""111"",""3"",""SHA0249852"",""4"",""10000"""</f>
        <v>"TorlysDynamics","Torlys Inc.","111","3","SHA0249852","4","10000"</v>
      </c>
      <c r="C637" s="2">
        <v>45936</v>
      </c>
      <c r="D637" s="2" t="str">
        <f>"SHA0249852"</f>
        <v>SHA0249852</v>
      </c>
      <c r="E637" s="2" t="str">
        <f>"C1000"</f>
        <v>C1000</v>
      </c>
      <c r="F637" t="str">
        <f>"CLARENCE"</f>
        <v>CLARENCE</v>
      </c>
      <c r="G637">
        <v>0</v>
      </c>
      <c r="H637">
        <v>1</v>
      </c>
      <c r="I637">
        <v>49</v>
      </c>
    </row>
    <row r="638" spans="1:9" x14ac:dyDescent="0.25">
      <c r="A638" t="s">
        <v>49</v>
      </c>
      <c r="B638" t="str">
        <f>"""TorlysDynamics"",""Torlys Inc."",""111"",""3"",""SHA0249853"",""4"",""10000"""</f>
        <v>"TorlysDynamics","Torlys Inc.","111","3","SHA0249853","4","10000"</v>
      </c>
      <c r="C638" s="2">
        <v>45936</v>
      </c>
      <c r="D638" s="2" t="str">
        <f>"SHA0249853"</f>
        <v>SHA0249853</v>
      </c>
      <c r="E638" s="2" t="str">
        <f>"C1000"</f>
        <v>C1000</v>
      </c>
      <c r="F638" t="str">
        <f>"CLARENCE"</f>
        <v>CLARENCE</v>
      </c>
      <c r="G638">
        <v>15</v>
      </c>
      <c r="H638">
        <v>0</v>
      </c>
      <c r="I638">
        <v>255</v>
      </c>
    </row>
    <row r="639" spans="1:9" x14ac:dyDescent="0.25">
      <c r="A639" t="s">
        <v>49</v>
      </c>
      <c r="B639" t="str">
        <f>"""TorlysDynamics"",""Torlys Inc."",""111"",""3"",""SHA0249854"",""4"",""10000"""</f>
        <v>"TorlysDynamics","Torlys Inc.","111","3","SHA0249854","4","10000"</v>
      </c>
      <c r="C639" s="2">
        <v>45936</v>
      </c>
      <c r="D639" s="2" t="str">
        <f>"SHA0249854"</f>
        <v>SHA0249854</v>
      </c>
      <c r="E639" s="2" t="str">
        <f>"P1119"</f>
        <v>P1119</v>
      </c>
      <c r="F639" t="str">
        <f>"AQIYL"</f>
        <v>AQIYL</v>
      </c>
      <c r="G639">
        <v>4</v>
      </c>
      <c r="H639">
        <v>0</v>
      </c>
      <c r="I639">
        <v>72</v>
      </c>
    </row>
    <row r="640" spans="1:9" x14ac:dyDescent="0.25">
      <c r="A640" t="s">
        <v>49</v>
      </c>
      <c r="B640" t="str">
        <f>"""TorlysDynamics"",""Torlys Inc."",""111"",""3"",""SHA0249856"",""4"",""10000"""</f>
        <v>"TorlysDynamics","Torlys Inc.","111","3","SHA0249856","4","10000"</v>
      </c>
      <c r="C640" s="2">
        <v>45936</v>
      </c>
      <c r="D640" s="2" t="str">
        <f>"SHA0249856"</f>
        <v>SHA0249856</v>
      </c>
      <c r="E640" s="2" t="str">
        <f>"W230"</f>
        <v>W230</v>
      </c>
      <c r="F640" t="str">
        <f>"AQIYL"</f>
        <v>AQIYL</v>
      </c>
      <c r="G640">
        <v>47</v>
      </c>
      <c r="H640">
        <v>0</v>
      </c>
      <c r="I640">
        <v>1266.6500000000001</v>
      </c>
    </row>
    <row r="641" spans="1:9" x14ac:dyDescent="0.25">
      <c r="A641" t="s">
        <v>49</v>
      </c>
      <c r="B641" t="str">
        <f>"""TorlysDynamics"",""Torlys Inc."",""111"",""3"",""SHA0249856"",""4"",""20000"""</f>
        <v>"TorlysDynamics","Torlys Inc.","111","3","SHA0249856","4","20000"</v>
      </c>
      <c r="C641" s="2">
        <v>45936</v>
      </c>
      <c r="D641" s="2" t="str">
        <f>"SHA0249856"</f>
        <v>SHA0249856</v>
      </c>
      <c r="E641" s="2" t="str">
        <f>"W230"</f>
        <v>W230</v>
      </c>
      <c r="F641" t="str">
        <f>"AQIYL"</f>
        <v>AQIYL</v>
      </c>
      <c r="G641">
        <v>0</v>
      </c>
      <c r="H641">
        <v>0</v>
      </c>
      <c r="I641">
        <v>2</v>
      </c>
    </row>
    <row r="642" spans="1:9" x14ac:dyDescent="0.25">
      <c r="A642" t="s">
        <v>49</v>
      </c>
      <c r="B642" t="str">
        <f>"""TorlysDynamics"",""Torlys Inc."",""111"",""3"",""SHA0249857"",""4"",""10000"""</f>
        <v>"TorlysDynamics","Torlys Inc.","111","3","SHA0249857","4","10000"</v>
      </c>
      <c r="C642" s="2">
        <v>45936</v>
      </c>
      <c r="D642" s="2" t="str">
        <f>"SHA0249857"</f>
        <v>SHA0249857</v>
      </c>
      <c r="E642" s="2" t="str">
        <f>"T1151"</f>
        <v>T1151</v>
      </c>
      <c r="F642" t="str">
        <f>"BRANDON"</f>
        <v>BRANDON</v>
      </c>
      <c r="G642">
        <v>5</v>
      </c>
      <c r="H642">
        <v>0</v>
      </c>
      <c r="I642">
        <v>141.85</v>
      </c>
    </row>
    <row r="643" spans="1:9" x14ac:dyDescent="0.25">
      <c r="A643" t="s">
        <v>49</v>
      </c>
      <c r="B643" t="str">
        <f>"""TorlysDynamics"",""Torlys Inc."",""111"",""3"",""SHA0249857"",""4"",""20000"""</f>
        <v>"TorlysDynamics","Torlys Inc.","111","3","SHA0249857","4","20000"</v>
      </c>
      <c r="C643" s="2">
        <v>45936</v>
      </c>
      <c r="D643" s="2" t="str">
        <f>"SHA0249857"</f>
        <v>SHA0249857</v>
      </c>
      <c r="E643" s="2" t="str">
        <f>"T1151"</f>
        <v>T1151</v>
      </c>
      <c r="F643" t="str">
        <f>"BRANDON"</f>
        <v>BRANDON</v>
      </c>
      <c r="G643">
        <v>1</v>
      </c>
      <c r="H643">
        <v>0</v>
      </c>
      <c r="I643">
        <v>7</v>
      </c>
    </row>
    <row r="644" spans="1:9" x14ac:dyDescent="0.25">
      <c r="A644" t="s">
        <v>49</v>
      </c>
      <c r="B644" t="str">
        <f>"""TorlysDynamics"",""Torlys Inc."",""111"",""3"",""SHA0249857"",""4"",""40000"""</f>
        <v>"TorlysDynamics","Torlys Inc.","111","3","SHA0249857","4","40000"</v>
      </c>
      <c r="C644" s="2">
        <v>45936</v>
      </c>
      <c r="D644" s="2" t="str">
        <f>"SHA0249857"</f>
        <v>SHA0249857</v>
      </c>
      <c r="E644" s="2" t="str">
        <f>"T1151"</f>
        <v>T1151</v>
      </c>
      <c r="F644" t="str">
        <f>"BRANDON"</f>
        <v>BRANDON</v>
      </c>
      <c r="G644">
        <v>0</v>
      </c>
      <c r="H644">
        <v>0</v>
      </c>
      <c r="I644">
        <v>3</v>
      </c>
    </row>
    <row r="645" spans="1:9" x14ac:dyDescent="0.25">
      <c r="A645" t="s">
        <v>49</v>
      </c>
      <c r="B645" t="str">
        <f>"""TorlysDynamics"",""Torlys Inc."",""111"",""3"",""SHA0249858"",""4"",""10000"""</f>
        <v>"TorlysDynamics","Torlys Inc.","111","3","SHA0249858","4","10000"</v>
      </c>
      <c r="C645" s="2">
        <v>45936</v>
      </c>
      <c r="D645" s="2" t="str">
        <f>"SHA0249858"</f>
        <v>SHA0249858</v>
      </c>
      <c r="E645" s="2" t="str">
        <f>"T1151"</f>
        <v>T1151</v>
      </c>
      <c r="F645" t="str">
        <f>"BRANDON"</f>
        <v>BRANDON</v>
      </c>
      <c r="G645">
        <v>5</v>
      </c>
      <c r="H645">
        <v>0</v>
      </c>
      <c r="I645">
        <v>134.75</v>
      </c>
    </row>
    <row r="646" spans="1:9" x14ac:dyDescent="0.25">
      <c r="A646" t="s">
        <v>49</v>
      </c>
      <c r="B646" t="str">
        <f>"""TorlysDynamics"",""Torlys Inc."",""111"",""3"",""SHA0249858"",""4"",""20000"""</f>
        <v>"TorlysDynamics","Torlys Inc.","111","3","SHA0249858","4","20000"</v>
      </c>
      <c r="C646" s="2">
        <v>45936</v>
      </c>
      <c r="D646" s="2" t="str">
        <f>"SHA0249858"</f>
        <v>SHA0249858</v>
      </c>
      <c r="E646" s="2" t="str">
        <f>"T1151"</f>
        <v>T1151</v>
      </c>
      <c r="F646" t="str">
        <f>"BRANDON"</f>
        <v>BRANDON</v>
      </c>
      <c r="G646">
        <v>1</v>
      </c>
      <c r="H646">
        <v>0</v>
      </c>
      <c r="I646">
        <v>7</v>
      </c>
    </row>
    <row r="647" spans="1:9" x14ac:dyDescent="0.25">
      <c r="A647" t="s">
        <v>49</v>
      </c>
      <c r="B647" t="str">
        <f>"""TorlysDynamics"",""Torlys Inc."",""111"",""3"",""SHA0249859"",""4"",""10000"""</f>
        <v>"TorlysDynamics","Torlys Inc.","111","3","SHA0249859","4","10000"</v>
      </c>
      <c r="C647" s="2">
        <v>45936</v>
      </c>
      <c r="D647" s="2" t="str">
        <f>"SHA0249859"</f>
        <v>SHA0249859</v>
      </c>
      <c r="E647" s="2" t="str">
        <f>"T1151"</f>
        <v>T1151</v>
      </c>
      <c r="F647" t="str">
        <f>"BRANDON"</f>
        <v>BRANDON</v>
      </c>
      <c r="G647">
        <v>18</v>
      </c>
      <c r="H647">
        <v>0</v>
      </c>
      <c r="I647">
        <v>422.1</v>
      </c>
    </row>
    <row r="648" spans="1:9" x14ac:dyDescent="0.25">
      <c r="A648" t="s">
        <v>49</v>
      </c>
      <c r="B648" t="str">
        <f>"""TorlysDynamics"",""Torlys Inc."",""111"",""3"",""SHA0249859"",""4"",""40000"""</f>
        <v>"TorlysDynamics","Torlys Inc.","111","3","SHA0249859","4","40000"</v>
      </c>
      <c r="C648" s="2">
        <v>45936</v>
      </c>
      <c r="D648" s="2" t="str">
        <f>"SHA0249859"</f>
        <v>SHA0249859</v>
      </c>
      <c r="E648" s="2" t="str">
        <f>"T1151"</f>
        <v>T1151</v>
      </c>
      <c r="F648" t="str">
        <f>"BRANDON"</f>
        <v>BRANDON</v>
      </c>
      <c r="G648">
        <v>0</v>
      </c>
      <c r="H648">
        <v>0</v>
      </c>
      <c r="I648">
        <v>2</v>
      </c>
    </row>
    <row r="649" spans="1:9" x14ac:dyDescent="0.25">
      <c r="A649" t="s">
        <v>49</v>
      </c>
      <c r="B649" t="str">
        <f>"""TorlysDynamics"",""Torlys Inc."",""111"",""3"",""SHA0249863"",""4"",""10000"""</f>
        <v>"TorlysDynamics","Torlys Inc.","111","3","SHA0249863","4","10000"</v>
      </c>
      <c r="C649" s="2">
        <v>45936</v>
      </c>
      <c r="D649" s="2" t="str">
        <f>"SHA0249863"</f>
        <v>SHA0249863</v>
      </c>
      <c r="E649" s="2" t="str">
        <f>"T169"</f>
        <v>T169</v>
      </c>
      <c r="F649" t="str">
        <f>"BRANDON"</f>
        <v>BRANDON</v>
      </c>
      <c r="G649">
        <v>17</v>
      </c>
      <c r="H649">
        <v>0</v>
      </c>
      <c r="I649">
        <v>265.88</v>
      </c>
    </row>
    <row r="650" spans="1:9" x14ac:dyDescent="0.25">
      <c r="A650" t="s">
        <v>49</v>
      </c>
      <c r="B650" t="str">
        <f>"""TorlysDynamics"",""Torlys Inc."",""111"",""3"",""SHA0249864"",""4"",""10000"""</f>
        <v>"TorlysDynamics","Torlys Inc.","111","3","SHA0249864","4","10000"</v>
      </c>
      <c r="C650" s="2">
        <v>45936</v>
      </c>
      <c r="D650" s="2" t="str">
        <f>"SHA0249864"</f>
        <v>SHA0249864</v>
      </c>
      <c r="E650" s="2" t="str">
        <f>"S146"</f>
        <v>S146</v>
      </c>
      <c r="F650" t="str">
        <f>"JASON-R"</f>
        <v>JASON-R</v>
      </c>
      <c r="G650">
        <v>2</v>
      </c>
      <c r="H650">
        <v>0</v>
      </c>
      <c r="I650">
        <v>39.619999999999997</v>
      </c>
    </row>
    <row r="651" spans="1:9" x14ac:dyDescent="0.25">
      <c r="A651" t="s">
        <v>49</v>
      </c>
      <c r="B651" t="str">
        <f>"""TorlysDynamics"",""Torlys Inc."",""111"",""3"",""SHA0249864"",""4"",""20000"""</f>
        <v>"TorlysDynamics","Torlys Inc.","111","3","SHA0249864","4","20000"</v>
      </c>
      <c r="C651" s="2">
        <v>45936</v>
      </c>
      <c r="D651" s="2" t="str">
        <f>"SHA0249864"</f>
        <v>SHA0249864</v>
      </c>
      <c r="E651" s="2" t="str">
        <f>"S146"</f>
        <v>S146</v>
      </c>
      <c r="F651" t="str">
        <f>"JASON-R"</f>
        <v>JASON-R</v>
      </c>
      <c r="G651">
        <v>17</v>
      </c>
      <c r="H651">
        <v>0</v>
      </c>
      <c r="I651">
        <v>398.99</v>
      </c>
    </row>
    <row r="652" spans="1:9" x14ac:dyDescent="0.25">
      <c r="A652" t="s">
        <v>49</v>
      </c>
      <c r="B652" t="str">
        <f>"""TorlysDynamics"",""Torlys Inc."",""111"",""3"",""SHA0249864"",""4"",""30000"""</f>
        <v>"TorlysDynamics","Torlys Inc.","111","3","SHA0249864","4","30000"</v>
      </c>
      <c r="C652" s="2">
        <v>45936</v>
      </c>
      <c r="D652" s="2" t="str">
        <f>"SHA0249864"</f>
        <v>SHA0249864</v>
      </c>
      <c r="E652" s="2" t="str">
        <f>"S146"</f>
        <v>S146</v>
      </c>
      <c r="F652" t="str">
        <f>"JASON-R"</f>
        <v>JASON-R</v>
      </c>
      <c r="G652">
        <v>1</v>
      </c>
      <c r="H652">
        <v>0</v>
      </c>
      <c r="I652">
        <v>4</v>
      </c>
    </row>
    <row r="653" spans="1:9" x14ac:dyDescent="0.25">
      <c r="A653" t="s">
        <v>49</v>
      </c>
      <c r="B653" t="str">
        <f>"""TorlysDynamics"",""Torlys Inc."",""111"",""3"",""SHA0249869"",""4"",""10000"""</f>
        <v>"TorlysDynamics","Torlys Inc.","111","3","SHA0249869","4","10000"</v>
      </c>
      <c r="C653" s="2">
        <v>45936</v>
      </c>
      <c r="D653" s="2" t="str">
        <f>"SHA0249869"</f>
        <v>SHA0249869</v>
      </c>
      <c r="E653" s="2" t="str">
        <f>"G419"</f>
        <v>G419</v>
      </c>
      <c r="F653" t="str">
        <f>"JUSTIN-K"</f>
        <v>JUSTIN-K</v>
      </c>
      <c r="G653">
        <v>15</v>
      </c>
      <c r="H653">
        <v>1</v>
      </c>
      <c r="I653">
        <v>1957.53</v>
      </c>
    </row>
    <row r="654" spans="1:9" x14ac:dyDescent="0.25">
      <c r="A654" t="s">
        <v>49</v>
      </c>
      <c r="B654" t="str">
        <f>"""TorlysDynamics"",""Torlys Inc."",""111"",""3"",""SHA0249871"",""4"",""30000"""</f>
        <v>"TorlysDynamics","Torlys Inc.","111","3","SHA0249871","4","30000"</v>
      </c>
      <c r="C654" s="2">
        <v>45936</v>
      </c>
      <c r="D654" s="2" t="str">
        <f>"SHA0249871"</f>
        <v>SHA0249871</v>
      </c>
      <c r="E654" s="2" t="str">
        <f>"G799"</f>
        <v>G799</v>
      </c>
      <c r="F654" t="str">
        <f>"JASON-R"</f>
        <v>JASON-R</v>
      </c>
      <c r="G654">
        <v>0</v>
      </c>
      <c r="H654">
        <v>0</v>
      </c>
      <c r="I654">
        <v>10</v>
      </c>
    </row>
    <row r="655" spans="1:9" x14ac:dyDescent="0.25">
      <c r="A655" t="s">
        <v>49</v>
      </c>
      <c r="B655" t="str">
        <f>"""TorlysDynamics"",""Torlys Inc."",""111"",""3"",""SHA0249872"",""4"",""10000"""</f>
        <v>"TorlysDynamics","Torlys Inc.","111","3","SHA0249872","4","10000"</v>
      </c>
      <c r="C655" s="2">
        <v>45936</v>
      </c>
      <c r="D655" s="2" t="str">
        <f>"SHA0249872"</f>
        <v>SHA0249872</v>
      </c>
      <c r="E655" s="2" t="str">
        <f>"T1151"</f>
        <v>T1151</v>
      </c>
      <c r="F655" t="str">
        <f>"BRANDON"</f>
        <v>BRANDON</v>
      </c>
      <c r="G655">
        <v>1</v>
      </c>
      <c r="H655">
        <v>0</v>
      </c>
      <c r="I655">
        <v>28.37</v>
      </c>
    </row>
    <row r="656" spans="1:9" x14ac:dyDescent="0.25">
      <c r="A656" t="s">
        <v>49</v>
      </c>
      <c r="B656" t="str">
        <f>"""TorlysDynamics"",""Torlys Inc."",""111"",""3"",""SHA0249876"",""4"",""10000"""</f>
        <v>"TorlysDynamics","Torlys Inc.","111","3","SHA0249876","4","10000"</v>
      </c>
      <c r="C656" s="2">
        <v>45936</v>
      </c>
      <c r="D656" s="2" t="str">
        <f>"SHA0249876"</f>
        <v>SHA0249876</v>
      </c>
      <c r="E656" s="2" t="str">
        <f>"P911"</f>
        <v>P911</v>
      </c>
      <c r="F656" t="str">
        <f>"JASON-R"</f>
        <v>JASON-R</v>
      </c>
      <c r="G656">
        <v>36</v>
      </c>
      <c r="H656">
        <v>0</v>
      </c>
      <c r="I656">
        <v>1294.2</v>
      </c>
    </row>
    <row r="657" spans="1:9" x14ac:dyDescent="0.25">
      <c r="A657" t="s">
        <v>49</v>
      </c>
      <c r="B657" t="str">
        <f>"""TorlysDynamics"",""Torlys Inc."",""111"",""3"",""SHA0249876"",""4"",""20000"""</f>
        <v>"TorlysDynamics","Torlys Inc.","111","3","SHA0249876","4","20000"</v>
      </c>
      <c r="C657" s="2">
        <v>45936</v>
      </c>
      <c r="D657" s="2" t="str">
        <f>"SHA0249876"</f>
        <v>SHA0249876</v>
      </c>
      <c r="E657" s="2" t="str">
        <f>"P911"</f>
        <v>P911</v>
      </c>
      <c r="F657" t="str">
        <f>"JASON-R"</f>
        <v>JASON-R</v>
      </c>
      <c r="G657">
        <v>2</v>
      </c>
      <c r="H657">
        <v>0</v>
      </c>
      <c r="I657">
        <v>2</v>
      </c>
    </row>
    <row r="658" spans="1:9" x14ac:dyDescent="0.25">
      <c r="A658" t="s">
        <v>49</v>
      </c>
      <c r="B658" t="str">
        <f>"""TorlysDynamics"",""Torlys Inc."",""111"",""3"",""SHA0249878"",""4"",""10000"""</f>
        <v>"TorlysDynamics","Torlys Inc.","111","3","SHA0249878","4","10000"</v>
      </c>
      <c r="C658" s="2">
        <v>45936</v>
      </c>
      <c r="D658" s="2" t="str">
        <f>"SHA0249878"</f>
        <v>SHA0249878</v>
      </c>
      <c r="E658" s="2" t="str">
        <f>"B1014"</f>
        <v>B1014</v>
      </c>
      <c r="F658" t="str">
        <f>"AQIYL"</f>
        <v>AQIYL</v>
      </c>
      <c r="G658">
        <v>7</v>
      </c>
      <c r="H658">
        <v>0</v>
      </c>
      <c r="I658">
        <v>162.54</v>
      </c>
    </row>
    <row r="659" spans="1:9" x14ac:dyDescent="0.25">
      <c r="A659" t="s">
        <v>49</v>
      </c>
      <c r="B659" t="str">
        <f>"""TorlysDynamics"",""Torlys Inc."",""111"",""3"",""SHA0249879"",""4"",""10000"""</f>
        <v>"TorlysDynamics","Torlys Inc.","111","3","SHA0249879","4","10000"</v>
      </c>
      <c r="C659" s="2">
        <v>45936</v>
      </c>
      <c r="D659" s="2" t="str">
        <f>"SHA0249879"</f>
        <v>SHA0249879</v>
      </c>
      <c r="E659" s="2" t="str">
        <f>"B1014"</f>
        <v>B1014</v>
      </c>
      <c r="F659" t="str">
        <f>"AQIYL"</f>
        <v>AQIYL</v>
      </c>
      <c r="G659">
        <v>15</v>
      </c>
      <c r="H659">
        <v>0</v>
      </c>
      <c r="I659">
        <v>351.75</v>
      </c>
    </row>
    <row r="660" spans="1:9" x14ac:dyDescent="0.25">
      <c r="A660" t="s">
        <v>49</v>
      </c>
      <c r="B660" t="str">
        <f>"""TorlysDynamics"",""Torlys Inc."",""111"",""3"",""SHA0249880"",""4"",""10000"""</f>
        <v>"TorlysDynamics","Torlys Inc.","111","3","SHA0249880","4","10000"</v>
      </c>
      <c r="C660" s="2">
        <v>45936</v>
      </c>
      <c r="D660" s="2" t="str">
        <f>"SHA0249880"</f>
        <v>SHA0249880</v>
      </c>
      <c r="E660" s="2" t="str">
        <f>"R900"</f>
        <v>R900</v>
      </c>
      <c r="F660" t="str">
        <f>"BRANDON"</f>
        <v>BRANDON</v>
      </c>
      <c r="G660">
        <v>6</v>
      </c>
      <c r="H660">
        <v>0</v>
      </c>
      <c r="I660">
        <v>12</v>
      </c>
    </row>
    <row r="661" spans="1:9" x14ac:dyDescent="0.25">
      <c r="A661" t="s">
        <v>49</v>
      </c>
      <c r="B661" t="str">
        <f>"""TorlysDynamics"",""Torlys Inc."",""111"",""3"",""SHA0249881"",""4"",""10000"""</f>
        <v>"TorlysDynamics","Torlys Inc.","111","3","SHA0249881","4","10000"</v>
      </c>
      <c r="C661" s="2">
        <v>45936</v>
      </c>
      <c r="D661" s="2" t="str">
        <f>"SHA0249881"</f>
        <v>SHA0249881</v>
      </c>
      <c r="E661" s="2" t="str">
        <f>"B1014"</f>
        <v>B1014</v>
      </c>
      <c r="F661" t="str">
        <f>"AQIYL"</f>
        <v>AQIYL</v>
      </c>
      <c r="G661">
        <v>42</v>
      </c>
      <c r="H661">
        <v>0</v>
      </c>
      <c r="I661">
        <v>615.72</v>
      </c>
    </row>
    <row r="662" spans="1:9" x14ac:dyDescent="0.25">
      <c r="A662" t="s">
        <v>49</v>
      </c>
      <c r="B662" t="str">
        <f>"""TorlysDynamics"",""Torlys Inc."",""111"",""3"",""SHA0249882"",""4"",""10000"""</f>
        <v>"TorlysDynamics","Torlys Inc.","111","3","SHA0249882","4","10000"</v>
      </c>
      <c r="C662" s="2">
        <v>45936</v>
      </c>
      <c r="D662" s="2" t="str">
        <f>"SHA0249882"</f>
        <v>SHA0249882</v>
      </c>
      <c r="E662" s="2" t="str">
        <f>"B1014"</f>
        <v>B1014</v>
      </c>
      <c r="F662" t="str">
        <f>"AQIYL"</f>
        <v>AQIYL</v>
      </c>
      <c r="G662">
        <v>26</v>
      </c>
      <c r="H662">
        <v>0</v>
      </c>
      <c r="I662">
        <v>737.62</v>
      </c>
    </row>
    <row r="663" spans="1:9" x14ac:dyDescent="0.25">
      <c r="A663" t="s">
        <v>49</v>
      </c>
      <c r="B663" t="str">
        <f>"""TorlysDynamics"",""Torlys Inc."",""111"",""3"",""SHA0249883"",""4"",""30000"""</f>
        <v>"TorlysDynamics","Torlys Inc.","111","3","SHA0249883","4","30000"</v>
      </c>
      <c r="C663" s="2">
        <v>45936</v>
      </c>
      <c r="D663" s="2" t="str">
        <f>"SHA0249883"</f>
        <v>SHA0249883</v>
      </c>
      <c r="E663" s="2" t="str">
        <f>"R900"</f>
        <v>R900</v>
      </c>
      <c r="F663" t="str">
        <f>"BRANDON"</f>
        <v>BRANDON</v>
      </c>
      <c r="G663">
        <v>1</v>
      </c>
      <c r="H663">
        <v>0</v>
      </c>
      <c r="I663">
        <v>1</v>
      </c>
    </row>
    <row r="664" spans="1:9" x14ac:dyDescent="0.25">
      <c r="A664" t="s">
        <v>49</v>
      </c>
      <c r="B664" t="str">
        <f>"""TorlysDynamics"",""Torlys Inc."",""111"",""3"",""SHA0249884"",""4"",""10000"""</f>
        <v>"TorlysDynamics","Torlys Inc.","111","3","SHA0249884","4","10000"</v>
      </c>
      <c r="C664" s="2">
        <v>45936</v>
      </c>
      <c r="D664" s="2" t="str">
        <f>"SHA0249884"</f>
        <v>SHA0249884</v>
      </c>
      <c r="E664" s="2" t="str">
        <f>"B1014"</f>
        <v>B1014</v>
      </c>
      <c r="F664" t="str">
        <f>"AQIYL"</f>
        <v>AQIYL</v>
      </c>
      <c r="G664">
        <v>4</v>
      </c>
      <c r="H664">
        <v>0</v>
      </c>
      <c r="I664">
        <v>68</v>
      </c>
    </row>
    <row r="665" spans="1:9" x14ac:dyDescent="0.25">
      <c r="A665" t="s">
        <v>49</v>
      </c>
      <c r="B665" t="str">
        <f>"""TorlysDynamics"",""Torlys Inc."",""111"",""3"",""SHA0249884"",""4"",""20000"""</f>
        <v>"TorlysDynamics","Torlys Inc.","111","3","SHA0249884","4","20000"</v>
      </c>
      <c r="C665" s="2">
        <v>45936</v>
      </c>
      <c r="D665" s="2" t="str">
        <f>"SHA0249884"</f>
        <v>SHA0249884</v>
      </c>
      <c r="E665" s="2" t="str">
        <f>"B1014"</f>
        <v>B1014</v>
      </c>
      <c r="F665" t="str">
        <f>"AQIYL"</f>
        <v>AQIYL</v>
      </c>
      <c r="G665">
        <v>12</v>
      </c>
      <c r="H665">
        <v>0</v>
      </c>
      <c r="I665">
        <v>204</v>
      </c>
    </row>
    <row r="666" spans="1:9" x14ac:dyDescent="0.25">
      <c r="A666" t="s">
        <v>49</v>
      </c>
      <c r="B666" t="str">
        <f>"""TorlysDynamics"",""Torlys Inc."",""111"",""3"",""SHA0249885"",""4"",""10000"""</f>
        <v>"TorlysDynamics","Torlys Inc.","111","3","SHA0249885","4","10000"</v>
      </c>
      <c r="C666" s="2">
        <v>45936</v>
      </c>
      <c r="D666" s="2" t="str">
        <f>"SHA0249885"</f>
        <v>SHA0249885</v>
      </c>
      <c r="E666" s="2" t="str">
        <f>"B1014"</f>
        <v>B1014</v>
      </c>
      <c r="F666" t="str">
        <f>"AQIYL"</f>
        <v>AQIYL</v>
      </c>
      <c r="G666">
        <v>8</v>
      </c>
      <c r="H666">
        <v>0</v>
      </c>
      <c r="I666">
        <v>136</v>
      </c>
    </row>
    <row r="667" spans="1:9" x14ac:dyDescent="0.25">
      <c r="A667" t="s">
        <v>49</v>
      </c>
      <c r="B667" t="str">
        <f>"""TorlysDynamics"",""Torlys Inc."",""111"",""3"",""SHA0249886"",""4"",""10000"""</f>
        <v>"TorlysDynamics","Torlys Inc.","111","3","SHA0249886","4","10000"</v>
      </c>
      <c r="C667" s="2">
        <v>45936</v>
      </c>
      <c r="D667" s="2" t="str">
        <f>"SHA0249886"</f>
        <v>SHA0249886</v>
      </c>
      <c r="E667" s="2" t="str">
        <f>"B1014"</f>
        <v>B1014</v>
      </c>
      <c r="F667" t="str">
        <f>"AQIYL"</f>
        <v>AQIYL</v>
      </c>
      <c r="G667">
        <v>29</v>
      </c>
      <c r="H667">
        <v>0</v>
      </c>
      <c r="I667">
        <v>680.05</v>
      </c>
    </row>
    <row r="668" spans="1:9" x14ac:dyDescent="0.25">
      <c r="A668" t="s">
        <v>49</v>
      </c>
      <c r="B668" t="str">
        <f>"""TorlysDynamics"",""Torlys Inc."",""111"",""3"",""SHA0249886"",""4"",""30000"""</f>
        <v>"TorlysDynamics","Torlys Inc.","111","3","SHA0249886","4","30000"</v>
      </c>
      <c r="C668" s="2">
        <v>45936</v>
      </c>
      <c r="D668" s="2" t="str">
        <f>"SHA0249886"</f>
        <v>SHA0249886</v>
      </c>
      <c r="E668" s="2" t="str">
        <f>"B1014"</f>
        <v>B1014</v>
      </c>
      <c r="F668" t="str">
        <f>"AQIYL"</f>
        <v>AQIYL</v>
      </c>
      <c r="G668">
        <v>4</v>
      </c>
      <c r="H668">
        <v>0</v>
      </c>
      <c r="I668">
        <v>87.4</v>
      </c>
    </row>
    <row r="669" spans="1:9" x14ac:dyDescent="0.25">
      <c r="A669" t="s">
        <v>49</v>
      </c>
      <c r="B669" t="str">
        <f>"""TorlysDynamics"",""Torlys Inc."",""111"",""3"",""SHA0249887"",""4"",""10000"""</f>
        <v>"TorlysDynamics","Torlys Inc.","111","3","SHA0249887","4","10000"</v>
      </c>
      <c r="C669" s="2">
        <v>45936</v>
      </c>
      <c r="D669" s="2" t="str">
        <f>"SHA0249887"</f>
        <v>SHA0249887</v>
      </c>
      <c r="E669" s="2" t="str">
        <f>"B1014"</f>
        <v>B1014</v>
      </c>
      <c r="F669" t="str">
        <f>"AQIYL"</f>
        <v>AQIYL</v>
      </c>
      <c r="G669">
        <v>26</v>
      </c>
      <c r="H669">
        <v>0</v>
      </c>
      <c r="I669">
        <v>406.64</v>
      </c>
    </row>
    <row r="670" spans="1:9" x14ac:dyDescent="0.25">
      <c r="A670" t="s">
        <v>49</v>
      </c>
      <c r="B670" t="str">
        <f>"""TorlysDynamics"",""Torlys Inc."",""111"",""3"",""SHA0249887"",""4"",""60000"""</f>
        <v>"TorlysDynamics","Torlys Inc.","111","3","SHA0249887","4","60000"</v>
      </c>
      <c r="C670" s="2">
        <v>45936</v>
      </c>
      <c r="D670" s="2" t="str">
        <f>"SHA0249887"</f>
        <v>SHA0249887</v>
      </c>
      <c r="E670" s="2" t="str">
        <f>"B1014"</f>
        <v>B1014</v>
      </c>
      <c r="F670" t="str">
        <f>"AQIYL"</f>
        <v>AQIYL</v>
      </c>
      <c r="G670">
        <v>0</v>
      </c>
      <c r="H670">
        <v>0</v>
      </c>
      <c r="I670">
        <v>1</v>
      </c>
    </row>
    <row r="671" spans="1:9" x14ac:dyDescent="0.25">
      <c r="A671" t="s">
        <v>49</v>
      </c>
      <c r="B671" t="str">
        <f>"""TorlysDynamics"",""Torlys Inc."",""111"",""3"",""SHA0249888"",""4"",""10000"""</f>
        <v>"TorlysDynamics","Torlys Inc.","111","3","SHA0249888","4","10000"</v>
      </c>
      <c r="C671" s="2">
        <v>45936</v>
      </c>
      <c r="D671" s="2" t="str">
        <f>"SHA0249888"</f>
        <v>SHA0249888</v>
      </c>
      <c r="E671" s="2" t="str">
        <f>"B1014"</f>
        <v>B1014</v>
      </c>
      <c r="F671" t="str">
        <f>"AQIYL"</f>
        <v>AQIYL</v>
      </c>
      <c r="G671">
        <v>1</v>
      </c>
      <c r="H671">
        <v>0</v>
      </c>
      <c r="I671">
        <v>23.45</v>
      </c>
    </row>
    <row r="672" spans="1:9" x14ac:dyDescent="0.25">
      <c r="A672" t="s">
        <v>49</v>
      </c>
      <c r="B672" t="str">
        <f>"""TorlysDynamics"",""Torlys Inc."",""111"",""3"",""SHA0249889"",""4"",""10000"""</f>
        <v>"TorlysDynamics","Torlys Inc.","111","3","SHA0249889","4","10000"</v>
      </c>
      <c r="C672" s="2">
        <v>45936</v>
      </c>
      <c r="D672" s="2" t="str">
        <f>"SHA0249889"</f>
        <v>SHA0249889</v>
      </c>
      <c r="E672" s="2" t="str">
        <f>"R1050"</f>
        <v>R1050</v>
      </c>
      <c r="F672" t="str">
        <f>"JUSTIN-K"</f>
        <v>JUSTIN-K</v>
      </c>
      <c r="G672">
        <v>26</v>
      </c>
      <c r="H672">
        <v>2</v>
      </c>
      <c r="I672">
        <v>3048.5</v>
      </c>
    </row>
    <row r="673" spans="1:9" x14ac:dyDescent="0.25">
      <c r="A673" t="s">
        <v>49</v>
      </c>
      <c r="B673" t="str">
        <f>"""TorlysDynamics"",""Torlys Inc."",""111"",""3"",""SHA0249890"",""4"",""10000"""</f>
        <v>"TorlysDynamics","Torlys Inc.","111","3","SHA0249890","4","10000"</v>
      </c>
      <c r="C673" s="2">
        <v>45936</v>
      </c>
      <c r="D673" s="2" t="str">
        <f>"SHA0249890"</f>
        <v>SHA0249890</v>
      </c>
      <c r="E673" s="2" t="str">
        <f>"R1050"</f>
        <v>R1050</v>
      </c>
      <c r="F673" t="str">
        <f>"JUSTIN-K"</f>
        <v>JUSTIN-K</v>
      </c>
      <c r="G673">
        <v>7</v>
      </c>
      <c r="H673">
        <v>1</v>
      </c>
      <c r="I673">
        <v>1424.43</v>
      </c>
    </row>
    <row r="674" spans="1:9" x14ac:dyDescent="0.25">
      <c r="A674" t="s">
        <v>49</v>
      </c>
      <c r="B674" t="str">
        <f>"""TorlysDynamics"",""Torlys Inc."",""111"",""3"",""SHA0249890"",""4"",""30000"""</f>
        <v>"TorlysDynamics","Torlys Inc.","111","3","SHA0249890","4","30000"</v>
      </c>
      <c r="C674" s="2">
        <v>45936</v>
      </c>
      <c r="D674" s="2" t="str">
        <f>"SHA0249890"</f>
        <v>SHA0249890</v>
      </c>
      <c r="E674" s="2" t="str">
        <f>"R1050"</f>
        <v>R1050</v>
      </c>
      <c r="F674" t="str">
        <f>"JUSTIN-K"</f>
        <v>JUSTIN-K</v>
      </c>
      <c r="G674">
        <v>0</v>
      </c>
      <c r="H674">
        <v>0</v>
      </c>
      <c r="I674">
        <v>2</v>
      </c>
    </row>
    <row r="675" spans="1:9" x14ac:dyDescent="0.25">
      <c r="A675" t="s">
        <v>49</v>
      </c>
      <c r="B675" t="str">
        <f>"""TorlysDynamics"",""Torlys Inc."",""111"",""3"",""SHA0249891"",""4"",""30000"""</f>
        <v>"TorlysDynamics","Torlys Inc.","111","3","SHA0249891","4","30000"</v>
      </c>
      <c r="C675" s="2">
        <v>45936</v>
      </c>
      <c r="D675" s="2" t="str">
        <f>"SHA0249891"</f>
        <v>SHA0249891</v>
      </c>
      <c r="E675" s="2" t="str">
        <f>"R1050"</f>
        <v>R1050</v>
      </c>
      <c r="F675" t="str">
        <f>"JUSTIN-K"</f>
        <v>JUSTIN-K</v>
      </c>
      <c r="G675">
        <v>5</v>
      </c>
      <c r="H675">
        <v>0</v>
      </c>
      <c r="I675">
        <v>5</v>
      </c>
    </row>
    <row r="676" spans="1:9" x14ac:dyDescent="0.25">
      <c r="A676" t="s">
        <v>49</v>
      </c>
      <c r="B676" t="str">
        <f>"""TorlysDynamics"",""Torlys Inc."",""111"",""3"",""SHA0249892"",""4"",""10000"""</f>
        <v>"TorlysDynamics","Torlys Inc.","111","3","SHA0249892","4","10000"</v>
      </c>
      <c r="C676" s="2">
        <v>45936</v>
      </c>
      <c r="D676" s="2" t="str">
        <f>"SHA0249892"</f>
        <v>SHA0249892</v>
      </c>
      <c r="E676" s="2" t="str">
        <f>"R1050"</f>
        <v>R1050</v>
      </c>
      <c r="F676" t="str">
        <f>"JUSTIN-K"</f>
        <v>JUSTIN-K</v>
      </c>
      <c r="G676">
        <v>45</v>
      </c>
      <c r="H676">
        <v>0</v>
      </c>
      <c r="I676">
        <v>1055.25</v>
      </c>
    </row>
    <row r="677" spans="1:9" x14ac:dyDescent="0.25">
      <c r="A677" t="s">
        <v>49</v>
      </c>
      <c r="B677" t="str">
        <f>"""TorlysDynamics"",""Torlys Inc."",""111"",""3"",""SHA0249893"",""4"",""10000"""</f>
        <v>"TorlysDynamics","Torlys Inc.","111","3","SHA0249893","4","10000"</v>
      </c>
      <c r="C677" s="2">
        <v>45936</v>
      </c>
      <c r="D677" s="2" t="str">
        <f>"SHA0249893"</f>
        <v>SHA0249893</v>
      </c>
      <c r="E677" s="2" t="str">
        <f>"R1050"</f>
        <v>R1050</v>
      </c>
      <c r="F677" t="str">
        <f>"JUSTIN-K"</f>
        <v>JUSTIN-K</v>
      </c>
      <c r="G677">
        <v>49</v>
      </c>
      <c r="H677">
        <v>0</v>
      </c>
      <c r="I677">
        <v>1149.05</v>
      </c>
    </row>
    <row r="678" spans="1:9" x14ac:dyDescent="0.25">
      <c r="A678" t="s">
        <v>49</v>
      </c>
      <c r="B678" t="str">
        <f>"""TorlysDynamics"",""Torlys Inc."",""111"",""3"",""SHA0249893"",""4"",""30000"""</f>
        <v>"TorlysDynamics","Torlys Inc.","111","3","SHA0249893","4","30000"</v>
      </c>
      <c r="C678" s="2">
        <v>45936</v>
      </c>
      <c r="D678" s="2" t="str">
        <f>"SHA0249893"</f>
        <v>SHA0249893</v>
      </c>
      <c r="E678" s="2" t="str">
        <f>"R1050"</f>
        <v>R1050</v>
      </c>
      <c r="F678" t="str">
        <f>"JUSTIN-K"</f>
        <v>JUSTIN-K</v>
      </c>
      <c r="G678">
        <v>0</v>
      </c>
      <c r="H678">
        <v>0</v>
      </c>
      <c r="I678">
        <v>3</v>
      </c>
    </row>
    <row r="679" spans="1:9" x14ac:dyDescent="0.25">
      <c r="A679" t="s">
        <v>49</v>
      </c>
      <c r="B679" t="str">
        <f>"""TorlysDynamics"",""Torlys Inc."",""111"",""3"",""SHA0249894"",""4"",""10000"""</f>
        <v>"TorlysDynamics","Torlys Inc.","111","3","SHA0249894","4","10000"</v>
      </c>
      <c r="C679" s="2">
        <v>45936</v>
      </c>
      <c r="D679" s="2" t="str">
        <f>"SHA0249894"</f>
        <v>SHA0249894</v>
      </c>
      <c r="E679" s="2" t="str">
        <f>"R1050"</f>
        <v>R1050</v>
      </c>
      <c r="F679" t="str">
        <f>"JUSTIN-K"</f>
        <v>JUSTIN-K</v>
      </c>
      <c r="G679">
        <v>1</v>
      </c>
      <c r="H679">
        <v>0</v>
      </c>
      <c r="I679">
        <v>1</v>
      </c>
    </row>
    <row r="680" spans="1:9" x14ac:dyDescent="0.25">
      <c r="A680" t="s">
        <v>49</v>
      </c>
      <c r="B680" t="str">
        <f>"""TorlysDynamics"",""Torlys Inc."",""111"",""3"",""SHA0249895"",""4"",""10000"""</f>
        <v>"TorlysDynamics","Torlys Inc.","111","3","SHA0249895","4","10000"</v>
      </c>
      <c r="C680" s="2">
        <v>45936</v>
      </c>
      <c r="D680" s="2" t="str">
        <f>"SHA0249895"</f>
        <v>SHA0249895</v>
      </c>
      <c r="E680" s="2" t="str">
        <f>"H191"</f>
        <v>H191</v>
      </c>
      <c r="F680" t="str">
        <f>"JASON-R"</f>
        <v>JASON-R</v>
      </c>
      <c r="G680">
        <v>16</v>
      </c>
      <c r="H680">
        <v>0</v>
      </c>
      <c r="I680">
        <v>453.92</v>
      </c>
    </row>
    <row r="681" spans="1:9" x14ac:dyDescent="0.25">
      <c r="A681" t="s">
        <v>49</v>
      </c>
      <c r="B681" t="str">
        <f>"""TorlysDynamics"",""Torlys Inc."",""111"",""3"",""SHA0249895"",""4"",""20000"""</f>
        <v>"TorlysDynamics","Torlys Inc.","111","3","SHA0249895","4","20000"</v>
      </c>
      <c r="C681" s="2">
        <v>45936</v>
      </c>
      <c r="D681" s="2" t="str">
        <f>"SHA0249895"</f>
        <v>SHA0249895</v>
      </c>
      <c r="E681" s="2" t="str">
        <f>"H191"</f>
        <v>H191</v>
      </c>
      <c r="F681" t="str">
        <f>"JASON-R"</f>
        <v>JASON-R</v>
      </c>
      <c r="G681">
        <v>1</v>
      </c>
      <c r="H681">
        <v>0</v>
      </c>
      <c r="I681">
        <v>6</v>
      </c>
    </row>
    <row r="682" spans="1:9" x14ac:dyDescent="0.25">
      <c r="A682" t="s">
        <v>49</v>
      </c>
      <c r="B682" t="str">
        <f>"""TorlysDynamics"",""Torlys Inc."",""111"",""3"",""SHA0249896"",""4"",""20000"""</f>
        <v>"TorlysDynamics","Torlys Inc.","111","3","SHA0249896","4","20000"</v>
      </c>
      <c r="C682" s="2">
        <v>45936</v>
      </c>
      <c r="D682" s="2" t="str">
        <f>"SHA0249896"</f>
        <v>SHA0249896</v>
      </c>
      <c r="E682" s="2" t="str">
        <f>"H191"</f>
        <v>H191</v>
      </c>
      <c r="F682" t="str">
        <f>"JASON-R"</f>
        <v>JASON-R</v>
      </c>
      <c r="G682">
        <v>4</v>
      </c>
      <c r="H682">
        <v>1</v>
      </c>
      <c r="I682">
        <v>1008.18</v>
      </c>
    </row>
    <row r="683" spans="1:9" x14ac:dyDescent="0.25">
      <c r="A683" t="s">
        <v>49</v>
      </c>
      <c r="B683" t="str">
        <f>"""TorlysDynamics"",""Torlys Inc."",""111"",""3"",""SHA0249898"",""4"",""30000"""</f>
        <v>"TorlysDynamics","Torlys Inc.","111","3","SHA0249898","4","30000"</v>
      </c>
      <c r="C683" s="2">
        <v>45936</v>
      </c>
      <c r="D683" s="2" t="str">
        <f>"SHA0249898"</f>
        <v>SHA0249898</v>
      </c>
      <c r="E683" s="2" t="str">
        <f>"T1160"</f>
        <v>T1160</v>
      </c>
      <c r="F683" t="str">
        <f>"BRANDON"</f>
        <v>BRANDON</v>
      </c>
      <c r="G683">
        <v>0</v>
      </c>
      <c r="H683">
        <v>0</v>
      </c>
      <c r="I683">
        <v>2</v>
      </c>
    </row>
    <row r="684" spans="1:9" x14ac:dyDescent="0.25">
      <c r="A684" t="s">
        <v>49</v>
      </c>
      <c r="B684" t="str">
        <f>"""TorlysDynamics"",""Torlys Inc."",""111"",""3"",""SHA0249898"",""4"",""60000"""</f>
        <v>"TorlysDynamics","Torlys Inc.","111","3","SHA0249898","4","60000"</v>
      </c>
      <c r="C684" s="2">
        <v>45936</v>
      </c>
      <c r="D684" s="2" t="str">
        <f>"SHA0249898"</f>
        <v>SHA0249898</v>
      </c>
      <c r="E684" s="2" t="str">
        <f>"T1160"</f>
        <v>T1160</v>
      </c>
      <c r="F684" t="str">
        <f>"BRANDON"</f>
        <v>BRANDON</v>
      </c>
      <c r="G684">
        <v>10</v>
      </c>
      <c r="H684">
        <v>0</v>
      </c>
      <c r="I684">
        <v>10</v>
      </c>
    </row>
    <row r="685" spans="1:9" x14ac:dyDescent="0.25">
      <c r="A685" t="s">
        <v>49</v>
      </c>
      <c r="B685" t="str">
        <f>"""TorlysDynamics"",""Torlys Inc."",""111"",""3"",""SHA0249899"",""4"",""10000"""</f>
        <v>"TorlysDynamics","Torlys Inc.","111","3","SHA0249899","4","10000"</v>
      </c>
      <c r="C685" s="2">
        <v>45936</v>
      </c>
      <c r="D685" s="2" t="str">
        <f>"SHA0249899"</f>
        <v>SHA0249899</v>
      </c>
      <c r="E685" s="2" t="str">
        <f>"W230"</f>
        <v>W230</v>
      </c>
      <c r="F685" t="str">
        <f>"AQIYL"</f>
        <v>AQIYL</v>
      </c>
      <c r="G685">
        <v>14</v>
      </c>
      <c r="H685">
        <v>0</v>
      </c>
      <c r="I685">
        <v>328.3</v>
      </c>
    </row>
    <row r="686" spans="1:9" x14ac:dyDescent="0.25">
      <c r="A686" t="s">
        <v>49</v>
      </c>
      <c r="B686" t="str">
        <f>"""TorlysDynamics"",""Torlys Inc."",""111"",""3"",""SHA0249900"",""4"",""10000"""</f>
        <v>"TorlysDynamics","Torlys Inc.","111","3","SHA0249900","4","10000"</v>
      </c>
      <c r="C686" s="2">
        <v>45936</v>
      </c>
      <c r="D686" s="2" t="str">
        <f>"SHA0249900"</f>
        <v>SHA0249900</v>
      </c>
      <c r="E686" s="2" t="str">
        <f>"W230"</f>
        <v>W230</v>
      </c>
      <c r="F686" t="str">
        <f>"AQIYL"</f>
        <v>AQIYL</v>
      </c>
      <c r="G686">
        <v>18</v>
      </c>
      <c r="H686">
        <v>0</v>
      </c>
      <c r="I686">
        <v>422.1</v>
      </c>
    </row>
    <row r="687" spans="1:9" x14ac:dyDescent="0.25">
      <c r="A687" t="s">
        <v>49</v>
      </c>
      <c r="B687" t="str">
        <f>"""TorlysDynamics"",""Torlys Inc."",""111"",""3"",""SHA0249900"",""4"",""30000"""</f>
        <v>"TorlysDynamics","Torlys Inc.","111","3","SHA0249900","4","30000"</v>
      </c>
      <c r="C687" s="2">
        <v>45936</v>
      </c>
      <c r="D687" s="2" t="str">
        <f>"SHA0249900"</f>
        <v>SHA0249900</v>
      </c>
      <c r="E687" s="2" t="str">
        <f>"W230"</f>
        <v>W230</v>
      </c>
      <c r="F687" t="str">
        <f>"AQIYL"</f>
        <v>AQIYL</v>
      </c>
      <c r="G687">
        <v>3</v>
      </c>
      <c r="H687">
        <v>0</v>
      </c>
      <c r="I687">
        <v>3</v>
      </c>
    </row>
    <row r="688" spans="1:9" x14ac:dyDescent="0.25">
      <c r="A688" t="s">
        <v>49</v>
      </c>
      <c r="B688" t="str">
        <f>"""TorlysDynamics"",""Torlys Inc."",""111"",""3"",""SHA0249901"",""4"",""10000"""</f>
        <v>"TorlysDynamics","Torlys Inc.","111","3","SHA0249901","4","10000"</v>
      </c>
      <c r="C688" s="2">
        <v>45936</v>
      </c>
      <c r="D688" s="2" t="str">
        <f>"SHA0249901"</f>
        <v>SHA0249901</v>
      </c>
      <c r="E688" s="2" t="str">
        <f>"W230"</f>
        <v>W230</v>
      </c>
      <c r="F688" t="str">
        <f>"AQIYL"</f>
        <v>AQIYL</v>
      </c>
      <c r="G688">
        <v>1</v>
      </c>
      <c r="H688">
        <v>0</v>
      </c>
      <c r="I688">
        <v>26.29</v>
      </c>
    </row>
    <row r="689" spans="1:9" x14ac:dyDescent="0.25">
      <c r="A689" t="s">
        <v>49</v>
      </c>
      <c r="B689" t="str">
        <f>"""TorlysDynamics"",""Torlys Inc."",""111"",""3"",""SHA0249901"",""4"",""40000"""</f>
        <v>"TorlysDynamics","Torlys Inc.","111","3","SHA0249901","4","40000"</v>
      </c>
      <c r="C689" s="2">
        <v>45936</v>
      </c>
      <c r="D689" s="2" t="str">
        <f>"SHA0249901"</f>
        <v>SHA0249901</v>
      </c>
      <c r="E689" s="2" t="str">
        <f>"W230"</f>
        <v>W230</v>
      </c>
      <c r="F689" t="str">
        <f>"AQIYL"</f>
        <v>AQIYL</v>
      </c>
      <c r="G689">
        <v>1</v>
      </c>
      <c r="H689">
        <v>0</v>
      </c>
      <c r="I689">
        <v>14.66</v>
      </c>
    </row>
    <row r="690" spans="1:9" x14ac:dyDescent="0.25">
      <c r="A690" t="s">
        <v>49</v>
      </c>
      <c r="B690" t="str">
        <f>"""TorlysDynamics"",""Torlys Inc."",""111"",""3"",""SHA0249901"",""4"",""50000"""</f>
        <v>"TorlysDynamics","Torlys Inc.","111","3","SHA0249901","4","50000"</v>
      </c>
      <c r="C690" s="2">
        <v>45936</v>
      </c>
      <c r="D690" s="2" t="str">
        <f>"SHA0249901"</f>
        <v>SHA0249901</v>
      </c>
      <c r="E690" s="2" t="str">
        <f>"W230"</f>
        <v>W230</v>
      </c>
      <c r="F690" t="str">
        <f>"AQIYL"</f>
        <v>AQIYL</v>
      </c>
      <c r="G690">
        <v>1</v>
      </c>
      <c r="H690">
        <v>0</v>
      </c>
      <c r="I690">
        <v>14.66</v>
      </c>
    </row>
    <row r="691" spans="1:9" x14ac:dyDescent="0.25">
      <c r="A691" t="s">
        <v>49</v>
      </c>
      <c r="B691" t="str">
        <f>"""TorlysDynamics"",""Torlys Inc."",""111"",""3"",""SHA0249902"",""4"",""10000"""</f>
        <v>"TorlysDynamics","Torlys Inc.","111","3","SHA0249902","4","10000"</v>
      </c>
      <c r="C691" s="2">
        <v>45936</v>
      </c>
      <c r="D691" s="2" t="str">
        <f>"SHA0249902"</f>
        <v>SHA0249902</v>
      </c>
      <c r="E691" s="2" t="str">
        <f>"W230"</f>
        <v>W230</v>
      </c>
      <c r="F691" t="str">
        <f>"AQIYL"</f>
        <v>AQIYL</v>
      </c>
      <c r="G691">
        <v>1</v>
      </c>
      <c r="H691">
        <v>0</v>
      </c>
      <c r="I691">
        <v>1</v>
      </c>
    </row>
    <row r="692" spans="1:9" x14ac:dyDescent="0.25">
      <c r="A692" t="s">
        <v>49</v>
      </c>
      <c r="B692" t="str">
        <f>"""TorlysDynamics"",""Torlys Inc."",""111"",""3"",""SHA0249906"",""4"",""10000"""</f>
        <v>"TorlysDynamics","Torlys Inc.","111","3","SHA0249906","4","10000"</v>
      </c>
      <c r="C692" s="2">
        <v>45937</v>
      </c>
      <c r="D692" s="2" t="str">
        <f>"SHA0249906"</f>
        <v>SHA0249906</v>
      </c>
      <c r="E692" s="2" t="str">
        <f>"G200"</f>
        <v>G200</v>
      </c>
      <c r="F692" t="str">
        <f>"JOE-C"</f>
        <v>JOE-C</v>
      </c>
      <c r="G692">
        <v>2</v>
      </c>
      <c r="H692">
        <v>2</v>
      </c>
      <c r="I692">
        <v>2944.48</v>
      </c>
    </row>
    <row r="693" spans="1:9" x14ac:dyDescent="0.25">
      <c r="A693" t="s">
        <v>49</v>
      </c>
      <c r="B693" t="str">
        <f>"""TorlysDynamics"",""Torlys Inc."",""111"",""3"",""SHA0249906"",""4"",""40000"""</f>
        <v>"TorlysDynamics","Torlys Inc.","111","3","SHA0249906","4","40000"</v>
      </c>
      <c r="C693" s="2">
        <v>45937</v>
      </c>
      <c r="D693" s="2" t="str">
        <f>"SHA0249906"</f>
        <v>SHA0249906</v>
      </c>
      <c r="E693" s="2" t="str">
        <f>"G200"</f>
        <v>G200</v>
      </c>
      <c r="F693" t="str">
        <f>"JOE-C"</f>
        <v>JOE-C</v>
      </c>
      <c r="G693">
        <v>24</v>
      </c>
      <c r="H693">
        <v>0</v>
      </c>
      <c r="I693">
        <v>630.96</v>
      </c>
    </row>
    <row r="694" spans="1:9" x14ac:dyDescent="0.25">
      <c r="A694" t="s">
        <v>49</v>
      </c>
      <c r="B694" t="str">
        <f>"""TorlysDynamics"",""Torlys Inc."",""111"",""3"",""SHA0249907"",""4"",""10000"""</f>
        <v>"TorlysDynamics","Torlys Inc.","111","3","SHA0249907","4","10000"</v>
      </c>
      <c r="C694" s="2">
        <v>45937</v>
      </c>
      <c r="D694" s="2" t="str">
        <f>"SHA0249907"</f>
        <v>SHA0249907</v>
      </c>
      <c r="E694" s="2" t="str">
        <f>"G200"</f>
        <v>G200</v>
      </c>
      <c r="F694" t="str">
        <f>"JOE-C"</f>
        <v>JOE-C</v>
      </c>
      <c r="G694">
        <v>41</v>
      </c>
      <c r="H694">
        <v>0</v>
      </c>
      <c r="I694">
        <v>881.5</v>
      </c>
    </row>
    <row r="695" spans="1:9" x14ac:dyDescent="0.25">
      <c r="A695" t="s">
        <v>49</v>
      </c>
      <c r="B695" t="str">
        <f>"""TorlysDynamics"",""Torlys Inc."",""111"",""3"",""SHA0249908"",""4"",""10000"""</f>
        <v>"TorlysDynamics","Torlys Inc.","111","3","SHA0249908","4","10000"</v>
      </c>
      <c r="C695" s="2">
        <v>45937</v>
      </c>
      <c r="D695" s="2" t="str">
        <f>"SHA0249908"</f>
        <v>SHA0249908</v>
      </c>
      <c r="E695" s="2" t="str">
        <f>"M130"</f>
        <v>M130</v>
      </c>
      <c r="F695" t="str">
        <f>"JOE-C"</f>
        <v>JOE-C</v>
      </c>
      <c r="G695">
        <v>3</v>
      </c>
      <c r="H695">
        <v>4</v>
      </c>
      <c r="I695">
        <v>4947.95</v>
      </c>
    </row>
    <row r="696" spans="1:9" x14ac:dyDescent="0.25">
      <c r="A696" t="s">
        <v>49</v>
      </c>
      <c r="B696" t="str">
        <f>"""TorlysDynamics"",""Torlys Inc."",""111"",""3"",""SHA0249908"",""4"",""30000"""</f>
        <v>"TorlysDynamics","Torlys Inc.","111","3","SHA0249908","4","30000"</v>
      </c>
      <c r="C696" s="2">
        <v>45937</v>
      </c>
      <c r="D696" s="2" t="str">
        <f>"SHA0249908"</f>
        <v>SHA0249908</v>
      </c>
      <c r="E696" s="2" t="str">
        <f>"M130"</f>
        <v>M130</v>
      </c>
      <c r="F696" t="str">
        <f>"JOE-C"</f>
        <v>JOE-C</v>
      </c>
      <c r="G696">
        <v>1</v>
      </c>
      <c r="H696">
        <v>0</v>
      </c>
      <c r="I696">
        <v>25</v>
      </c>
    </row>
    <row r="697" spans="1:9" x14ac:dyDescent="0.25">
      <c r="A697" t="s">
        <v>49</v>
      </c>
      <c r="B697" t="str">
        <f>"""TorlysDynamics"",""Torlys Inc."",""111"",""3"",""SHA0249908"",""4"",""40000"""</f>
        <v>"TorlysDynamics","Torlys Inc.","111","3","SHA0249908","4","40000"</v>
      </c>
      <c r="C697" s="2">
        <v>45937</v>
      </c>
      <c r="D697" s="2" t="str">
        <f>"SHA0249908"</f>
        <v>SHA0249908</v>
      </c>
      <c r="E697" s="2" t="str">
        <f>"M130"</f>
        <v>M130</v>
      </c>
      <c r="F697" t="str">
        <f>"JOE-C"</f>
        <v>JOE-C</v>
      </c>
      <c r="G697">
        <v>10</v>
      </c>
      <c r="H697">
        <v>1</v>
      </c>
      <c r="I697">
        <v>1453.9</v>
      </c>
    </row>
    <row r="698" spans="1:9" x14ac:dyDescent="0.25">
      <c r="A698" t="s">
        <v>49</v>
      </c>
      <c r="B698" t="str">
        <f>"""TorlysDynamics"",""Torlys Inc."",""111"",""3"",""SHA0249908"",""4"",""60000"""</f>
        <v>"TorlysDynamics","Torlys Inc.","111","3","SHA0249908","4","60000"</v>
      </c>
      <c r="C698" s="2">
        <v>45937</v>
      </c>
      <c r="D698" s="2" t="str">
        <f>"SHA0249908"</f>
        <v>SHA0249908</v>
      </c>
      <c r="E698" s="2" t="str">
        <f>"M130"</f>
        <v>M130</v>
      </c>
      <c r="F698" t="str">
        <f>"JOE-C"</f>
        <v>JOE-C</v>
      </c>
      <c r="G698">
        <v>0</v>
      </c>
      <c r="H698">
        <v>0</v>
      </c>
      <c r="I698">
        <v>11</v>
      </c>
    </row>
    <row r="699" spans="1:9" x14ac:dyDescent="0.25">
      <c r="A699" t="s">
        <v>49</v>
      </c>
      <c r="B699" t="str">
        <f>"""TorlysDynamics"",""Torlys Inc."",""111"",""3"",""SHA0249908"",""4"",""70000"""</f>
        <v>"TorlysDynamics","Torlys Inc.","111","3","SHA0249908","4","70000"</v>
      </c>
      <c r="C699" s="2">
        <v>45937</v>
      </c>
      <c r="D699" s="2" t="str">
        <f>"SHA0249908"</f>
        <v>SHA0249908</v>
      </c>
      <c r="E699" s="2" t="str">
        <f>"M130"</f>
        <v>M130</v>
      </c>
      <c r="F699" t="str">
        <f>"JOE-C"</f>
        <v>JOE-C</v>
      </c>
      <c r="G699">
        <v>41</v>
      </c>
      <c r="H699">
        <v>0</v>
      </c>
      <c r="I699">
        <v>1077.8900000000001</v>
      </c>
    </row>
    <row r="700" spans="1:9" x14ac:dyDescent="0.25">
      <c r="A700" t="s">
        <v>49</v>
      </c>
      <c r="B700" t="str">
        <f>"""TorlysDynamics"",""Torlys Inc."",""111"",""3"",""SHA0249908"",""4"",""100000"""</f>
        <v>"TorlysDynamics","Torlys Inc.","111","3","SHA0249908","4","100000"</v>
      </c>
      <c r="C700" s="2">
        <v>45937</v>
      </c>
      <c r="D700" s="2" t="str">
        <f>"SHA0249908"</f>
        <v>SHA0249908</v>
      </c>
      <c r="E700" s="2" t="str">
        <f>"M130"</f>
        <v>M130</v>
      </c>
      <c r="F700" t="str">
        <f>"JOE-C"</f>
        <v>JOE-C</v>
      </c>
      <c r="G700">
        <v>0</v>
      </c>
      <c r="H700">
        <v>0</v>
      </c>
      <c r="I700">
        <v>4</v>
      </c>
    </row>
    <row r="701" spans="1:9" x14ac:dyDescent="0.25">
      <c r="A701" t="s">
        <v>49</v>
      </c>
      <c r="B701" t="str">
        <f>"""TorlysDynamics"",""Torlys Inc."",""111"",""3"",""SHA0249908"",""4"",""110000"""</f>
        <v>"TorlysDynamics","Torlys Inc.","111","3","SHA0249908","4","110000"</v>
      </c>
      <c r="C701" s="2">
        <v>45937</v>
      </c>
      <c r="D701" s="2" t="str">
        <f>"SHA0249908"</f>
        <v>SHA0249908</v>
      </c>
      <c r="E701" s="2" t="str">
        <f>"M130"</f>
        <v>M130</v>
      </c>
      <c r="F701" t="str">
        <f>"JOE-C"</f>
        <v>JOE-C</v>
      </c>
      <c r="G701">
        <v>13</v>
      </c>
      <c r="H701">
        <v>0</v>
      </c>
      <c r="I701">
        <v>368.81</v>
      </c>
    </row>
    <row r="702" spans="1:9" x14ac:dyDescent="0.25">
      <c r="A702" t="s">
        <v>49</v>
      </c>
      <c r="B702" t="str">
        <f>"""TorlysDynamics"",""Torlys Inc."",""111"",""3"",""SHA0249908"",""4"",""120000"""</f>
        <v>"TorlysDynamics","Torlys Inc.","111","3","SHA0249908","4","120000"</v>
      </c>
      <c r="C702" s="2">
        <v>45937</v>
      </c>
      <c r="D702" s="2" t="str">
        <f>"SHA0249908"</f>
        <v>SHA0249908</v>
      </c>
      <c r="E702" s="2" t="str">
        <f>"M130"</f>
        <v>M130</v>
      </c>
      <c r="F702" t="str">
        <f>"JOE-C"</f>
        <v>JOE-C</v>
      </c>
      <c r="G702">
        <v>0</v>
      </c>
      <c r="H702">
        <v>0</v>
      </c>
      <c r="I702">
        <v>2</v>
      </c>
    </row>
    <row r="703" spans="1:9" x14ac:dyDescent="0.25">
      <c r="A703" t="s">
        <v>49</v>
      </c>
      <c r="B703" t="str">
        <f>"""TorlysDynamics"",""Torlys Inc."",""111"",""3"",""SHA0249909"",""4"",""10000"""</f>
        <v>"TorlysDynamics","Torlys Inc.","111","3","SHA0249909","4","10000"</v>
      </c>
      <c r="C703" s="2">
        <v>45937</v>
      </c>
      <c r="D703" s="2" t="str">
        <f>"SHA0249909"</f>
        <v>SHA0249909</v>
      </c>
      <c r="E703" s="2" t="str">
        <f>"S140"</f>
        <v>S140</v>
      </c>
      <c r="F703" t="str">
        <f>"KEVIN-F"</f>
        <v>KEVIN-F</v>
      </c>
      <c r="G703">
        <v>0</v>
      </c>
      <c r="H703">
        <v>1</v>
      </c>
      <c r="I703">
        <v>1277.0999999999999</v>
      </c>
    </row>
    <row r="704" spans="1:9" x14ac:dyDescent="0.25">
      <c r="A704" t="s">
        <v>49</v>
      </c>
      <c r="B704" t="str">
        <f>"""TorlysDynamics"",""Torlys Inc."",""111"",""3"",""SHA0249910"",""4"",""10000"""</f>
        <v>"TorlysDynamics","Torlys Inc.","111","3","SHA0249910","4","10000"</v>
      </c>
      <c r="C704" s="2">
        <v>45937</v>
      </c>
      <c r="D704" s="2" t="str">
        <f>"SHA0249910"</f>
        <v>SHA0249910</v>
      </c>
      <c r="E704" s="2" t="str">
        <f>"S140"</f>
        <v>S140</v>
      </c>
      <c r="F704" t="str">
        <f>"KEVIN-F"</f>
        <v>KEVIN-F</v>
      </c>
      <c r="G704">
        <v>35</v>
      </c>
      <c r="H704">
        <v>0</v>
      </c>
      <c r="I704">
        <v>752.5</v>
      </c>
    </row>
    <row r="705" spans="1:9" x14ac:dyDescent="0.25">
      <c r="A705" t="s">
        <v>49</v>
      </c>
      <c r="B705" t="str">
        <f>"""TorlysDynamics"",""Torlys Inc."",""111"",""3"",""SHA0249910"",""4"",""20000"""</f>
        <v>"TorlysDynamics","Torlys Inc.","111","3","SHA0249910","4","20000"</v>
      </c>
      <c r="C705" s="2">
        <v>45937</v>
      </c>
      <c r="D705" s="2" t="str">
        <f>"SHA0249910"</f>
        <v>SHA0249910</v>
      </c>
      <c r="E705" s="2" t="str">
        <f>"S140"</f>
        <v>S140</v>
      </c>
      <c r="F705" t="str">
        <f>"KEVIN-F"</f>
        <v>KEVIN-F</v>
      </c>
      <c r="G705">
        <v>0</v>
      </c>
      <c r="H705">
        <v>0</v>
      </c>
      <c r="I705">
        <v>1</v>
      </c>
    </row>
    <row r="706" spans="1:9" x14ac:dyDescent="0.25">
      <c r="A706" t="s">
        <v>49</v>
      </c>
      <c r="B706" t="str">
        <f>"""TorlysDynamics"",""Torlys Inc."",""111"",""3"",""SHA0249911"",""4"",""10000"""</f>
        <v>"TorlysDynamics","Torlys Inc.","111","3","SHA0249911","4","10000"</v>
      </c>
      <c r="C706" s="2">
        <v>45937</v>
      </c>
      <c r="D706" s="2" t="str">
        <f>"SHA0249911"</f>
        <v>SHA0249911</v>
      </c>
      <c r="E706" s="2" t="str">
        <f>"S140"</f>
        <v>S140</v>
      </c>
      <c r="F706" t="str">
        <f>"KEVIN-F"</f>
        <v>KEVIN-F</v>
      </c>
      <c r="G706">
        <v>10</v>
      </c>
      <c r="H706">
        <v>0</v>
      </c>
      <c r="I706">
        <v>170</v>
      </c>
    </row>
    <row r="707" spans="1:9" x14ac:dyDescent="0.25">
      <c r="A707" t="s">
        <v>49</v>
      </c>
      <c r="B707" t="str">
        <f>"""TorlysDynamics"",""Torlys Inc."",""111"",""3"",""SHA0249912"",""4"",""10000"""</f>
        <v>"TorlysDynamics","Torlys Inc.","111","3","SHA0249912","4","10000"</v>
      </c>
      <c r="C707" s="2">
        <v>45937</v>
      </c>
      <c r="D707" s="2" t="str">
        <f>"SHA0249912"</f>
        <v>SHA0249912</v>
      </c>
      <c r="E707" s="2" t="str">
        <f>"S140"</f>
        <v>S140</v>
      </c>
      <c r="F707" t="str">
        <f>"KEVIN-F"</f>
        <v>KEVIN-F</v>
      </c>
      <c r="G707">
        <v>0</v>
      </c>
      <c r="H707">
        <v>0</v>
      </c>
      <c r="I707">
        <v>1</v>
      </c>
    </row>
    <row r="708" spans="1:9" x14ac:dyDescent="0.25">
      <c r="A708" t="s">
        <v>49</v>
      </c>
      <c r="B708" t="str">
        <f>"""TorlysDynamics"",""Torlys Inc."",""111"",""3"",""SHA0249913"",""4"",""10000"""</f>
        <v>"TorlysDynamics","Torlys Inc.","111","3","SHA0249913","4","10000"</v>
      </c>
      <c r="C708" s="2">
        <v>45937</v>
      </c>
      <c r="D708" s="2" t="str">
        <f>"SHA0249913"</f>
        <v>SHA0249913</v>
      </c>
      <c r="E708" s="2" t="str">
        <f>"V105"</f>
        <v>V105</v>
      </c>
      <c r="F708" t="str">
        <f>"BRANDON"</f>
        <v>BRANDON</v>
      </c>
      <c r="G708">
        <v>38</v>
      </c>
      <c r="H708">
        <v>0</v>
      </c>
      <c r="I708">
        <v>817</v>
      </c>
    </row>
    <row r="709" spans="1:9" x14ac:dyDescent="0.25">
      <c r="A709" t="s">
        <v>49</v>
      </c>
      <c r="B709" t="str">
        <f>"""TorlysDynamics"",""Torlys Inc."",""111"",""3"",""SHA0249914"",""4"",""10000"""</f>
        <v>"TorlysDynamics","Torlys Inc.","111","3","SHA0249914","4","10000"</v>
      </c>
      <c r="C709" s="2">
        <v>45937</v>
      </c>
      <c r="D709" s="2" t="str">
        <f>"SHA0249914"</f>
        <v>SHA0249914</v>
      </c>
      <c r="E709" s="2" t="str">
        <f>"V105"</f>
        <v>V105</v>
      </c>
      <c r="F709" t="str">
        <f>"BRANDON"</f>
        <v>BRANDON</v>
      </c>
      <c r="G709">
        <v>33</v>
      </c>
      <c r="H709">
        <v>0</v>
      </c>
      <c r="I709">
        <v>709.5</v>
      </c>
    </row>
    <row r="710" spans="1:9" x14ac:dyDescent="0.25">
      <c r="A710" t="s">
        <v>49</v>
      </c>
      <c r="B710" t="str">
        <f>"""TorlysDynamics"",""Torlys Inc."",""111"",""3"",""SHA0249915"",""4"",""10000"""</f>
        <v>"TorlysDynamics","Torlys Inc.","111","3","SHA0249915","4","10000"</v>
      </c>
      <c r="C710" s="2">
        <v>45937</v>
      </c>
      <c r="D710" s="2" t="str">
        <f>"SHA0249915"</f>
        <v>SHA0249915</v>
      </c>
      <c r="E710" s="2" t="str">
        <f>"V105"</f>
        <v>V105</v>
      </c>
      <c r="F710" t="str">
        <f>"BRANDON"</f>
        <v>BRANDON</v>
      </c>
      <c r="G710">
        <v>33</v>
      </c>
      <c r="H710">
        <v>0</v>
      </c>
      <c r="I710">
        <v>709.5</v>
      </c>
    </row>
    <row r="711" spans="1:9" x14ac:dyDescent="0.25">
      <c r="A711" t="s">
        <v>49</v>
      </c>
      <c r="B711" t="str">
        <f>"""TorlysDynamics"",""Torlys Inc."",""111"",""3"",""SHA0249916"",""4"",""10000"""</f>
        <v>"TorlysDynamics","Torlys Inc.","111","3","SHA0249916","4","10000"</v>
      </c>
      <c r="C711" s="2">
        <v>45937</v>
      </c>
      <c r="D711" s="2" t="str">
        <f>"SHA0249916"</f>
        <v>SHA0249916</v>
      </c>
      <c r="E711" s="2" t="str">
        <f>"A160"</f>
        <v>A160</v>
      </c>
      <c r="F711" t="str">
        <f>"JUSTIN-K"</f>
        <v>JUSTIN-K</v>
      </c>
      <c r="G711">
        <v>2</v>
      </c>
      <c r="H711">
        <v>0</v>
      </c>
      <c r="I711">
        <v>46.9</v>
      </c>
    </row>
    <row r="712" spans="1:9" x14ac:dyDescent="0.25">
      <c r="A712" t="s">
        <v>49</v>
      </c>
      <c r="B712" t="str">
        <f>"""TorlysDynamics"",""Torlys Inc."",""111"",""3"",""SHA0249917"",""4"",""10000"""</f>
        <v>"TorlysDynamics","Torlys Inc.","111","3","SHA0249917","4","10000"</v>
      </c>
      <c r="C712" s="2">
        <v>45937</v>
      </c>
      <c r="D712" s="2" t="str">
        <f>"SHA0249917"</f>
        <v>SHA0249917</v>
      </c>
      <c r="E712" s="2" t="str">
        <f>"G200"</f>
        <v>G200</v>
      </c>
      <c r="F712" t="str">
        <f>"KEVIN-F"</f>
        <v>KEVIN-F</v>
      </c>
      <c r="G712">
        <v>25</v>
      </c>
      <c r="H712">
        <v>4</v>
      </c>
      <c r="I712">
        <v>5656.27</v>
      </c>
    </row>
    <row r="713" spans="1:9" x14ac:dyDescent="0.25">
      <c r="A713" t="s">
        <v>49</v>
      </c>
      <c r="B713" t="str">
        <f>"""TorlysDynamics"",""Torlys Inc."",""111"",""3"",""SHA0249917"",""4"",""20000"""</f>
        <v>"TorlysDynamics","Torlys Inc.","111","3","SHA0249917","4","20000"</v>
      </c>
      <c r="C713" s="2">
        <v>45937</v>
      </c>
      <c r="D713" s="2" t="str">
        <f>"SHA0249917"</f>
        <v>SHA0249917</v>
      </c>
      <c r="E713" s="2" t="str">
        <f>"G200"</f>
        <v>G200</v>
      </c>
      <c r="F713" t="str">
        <f>"KEVIN-F"</f>
        <v>KEVIN-F</v>
      </c>
      <c r="G713">
        <v>4</v>
      </c>
      <c r="H713">
        <v>6</v>
      </c>
      <c r="I713">
        <v>7698.16</v>
      </c>
    </row>
    <row r="714" spans="1:9" x14ac:dyDescent="0.25">
      <c r="A714" t="s">
        <v>49</v>
      </c>
      <c r="B714" t="str">
        <f>"""TorlysDynamics"",""Torlys Inc."",""111"",""3"",""SHA0249918"",""4"",""10000"""</f>
        <v>"TorlysDynamics","Torlys Inc.","111","3","SHA0249918","4","10000"</v>
      </c>
      <c r="C714" s="2">
        <v>45937</v>
      </c>
      <c r="D714" s="2" t="str">
        <f>"SHA0249918"</f>
        <v>SHA0249918</v>
      </c>
      <c r="E714" s="2" t="str">
        <f>"G200"</f>
        <v>G200</v>
      </c>
      <c r="F714" t="str">
        <f>"KEVIN-F"</f>
        <v>KEVIN-F</v>
      </c>
      <c r="G714">
        <v>18</v>
      </c>
      <c r="H714">
        <v>0</v>
      </c>
      <c r="I714">
        <v>422.46</v>
      </c>
    </row>
    <row r="715" spans="1:9" x14ac:dyDescent="0.25">
      <c r="A715" t="s">
        <v>49</v>
      </c>
      <c r="B715" t="str">
        <f>"""TorlysDynamics"",""Torlys Inc."",""111"",""3"",""SHA0249918"",""4"",""20000"""</f>
        <v>"TorlysDynamics","Torlys Inc.","111","3","SHA0249918","4","20000"</v>
      </c>
      <c r="C715" s="2">
        <v>45937</v>
      </c>
      <c r="D715" s="2" t="str">
        <f>"SHA0249918"</f>
        <v>SHA0249918</v>
      </c>
      <c r="E715" s="2" t="str">
        <f>"G200"</f>
        <v>G200</v>
      </c>
      <c r="F715" t="str">
        <f>"KEVIN-F"</f>
        <v>KEVIN-F</v>
      </c>
      <c r="G715">
        <v>20</v>
      </c>
      <c r="H715">
        <v>0</v>
      </c>
      <c r="I715">
        <v>469.4</v>
      </c>
    </row>
    <row r="716" spans="1:9" x14ac:dyDescent="0.25">
      <c r="A716" t="s">
        <v>49</v>
      </c>
      <c r="B716" t="str">
        <f>"""TorlysDynamics"",""Torlys Inc."",""111"",""3"",""SHA0249919"",""4"",""10000"""</f>
        <v>"TorlysDynamics","Torlys Inc.","111","3","SHA0249919","4","10000"</v>
      </c>
      <c r="C716" s="2">
        <v>45937</v>
      </c>
      <c r="D716" s="2" t="str">
        <f>"SHA0249919"</f>
        <v>SHA0249919</v>
      </c>
      <c r="E716" s="2" t="str">
        <f>"R252"</f>
        <v>R252</v>
      </c>
      <c r="F716" t="str">
        <f>"BRANDON"</f>
        <v>BRANDON</v>
      </c>
      <c r="G716">
        <v>23</v>
      </c>
      <c r="H716">
        <v>1</v>
      </c>
      <c r="I716">
        <v>1807.19</v>
      </c>
    </row>
    <row r="717" spans="1:9" x14ac:dyDescent="0.25">
      <c r="A717" t="s">
        <v>49</v>
      </c>
      <c r="B717" t="str">
        <f>"""TorlysDynamics"",""Torlys Inc."",""111"",""3"",""SHA0249919"",""4"",""20000"""</f>
        <v>"TorlysDynamics","Torlys Inc.","111","3","SHA0249919","4","20000"</v>
      </c>
      <c r="C717" s="2">
        <v>45937</v>
      </c>
      <c r="D717" s="2" t="str">
        <f>"SHA0249919"</f>
        <v>SHA0249919</v>
      </c>
      <c r="E717" s="2" t="str">
        <f>"R252"</f>
        <v>R252</v>
      </c>
      <c r="F717" t="str">
        <f>"BRANDON"</f>
        <v>BRANDON</v>
      </c>
      <c r="G717">
        <v>0</v>
      </c>
      <c r="H717">
        <v>0</v>
      </c>
      <c r="I717">
        <v>6</v>
      </c>
    </row>
    <row r="718" spans="1:9" x14ac:dyDescent="0.25">
      <c r="A718" t="s">
        <v>49</v>
      </c>
      <c r="B718" t="str">
        <f>"""TorlysDynamics"",""Torlys Inc."",""111"",""3"",""SHA0249920"",""4"",""10000"""</f>
        <v>"TorlysDynamics","Torlys Inc.","111","3","SHA0249920","4","10000"</v>
      </c>
      <c r="C718" s="2">
        <v>45937</v>
      </c>
      <c r="D718" s="2" t="str">
        <f>"SHA0249920"</f>
        <v>SHA0249920</v>
      </c>
      <c r="E718" s="2" t="str">
        <f>"R252"</f>
        <v>R252</v>
      </c>
      <c r="F718" t="str">
        <f>"BRANDON"</f>
        <v>BRANDON</v>
      </c>
      <c r="G718">
        <v>7</v>
      </c>
      <c r="H718">
        <v>1</v>
      </c>
      <c r="I718">
        <v>1439.64</v>
      </c>
    </row>
    <row r="719" spans="1:9" x14ac:dyDescent="0.25">
      <c r="A719" t="s">
        <v>49</v>
      </c>
      <c r="B719" t="str">
        <f>"""TorlysDynamics"",""Torlys Inc."",""111"",""3"",""SHA0249920"",""4"",""20000"""</f>
        <v>"TorlysDynamics","Torlys Inc.","111","3","SHA0249920","4","20000"</v>
      </c>
      <c r="C719" s="2">
        <v>45937</v>
      </c>
      <c r="D719" s="2" t="str">
        <f>"SHA0249920"</f>
        <v>SHA0249920</v>
      </c>
      <c r="E719" s="2" t="str">
        <f>"R252"</f>
        <v>R252</v>
      </c>
      <c r="F719" t="str">
        <f>"BRANDON"</f>
        <v>BRANDON</v>
      </c>
      <c r="G719">
        <v>0</v>
      </c>
      <c r="H719">
        <v>0</v>
      </c>
      <c r="I719">
        <v>3</v>
      </c>
    </row>
    <row r="720" spans="1:9" x14ac:dyDescent="0.25">
      <c r="A720" t="s">
        <v>49</v>
      </c>
      <c r="B720" t="str">
        <f>"""TorlysDynamics"",""Torlys Inc."",""111"",""3"",""SHA0249921"",""4"",""10000"""</f>
        <v>"TorlysDynamics","Torlys Inc.","111","3","SHA0249921","4","10000"</v>
      </c>
      <c r="C720" s="2">
        <v>45937</v>
      </c>
      <c r="D720" s="2" t="str">
        <f>"SHA0249921"</f>
        <v>SHA0249921</v>
      </c>
      <c r="E720" s="2" t="str">
        <f>"A240"</f>
        <v>A240</v>
      </c>
      <c r="F720" t="str">
        <f>"JUSTIN-K"</f>
        <v>JUSTIN-K</v>
      </c>
      <c r="G720">
        <v>45</v>
      </c>
      <c r="H720">
        <v>0</v>
      </c>
      <c r="I720">
        <v>844.2</v>
      </c>
    </row>
    <row r="721" spans="1:9" x14ac:dyDescent="0.25">
      <c r="A721" t="s">
        <v>49</v>
      </c>
      <c r="B721" t="str">
        <f>"""TorlysDynamics"",""Torlys Inc."",""111"",""3"",""SHA0249921"",""4"",""20000"""</f>
        <v>"TorlysDynamics","Torlys Inc.","111","3","SHA0249921","4","20000"</v>
      </c>
      <c r="C721" s="2">
        <v>45937</v>
      </c>
      <c r="D721" s="2" t="str">
        <f>"SHA0249921"</f>
        <v>SHA0249921</v>
      </c>
      <c r="E721" s="2" t="str">
        <f>"A240"</f>
        <v>A240</v>
      </c>
      <c r="F721" t="str">
        <f>"JUSTIN-K"</f>
        <v>JUSTIN-K</v>
      </c>
      <c r="G721">
        <v>1</v>
      </c>
      <c r="H721">
        <v>0</v>
      </c>
      <c r="I721">
        <v>1</v>
      </c>
    </row>
    <row r="722" spans="1:9" x14ac:dyDescent="0.25">
      <c r="A722" t="s">
        <v>49</v>
      </c>
      <c r="B722" t="str">
        <f>"""TorlysDynamics"",""Torlys Inc."",""111"",""3"",""SHA0249922"",""4"",""20000"""</f>
        <v>"TorlysDynamics","Torlys Inc.","111","3","SHA0249922","4","20000"</v>
      </c>
      <c r="C722" s="2">
        <v>45937</v>
      </c>
      <c r="D722" s="2" t="str">
        <f>"SHA0249922"</f>
        <v>SHA0249922</v>
      </c>
      <c r="E722" s="2" t="str">
        <f>"W130"</f>
        <v>W130</v>
      </c>
      <c r="F722" t="str">
        <f>"CLARENCE"</f>
        <v>CLARENCE</v>
      </c>
      <c r="G722">
        <v>22</v>
      </c>
      <c r="H722">
        <v>0</v>
      </c>
      <c r="I722">
        <v>350.68</v>
      </c>
    </row>
    <row r="723" spans="1:9" x14ac:dyDescent="0.25">
      <c r="A723" t="s">
        <v>49</v>
      </c>
      <c r="B723" t="str">
        <f>"""TorlysDynamics"",""Torlys Inc."",""111"",""3"",""SHA0249923"",""4"",""10000"""</f>
        <v>"TorlysDynamics","Torlys Inc.","111","3","SHA0249923","4","10000"</v>
      </c>
      <c r="C723" s="2">
        <v>45937</v>
      </c>
      <c r="D723" s="2" t="str">
        <f>"SHA0249923"</f>
        <v>SHA0249923</v>
      </c>
      <c r="E723" s="2" t="str">
        <f>"W130"</f>
        <v>W130</v>
      </c>
      <c r="F723" t="str">
        <f>"CLARENCE"</f>
        <v>CLARENCE</v>
      </c>
      <c r="G723">
        <v>25</v>
      </c>
      <c r="H723">
        <v>0</v>
      </c>
      <c r="I723">
        <v>407</v>
      </c>
    </row>
    <row r="724" spans="1:9" x14ac:dyDescent="0.25">
      <c r="A724" t="s">
        <v>49</v>
      </c>
      <c r="B724" t="str">
        <f>"""TorlysDynamics"",""Torlys Inc."",""111"",""3"",""SHA0249924"",""4"",""10000"""</f>
        <v>"TorlysDynamics","Torlys Inc.","111","3","SHA0249924","4","10000"</v>
      </c>
      <c r="C724" s="2">
        <v>45937</v>
      </c>
      <c r="D724" s="2" t="str">
        <f>"SHA0249924"</f>
        <v>SHA0249924</v>
      </c>
      <c r="E724" s="2" t="str">
        <f>"W130"</f>
        <v>W130</v>
      </c>
      <c r="F724" t="str">
        <f>"CLARENCE"</f>
        <v>CLARENCE</v>
      </c>
      <c r="G724">
        <v>45</v>
      </c>
      <c r="H724">
        <v>0</v>
      </c>
      <c r="I724">
        <v>956.7</v>
      </c>
    </row>
    <row r="725" spans="1:9" x14ac:dyDescent="0.25">
      <c r="A725" t="s">
        <v>49</v>
      </c>
      <c r="B725" t="str">
        <f>"""TorlysDynamics"",""Torlys Inc."",""111"",""3"",""SHA0249925"",""4"",""20000"""</f>
        <v>"TorlysDynamics","Torlys Inc.","111","3","SHA0249925","4","20000"</v>
      </c>
      <c r="C725" s="2">
        <v>45937</v>
      </c>
      <c r="D725" s="2" t="str">
        <f>"SHA0249925"</f>
        <v>SHA0249925</v>
      </c>
      <c r="E725" s="2" t="str">
        <f>"W130"</f>
        <v>W130</v>
      </c>
      <c r="F725" t="str">
        <f>"CLARENCE"</f>
        <v>CLARENCE</v>
      </c>
      <c r="G725">
        <v>14</v>
      </c>
      <c r="H725">
        <v>1</v>
      </c>
      <c r="I725">
        <v>1052.04</v>
      </c>
    </row>
    <row r="726" spans="1:9" x14ac:dyDescent="0.25">
      <c r="A726" t="s">
        <v>49</v>
      </c>
      <c r="B726" t="str">
        <f>"""TorlysDynamics"",""Torlys Inc."",""111"",""3"",""SHA0249926"",""4"",""10000"""</f>
        <v>"TorlysDynamics","Torlys Inc.","111","3","SHA0249926","4","10000"</v>
      </c>
      <c r="C726" s="2">
        <v>45937</v>
      </c>
      <c r="D726" s="2" t="str">
        <f>"SHA0249926"</f>
        <v>SHA0249926</v>
      </c>
      <c r="E726" s="2" t="str">
        <f>"W130"</f>
        <v>W130</v>
      </c>
      <c r="F726" t="str">
        <f>"CLARENCE"</f>
        <v>CLARENCE</v>
      </c>
      <c r="G726">
        <v>49</v>
      </c>
      <c r="H726">
        <v>0</v>
      </c>
      <c r="I726">
        <v>1059.3800000000001</v>
      </c>
    </row>
    <row r="727" spans="1:9" x14ac:dyDescent="0.25">
      <c r="A727" t="s">
        <v>49</v>
      </c>
      <c r="B727" t="str">
        <f>"""TorlysDynamics"",""Torlys Inc."",""111"",""3"",""SHA0249927"",""4"",""10000"""</f>
        <v>"TorlysDynamics","Torlys Inc.","111","3","SHA0249927","4","10000"</v>
      </c>
      <c r="C727" s="2">
        <v>45937</v>
      </c>
      <c r="D727" s="2" t="str">
        <f>"SHA0249927"</f>
        <v>SHA0249927</v>
      </c>
      <c r="E727" s="2" t="str">
        <f>"W130"</f>
        <v>W130</v>
      </c>
      <c r="F727" t="str">
        <f>"CLARENCE"</f>
        <v>CLARENCE</v>
      </c>
      <c r="G727">
        <v>25</v>
      </c>
      <c r="H727">
        <v>1</v>
      </c>
      <c r="I727">
        <v>1805.65</v>
      </c>
    </row>
    <row r="728" spans="1:9" x14ac:dyDescent="0.25">
      <c r="A728" t="s">
        <v>49</v>
      </c>
      <c r="B728" t="str">
        <f>"""TorlysDynamics"",""Torlys Inc."",""111"",""3"",""SHA0249928"",""4"",""10000"""</f>
        <v>"TorlysDynamics","Torlys Inc.","111","3","SHA0249928","4","10000"</v>
      </c>
      <c r="C728" s="2">
        <v>45937</v>
      </c>
      <c r="D728" s="2" t="str">
        <f>"SHA0249928"</f>
        <v>SHA0249928</v>
      </c>
      <c r="E728" s="2" t="str">
        <f>"W130"</f>
        <v>W130</v>
      </c>
      <c r="F728" t="str">
        <f>"CLARENCE"</f>
        <v>CLARENCE</v>
      </c>
      <c r="G728">
        <v>13</v>
      </c>
      <c r="H728">
        <v>0</v>
      </c>
      <c r="I728">
        <v>304.85000000000002</v>
      </c>
    </row>
    <row r="729" spans="1:9" x14ac:dyDescent="0.25">
      <c r="A729" t="s">
        <v>49</v>
      </c>
      <c r="B729" t="str">
        <f>"""TorlysDynamics"",""Torlys Inc."",""111"",""3"",""SHA0249929"",""4"",""20000"""</f>
        <v>"TorlysDynamics","Torlys Inc.","111","3","SHA0249929","4","20000"</v>
      </c>
      <c r="C729" s="2">
        <v>45937</v>
      </c>
      <c r="D729" s="2" t="str">
        <f>"SHA0249929"</f>
        <v>SHA0249929</v>
      </c>
      <c r="E729" s="2" t="str">
        <f>"W130"</f>
        <v>W130</v>
      </c>
      <c r="F729" t="str">
        <f>"CLARENCE"</f>
        <v>CLARENCE</v>
      </c>
      <c r="G729">
        <v>41</v>
      </c>
      <c r="H729">
        <v>3</v>
      </c>
      <c r="I729">
        <v>2718.76</v>
      </c>
    </row>
    <row r="730" spans="1:9" x14ac:dyDescent="0.25">
      <c r="A730" t="s">
        <v>49</v>
      </c>
      <c r="B730" t="str">
        <f>"""TorlysDynamics"",""Torlys Inc."",""111"",""3"",""SHA0249929"",""4"",""30000"""</f>
        <v>"TorlysDynamics","Torlys Inc.","111","3","SHA0249929","4","30000"</v>
      </c>
      <c r="C730" s="2">
        <v>45937</v>
      </c>
      <c r="D730" s="2" t="str">
        <f>"SHA0249929"</f>
        <v>SHA0249929</v>
      </c>
      <c r="E730" s="2" t="str">
        <f>"W130"</f>
        <v>W130</v>
      </c>
      <c r="F730" t="str">
        <f>"CLARENCE"</f>
        <v>CLARENCE</v>
      </c>
      <c r="G730">
        <v>31</v>
      </c>
      <c r="H730">
        <v>2</v>
      </c>
      <c r="I730">
        <v>1872.2</v>
      </c>
    </row>
    <row r="731" spans="1:9" x14ac:dyDescent="0.25">
      <c r="A731" t="s">
        <v>49</v>
      </c>
      <c r="B731" t="str">
        <f>"""TorlysDynamics"",""Torlys Inc."",""111"",""3"",""SHA0249929"",""4"",""40000"""</f>
        <v>"TorlysDynamics","Torlys Inc.","111","3","SHA0249929","4","40000"</v>
      </c>
      <c r="C731" s="2">
        <v>45937</v>
      </c>
      <c r="D731" s="2" t="str">
        <f>"SHA0249929"</f>
        <v>SHA0249929</v>
      </c>
      <c r="E731" s="2" t="str">
        <f>"W130"</f>
        <v>W130</v>
      </c>
      <c r="F731" t="str">
        <f>"CLARENCE"</f>
        <v>CLARENCE</v>
      </c>
      <c r="G731">
        <v>40</v>
      </c>
      <c r="H731">
        <v>1</v>
      </c>
      <c r="I731">
        <v>1334.96</v>
      </c>
    </row>
    <row r="732" spans="1:9" x14ac:dyDescent="0.25">
      <c r="A732" t="s">
        <v>49</v>
      </c>
      <c r="B732" t="str">
        <f>"""TorlysDynamics"",""Torlys Inc."",""111"",""3"",""SHA0249932"",""4"",""10000"""</f>
        <v>"TorlysDynamics","Torlys Inc.","111","3","SHA0249932","4","10000"</v>
      </c>
      <c r="C732" s="2">
        <v>45937</v>
      </c>
      <c r="D732" s="2" t="str">
        <f>"SHA0249932"</f>
        <v>SHA0249932</v>
      </c>
      <c r="E732" s="2" t="str">
        <f>"M475"</f>
        <v>M475</v>
      </c>
      <c r="F732" t="str">
        <f>"CHICO"</f>
        <v>CHICO</v>
      </c>
      <c r="G732">
        <v>42</v>
      </c>
      <c r="H732">
        <v>0</v>
      </c>
      <c r="I732">
        <v>985.74</v>
      </c>
    </row>
    <row r="733" spans="1:9" x14ac:dyDescent="0.25">
      <c r="A733" t="s">
        <v>49</v>
      </c>
      <c r="B733" t="str">
        <f>"""TorlysDynamics"",""Torlys Inc."",""111"",""3"",""SHA0249933"",""4"",""10000"""</f>
        <v>"TorlysDynamics","Torlys Inc.","111","3","SHA0249933","4","10000"</v>
      </c>
      <c r="C733" s="2">
        <v>45937</v>
      </c>
      <c r="D733" s="2" t="str">
        <f>"SHA0249933"</f>
        <v>SHA0249933</v>
      </c>
      <c r="E733" s="2" t="str">
        <f>"M475"</f>
        <v>M475</v>
      </c>
      <c r="F733" t="str">
        <f>"CHICO"</f>
        <v>CHICO</v>
      </c>
      <c r="G733">
        <v>51</v>
      </c>
      <c r="H733">
        <v>0</v>
      </c>
      <c r="I733">
        <v>1200.03</v>
      </c>
    </row>
    <row r="734" spans="1:9" x14ac:dyDescent="0.25">
      <c r="A734" t="s">
        <v>49</v>
      </c>
      <c r="B734" t="str">
        <f>"""TorlysDynamics"",""Torlys Inc."",""111"",""3"",""SHA0249934"",""4"",""10000"""</f>
        <v>"TorlysDynamics","Torlys Inc.","111","3","SHA0249934","4","10000"</v>
      </c>
      <c r="C734" s="2">
        <v>45937</v>
      </c>
      <c r="D734" s="2" t="str">
        <f>"SHA0249934"</f>
        <v>SHA0249934</v>
      </c>
      <c r="E734" s="2" t="str">
        <f>"M475"</f>
        <v>M475</v>
      </c>
      <c r="F734" t="str">
        <f>"CHICO"</f>
        <v>CHICO</v>
      </c>
      <c r="G734">
        <v>33</v>
      </c>
      <c r="H734">
        <v>0</v>
      </c>
      <c r="I734">
        <v>709.5</v>
      </c>
    </row>
    <row r="735" spans="1:9" x14ac:dyDescent="0.25">
      <c r="A735" t="s">
        <v>49</v>
      </c>
      <c r="B735" t="str">
        <f>"""TorlysDynamics"",""Torlys Inc."",""111"",""3"",""SHA0249935"",""4"",""10000"""</f>
        <v>"TorlysDynamics","Torlys Inc.","111","3","SHA0249935","4","10000"</v>
      </c>
      <c r="C735" s="2">
        <v>45937</v>
      </c>
      <c r="D735" s="2" t="str">
        <f>"SHA0249935"</f>
        <v>SHA0249935</v>
      </c>
      <c r="E735" s="2" t="str">
        <f>"M475"</f>
        <v>M475</v>
      </c>
      <c r="F735" t="str">
        <f>"CHICO"</f>
        <v>CHICO</v>
      </c>
      <c r="G735">
        <v>27</v>
      </c>
      <c r="H735">
        <v>0</v>
      </c>
      <c r="I735">
        <v>618.57000000000005</v>
      </c>
    </row>
    <row r="736" spans="1:9" x14ac:dyDescent="0.25">
      <c r="A736" t="s">
        <v>49</v>
      </c>
      <c r="B736" t="str">
        <f>"""TorlysDynamics"",""Torlys Inc."",""111"",""3"",""SHA0249935"",""4"",""20000"""</f>
        <v>"TorlysDynamics","Torlys Inc.","111","3","SHA0249935","4","20000"</v>
      </c>
      <c r="C736" s="2">
        <v>45937</v>
      </c>
      <c r="D736" s="2" t="str">
        <f>"SHA0249935"</f>
        <v>SHA0249935</v>
      </c>
      <c r="E736" s="2" t="str">
        <f>"M475"</f>
        <v>M475</v>
      </c>
      <c r="F736" t="str">
        <f>"CHICO"</f>
        <v>CHICO</v>
      </c>
      <c r="G736">
        <v>0</v>
      </c>
      <c r="H736">
        <v>0</v>
      </c>
      <c r="I736">
        <v>1</v>
      </c>
    </row>
    <row r="737" spans="1:9" x14ac:dyDescent="0.25">
      <c r="A737" t="s">
        <v>49</v>
      </c>
      <c r="B737" t="str">
        <f>"""TorlysDynamics"",""Torlys Inc."",""111"",""3"",""SHA0249936"",""4"",""10000"""</f>
        <v>"TorlysDynamics","Torlys Inc.","111","3","SHA0249936","4","10000"</v>
      </c>
      <c r="C737" s="2">
        <v>45937</v>
      </c>
      <c r="D737" s="2" t="str">
        <f>"SHA0249936"</f>
        <v>SHA0249936</v>
      </c>
      <c r="E737" s="2" t="str">
        <f>"M475"</f>
        <v>M475</v>
      </c>
      <c r="F737" t="str">
        <f>"CHICO"</f>
        <v>CHICO</v>
      </c>
      <c r="G737">
        <v>43</v>
      </c>
      <c r="H737">
        <v>0</v>
      </c>
      <c r="I737">
        <v>1130.47</v>
      </c>
    </row>
    <row r="738" spans="1:9" x14ac:dyDescent="0.25">
      <c r="A738" t="s">
        <v>49</v>
      </c>
      <c r="B738" t="str">
        <f>"""TorlysDynamics"",""Torlys Inc."",""111"",""3"",""SHA0249936"",""4"",""40000"""</f>
        <v>"TorlysDynamics","Torlys Inc.","111","3","SHA0249936","4","40000"</v>
      </c>
      <c r="C738" s="2">
        <v>45937</v>
      </c>
      <c r="D738" s="2" t="str">
        <f>"SHA0249936"</f>
        <v>SHA0249936</v>
      </c>
      <c r="E738" s="2" t="str">
        <f>"M475"</f>
        <v>M475</v>
      </c>
      <c r="F738" t="str">
        <f>"CHICO"</f>
        <v>CHICO</v>
      </c>
      <c r="G738">
        <v>0</v>
      </c>
      <c r="H738">
        <v>0</v>
      </c>
      <c r="I738">
        <v>9</v>
      </c>
    </row>
    <row r="739" spans="1:9" x14ac:dyDescent="0.25">
      <c r="A739" t="s">
        <v>49</v>
      </c>
      <c r="B739" t="str">
        <f>"""TorlysDynamics"",""Torlys Inc."",""111"",""3"",""SHA0249937"",""4"",""10000"""</f>
        <v>"TorlysDynamics","Torlys Inc.","111","3","SHA0249937","4","10000"</v>
      </c>
      <c r="C739" s="2">
        <v>45937</v>
      </c>
      <c r="D739" s="2" t="str">
        <f>"SHA0249937"</f>
        <v>SHA0249937</v>
      </c>
      <c r="E739" s="2" t="str">
        <f>"M475"</f>
        <v>M475</v>
      </c>
      <c r="F739" t="str">
        <f>"CHICO"</f>
        <v>CHICO</v>
      </c>
      <c r="G739">
        <v>50</v>
      </c>
      <c r="H739">
        <v>0</v>
      </c>
      <c r="I739">
        <v>1161</v>
      </c>
    </row>
    <row r="740" spans="1:9" x14ac:dyDescent="0.25">
      <c r="A740" t="s">
        <v>49</v>
      </c>
      <c r="B740" t="str">
        <f>"""TorlysDynamics"",""Torlys Inc."",""111"",""3"",""SHA0249937"",""4"",""30000"""</f>
        <v>"TorlysDynamics","Torlys Inc.","111","3","SHA0249937","4","30000"</v>
      </c>
      <c r="C740" s="2">
        <v>45937</v>
      </c>
      <c r="D740" s="2" t="str">
        <f>"SHA0249937"</f>
        <v>SHA0249937</v>
      </c>
      <c r="E740" s="2" t="str">
        <f>"M475"</f>
        <v>M475</v>
      </c>
      <c r="F740" t="str">
        <f>"CHICO"</f>
        <v>CHICO</v>
      </c>
      <c r="G740">
        <v>0</v>
      </c>
      <c r="H740">
        <v>0</v>
      </c>
      <c r="I740">
        <v>10</v>
      </c>
    </row>
    <row r="741" spans="1:9" x14ac:dyDescent="0.25">
      <c r="A741" t="s">
        <v>49</v>
      </c>
      <c r="B741" t="str">
        <f>"""TorlysDynamics"",""Torlys Inc."",""111"",""3"",""SHA0249938"",""4"",""10000"""</f>
        <v>"TorlysDynamics","Torlys Inc.","111","3","SHA0249938","4","10000"</v>
      </c>
      <c r="C741" s="2">
        <v>45937</v>
      </c>
      <c r="D741" s="2" t="str">
        <f>"SHA0249938"</f>
        <v>SHA0249938</v>
      </c>
      <c r="E741" s="2" t="str">
        <f>"M475"</f>
        <v>M475</v>
      </c>
      <c r="F741" t="str">
        <f>"CHICO"</f>
        <v>CHICO</v>
      </c>
      <c r="G741">
        <v>24</v>
      </c>
      <c r="H741">
        <v>0</v>
      </c>
      <c r="I741">
        <v>630.96</v>
      </c>
    </row>
    <row r="742" spans="1:9" x14ac:dyDescent="0.25">
      <c r="A742" t="s">
        <v>49</v>
      </c>
      <c r="B742" t="str">
        <f>"""TorlysDynamics"",""Torlys Inc."",""111"",""3"",""SHA0249938"",""4"",""40000"""</f>
        <v>"TorlysDynamics","Torlys Inc.","111","3","SHA0249938","4","40000"</v>
      </c>
      <c r="C742" s="2">
        <v>45937</v>
      </c>
      <c r="D742" s="2" t="str">
        <f>"SHA0249938"</f>
        <v>SHA0249938</v>
      </c>
      <c r="E742" s="2" t="str">
        <f>"M475"</f>
        <v>M475</v>
      </c>
      <c r="F742" t="str">
        <f>"CHICO"</f>
        <v>CHICO</v>
      </c>
      <c r="G742">
        <v>0</v>
      </c>
      <c r="H742">
        <v>0</v>
      </c>
      <c r="I742">
        <v>8</v>
      </c>
    </row>
    <row r="743" spans="1:9" x14ac:dyDescent="0.25">
      <c r="A743" t="s">
        <v>49</v>
      </c>
      <c r="B743" t="str">
        <f>"""TorlysDynamics"",""Torlys Inc."",""111"",""3"",""SHA0249939"",""4"",""10000"""</f>
        <v>"TorlysDynamics","Torlys Inc.","111","3","SHA0249939","4","10000"</v>
      </c>
      <c r="C743" s="2">
        <v>45937</v>
      </c>
      <c r="D743" s="2" t="str">
        <f>"SHA0249939"</f>
        <v>SHA0249939</v>
      </c>
      <c r="E743" s="2" t="str">
        <f>"M475"</f>
        <v>M475</v>
      </c>
      <c r="F743" t="str">
        <f>"CHICO"</f>
        <v>CHICO</v>
      </c>
      <c r="G743">
        <v>40</v>
      </c>
      <c r="H743">
        <v>0</v>
      </c>
      <c r="I743">
        <v>1051.5999999999999</v>
      </c>
    </row>
    <row r="744" spans="1:9" x14ac:dyDescent="0.25">
      <c r="A744" t="s">
        <v>49</v>
      </c>
      <c r="B744" t="str">
        <f>"""TorlysDynamics"",""Torlys Inc."",""111"",""3"",""SHA0249939"",""4"",""40000"""</f>
        <v>"TorlysDynamics","Torlys Inc.","111","3","SHA0249939","4","40000"</v>
      </c>
      <c r="C744" s="2">
        <v>45937</v>
      </c>
      <c r="D744" s="2" t="str">
        <f>"SHA0249939"</f>
        <v>SHA0249939</v>
      </c>
      <c r="E744" s="2" t="str">
        <f>"M475"</f>
        <v>M475</v>
      </c>
      <c r="F744" t="str">
        <f>"CHICO"</f>
        <v>CHICO</v>
      </c>
      <c r="G744">
        <v>0</v>
      </c>
      <c r="H744">
        <v>0</v>
      </c>
      <c r="I744">
        <v>12</v>
      </c>
    </row>
    <row r="745" spans="1:9" x14ac:dyDescent="0.25">
      <c r="A745" t="s">
        <v>49</v>
      </c>
      <c r="B745" t="str">
        <f>"""TorlysDynamics"",""Torlys Inc."",""111"",""3"",""SHA0249940"",""4"",""10000"""</f>
        <v>"TorlysDynamics","Torlys Inc.","111","3","SHA0249940","4","10000"</v>
      </c>
      <c r="C745" s="2">
        <v>45937</v>
      </c>
      <c r="D745" s="2" t="str">
        <f>"SHA0249940"</f>
        <v>SHA0249940</v>
      </c>
      <c r="E745" s="2" t="str">
        <f>"M475"</f>
        <v>M475</v>
      </c>
      <c r="F745" t="str">
        <f>"CHICO"</f>
        <v>CHICO</v>
      </c>
      <c r="G745">
        <v>18</v>
      </c>
      <c r="H745">
        <v>1</v>
      </c>
      <c r="I745">
        <v>1695.06</v>
      </c>
    </row>
    <row r="746" spans="1:9" x14ac:dyDescent="0.25">
      <c r="A746" t="s">
        <v>49</v>
      </c>
      <c r="B746" t="str">
        <f>"""TorlysDynamics"",""Torlys Inc."",""111"",""3"",""SHA0249940"",""4"",""50000"""</f>
        <v>"TorlysDynamics","Torlys Inc.","111","3","SHA0249940","4","50000"</v>
      </c>
      <c r="C746" s="2">
        <v>45937</v>
      </c>
      <c r="D746" s="2" t="str">
        <f>"SHA0249940"</f>
        <v>SHA0249940</v>
      </c>
      <c r="E746" s="2" t="str">
        <f>"M475"</f>
        <v>M475</v>
      </c>
      <c r="F746" t="str">
        <f>"CHICO"</f>
        <v>CHICO</v>
      </c>
      <c r="G746">
        <v>0</v>
      </c>
      <c r="H746">
        <v>0</v>
      </c>
      <c r="I746">
        <v>10</v>
      </c>
    </row>
    <row r="747" spans="1:9" x14ac:dyDescent="0.25">
      <c r="A747" t="s">
        <v>49</v>
      </c>
      <c r="B747" t="str">
        <f>"""TorlysDynamics"",""Torlys Inc."",""111"",""3"",""SHA0249941"",""4"",""10000"""</f>
        <v>"TorlysDynamics","Torlys Inc.","111","3","SHA0249941","4","10000"</v>
      </c>
      <c r="C747" s="2">
        <v>45937</v>
      </c>
      <c r="D747" s="2" t="str">
        <f>"SHA0249941"</f>
        <v>SHA0249941</v>
      </c>
      <c r="E747" s="2" t="str">
        <f>"M475"</f>
        <v>M475</v>
      </c>
      <c r="F747" t="str">
        <f>"CHICO"</f>
        <v>CHICO</v>
      </c>
      <c r="G747">
        <v>49</v>
      </c>
      <c r="H747">
        <v>0</v>
      </c>
      <c r="I747">
        <v>1288.21</v>
      </c>
    </row>
    <row r="748" spans="1:9" x14ac:dyDescent="0.25">
      <c r="A748" t="s">
        <v>49</v>
      </c>
      <c r="B748" t="str">
        <f>"""TorlysDynamics"",""Torlys Inc."",""111"",""3"",""SHA0249941"",""4"",""40000"""</f>
        <v>"TorlysDynamics","Torlys Inc.","111","3","SHA0249941","4","40000"</v>
      </c>
      <c r="C748" s="2">
        <v>45937</v>
      </c>
      <c r="D748" s="2" t="str">
        <f>"SHA0249941"</f>
        <v>SHA0249941</v>
      </c>
      <c r="E748" s="2" t="str">
        <f>"M475"</f>
        <v>M475</v>
      </c>
      <c r="F748" t="str">
        <f>"CHICO"</f>
        <v>CHICO</v>
      </c>
      <c r="G748">
        <v>0</v>
      </c>
      <c r="H748">
        <v>0</v>
      </c>
      <c r="I748">
        <v>14</v>
      </c>
    </row>
    <row r="749" spans="1:9" x14ac:dyDescent="0.25">
      <c r="A749" t="s">
        <v>49</v>
      </c>
      <c r="B749" t="str">
        <f>"""TorlysDynamics"",""Torlys Inc."",""111"",""3"",""SHA0249942"",""4"",""10000"""</f>
        <v>"TorlysDynamics","Torlys Inc.","111","3","SHA0249942","4","10000"</v>
      </c>
      <c r="C749" s="2">
        <v>45937</v>
      </c>
      <c r="D749" s="2" t="str">
        <f>"SHA0249942"</f>
        <v>SHA0249942</v>
      </c>
      <c r="E749" s="2" t="str">
        <f>"M475"</f>
        <v>M475</v>
      </c>
      <c r="F749" t="str">
        <f>"CHICO"</f>
        <v>CHICO</v>
      </c>
      <c r="G749">
        <v>6</v>
      </c>
      <c r="H749">
        <v>1</v>
      </c>
      <c r="I749">
        <v>1603.69</v>
      </c>
    </row>
    <row r="750" spans="1:9" x14ac:dyDescent="0.25">
      <c r="A750" t="s">
        <v>49</v>
      </c>
      <c r="B750" t="str">
        <f>"""TorlysDynamics"",""Torlys Inc."",""111"",""3"",""SHA0249942"",""4"",""40000"""</f>
        <v>"TorlysDynamics","Torlys Inc.","111","3","SHA0249942","4","40000"</v>
      </c>
      <c r="C750" s="2">
        <v>45937</v>
      </c>
      <c r="D750" s="2" t="str">
        <f>"SHA0249942"</f>
        <v>SHA0249942</v>
      </c>
      <c r="E750" s="2" t="str">
        <f>"M475"</f>
        <v>M475</v>
      </c>
      <c r="F750" t="str">
        <f>"CHICO"</f>
        <v>CHICO</v>
      </c>
      <c r="G750">
        <v>0</v>
      </c>
      <c r="H750">
        <v>0</v>
      </c>
      <c r="I750">
        <v>12</v>
      </c>
    </row>
    <row r="751" spans="1:9" x14ac:dyDescent="0.25">
      <c r="A751" t="s">
        <v>49</v>
      </c>
      <c r="B751" t="str">
        <f>"""TorlysDynamics"",""Torlys Inc."",""111"",""3"",""SHA0249943"",""4"",""10000"""</f>
        <v>"TorlysDynamics","Torlys Inc.","111","3","SHA0249943","4","10000"</v>
      </c>
      <c r="C751" s="2">
        <v>45937</v>
      </c>
      <c r="D751" s="2" t="str">
        <f>"SHA0249943"</f>
        <v>SHA0249943</v>
      </c>
      <c r="E751" s="2" t="str">
        <f>"M475"</f>
        <v>M475</v>
      </c>
      <c r="F751" t="str">
        <f>"CHICO"</f>
        <v>CHICO</v>
      </c>
      <c r="G751">
        <v>2</v>
      </c>
      <c r="H751">
        <v>1</v>
      </c>
      <c r="I751">
        <v>1498.53</v>
      </c>
    </row>
    <row r="752" spans="1:9" x14ac:dyDescent="0.25">
      <c r="A752" t="s">
        <v>49</v>
      </c>
      <c r="B752" t="str">
        <f>"""TorlysDynamics"",""Torlys Inc."",""111"",""3"",""SHA0249943"",""4"",""40000"""</f>
        <v>"TorlysDynamics","Torlys Inc.","111","3","SHA0249943","4","40000"</v>
      </c>
      <c r="C752" s="2">
        <v>45937</v>
      </c>
      <c r="D752" s="2" t="str">
        <f>"SHA0249943"</f>
        <v>SHA0249943</v>
      </c>
      <c r="E752" s="2" t="str">
        <f>"M475"</f>
        <v>M475</v>
      </c>
      <c r="F752" t="str">
        <f>"CHICO"</f>
        <v>CHICO</v>
      </c>
      <c r="G752">
        <v>0</v>
      </c>
      <c r="H752">
        <v>0</v>
      </c>
      <c r="I752">
        <v>10</v>
      </c>
    </row>
    <row r="753" spans="1:9" x14ac:dyDescent="0.25">
      <c r="A753" t="s">
        <v>49</v>
      </c>
      <c r="B753" t="str">
        <f>"""TorlysDynamics"",""Torlys Inc."",""111"",""3"",""SHA0249944"",""4"",""10000"""</f>
        <v>"TorlysDynamics","Torlys Inc.","111","3","SHA0249944","4","10000"</v>
      </c>
      <c r="C753" s="2">
        <v>45937</v>
      </c>
      <c r="D753" s="2" t="str">
        <f>"SHA0249944"</f>
        <v>SHA0249944</v>
      </c>
      <c r="E753" s="2" t="str">
        <f>"M475"</f>
        <v>M475</v>
      </c>
      <c r="F753" t="str">
        <f>"CHICO"</f>
        <v>CHICO</v>
      </c>
      <c r="G753">
        <v>42</v>
      </c>
      <c r="H753">
        <v>0</v>
      </c>
      <c r="I753">
        <v>1104.18</v>
      </c>
    </row>
    <row r="754" spans="1:9" x14ac:dyDescent="0.25">
      <c r="A754" t="s">
        <v>49</v>
      </c>
      <c r="B754" t="str">
        <f>"""TorlysDynamics"",""Torlys Inc."",""111"",""3"",""SHA0249944"",""4"",""40000"""</f>
        <v>"TorlysDynamics","Torlys Inc.","111","3","SHA0249944","4","40000"</v>
      </c>
      <c r="C754" s="2">
        <v>45937</v>
      </c>
      <c r="D754" s="2" t="str">
        <f>"SHA0249944"</f>
        <v>SHA0249944</v>
      </c>
      <c r="E754" s="2" t="str">
        <f>"M475"</f>
        <v>M475</v>
      </c>
      <c r="F754" t="str">
        <f>"CHICO"</f>
        <v>CHICO</v>
      </c>
      <c r="G754">
        <v>0</v>
      </c>
      <c r="H754">
        <v>0</v>
      </c>
      <c r="I754">
        <v>8</v>
      </c>
    </row>
    <row r="755" spans="1:9" x14ac:dyDescent="0.25">
      <c r="A755" t="s">
        <v>49</v>
      </c>
      <c r="B755" t="str">
        <f>"""TorlysDynamics"",""Torlys Inc."",""111"",""3"",""SHA0249945"",""4"",""10000"""</f>
        <v>"TorlysDynamics","Torlys Inc.","111","3","SHA0249945","4","10000"</v>
      </c>
      <c r="C755" s="2">
        <v>45937</v>
      </c>
      <c r="D755" s="2" t="str">
        <f>"SHA0249945"</f>
        <v>SHA0249945</v>
      </c>
      <c r="E755" s="2" t="str">
        <f>"M475"</f>
        <v>M475</v>
      </c>
      <c r="F755" t="str">
        <f>"CHICO"</f>
        <v>CHICO</v>
      </c>
      <c r="G755">
        <v>48</v>
      </c>
      <c r="H755">
        <v>0</v>
      </c>
      <c r="I755">
        <v>1261.92</v>
      </c>
    </row>
    <row r="756" spans="1:9" x14ac:dyDescent="0.25">
      <c r="A756" t="s">
        <v>49</v>
      </c>
      <c r="B756" t="str">
        <f>"""TorlysDynamics"",""Torlys Inc."",""111"",""3"",""SHA0249945"",""4"",""60000"""</f>
        <v>"TorlysDynamics","Torlys Inc.","111","3","SHA0249945","4","60000"</v>
      </c>
      <c r="C756" s="2">
        <v>45937</v>
      </c>
      <c r="D756" s="2" t="str">
        <f>"SHA0249945"</f>
        <v>SHA0249945</v>
      </c>
      <c r="E756" s="2" t="str">
        <f>"M475"</f>
        <v>M475</v>
      </c>
      <c r="F756" t="str">
        <f>"CHICO"</f>
        <v>CHICO</v>
      </c>
      <c r="G756">
        <v>0</v>
      </c>
      <c r="H756">
        <v>0</v>
      </c>
      <c r="I756">
        <v>11</v>
      </c>
    </row>
    <row r="757" spans="1:9" x14ac:dyDescent="0.25">
      <c r="A757" t="s">
        <v>49</v>
      </c>
      <c r="B757" t="str">
        <f>"""TorlysDynamics"",""Torlys Inc."",""111"",""3"",""SHA0249946"",""4"",""10000"""</f>
        <v>"TorlysDynamics","Torlys Inc.","111","3","SHA0249946","4","10000"</v>
      </c>
      <c r="C757" s="2">
        <v>45937</v>
      </c>
      <c r="D757" s="2" t="str">
        <f>"SHA0249946"</f>
        <v>SHA0249946</v>
      </c>
      <c r="E757" s="2" t="str">
        <f>"M475"</f>
        <v>M475</v>
      </c>
      <c r="F757" t="str">
        <f>"CHICO"</f>
        <v>CHICO</v>
      </c>
      <c r="G757">
        <v>45</v>
      </c>
      <c r="H757">
        <v>0</v>
      </c>
      <c r="I757">
        <v>1044.9000000000001</v>
      </c>
    </row>
    <row r="758" spans="1:9" x14ac:dyDescent="0.25">
      <c r="A758" t="s">
        <v>49</v>
      </c>
      <c r="B758" t="str">
        <f>"""TorlysDynamics"",""Torlys Inc."",""111"",""3"",""SHA0249946"",""4"",""20000"""</f>
        <v>"TorlysDynamics","Torlys Inc.","111","3","SHA0249946","4","20000"</v>
      </c>
      <c r="C758" s="2">
        <v>45937</v>
      </c>
      <c r="D758" s="2" t="str">
        <f>"SHA0249946"</f>
        <v>SHA0249946</v>
      </c>
      <c r="E758" s="2" t="str">
        <f>"M475"</f>
        <v>M475</v>
      </c>
      <c r="F758" t="str">
        <f>"CHICO"</f>
        <v>CHICO</v>
      </c>
      <c r="G758">
        <v>0</v>
      </c>
      <c r="H758">
        <v>0</v>
      </c>
      <c r="I758">
        <v>9</v>
      </c>
    </row>
    <row r="759" spans="1:9" x14ac:dyDescent="0.25">
      <c r="A759" t="s">
        <v>49</v>
      </c>
      <c r="B759" t="str">
        <f>"""TorlysDynamics"",""Torlys Inc."",""111"",""3"",""SHA0249947"",""4"",""10000"""</f>
        <v>"TorlysDynamics","Torlys Inc.","111","3","SHA0249947","4","10000"</v>
      </c>
      <c r="C759" s="2">
        <v>45937</v>
      </c>
      <c r="D759" s="2" t="str">
        <f>"SHA0249947"</f>
        <v>SHA0249947</v>
      </c>
      <c r="E759" s="2" t="str">
        <f>"M475"</f>
        <v>M475</v>
      </c>
      <c r="F759" t="str">
        <f>"CHICO"</f>
        <v>CHICO</v>
      </c>
      <c r="G759">
        <v>43</v>
      </c>
      <c r="H759">
        <v>0</v>
      </c>
      <c r="I759">
        <v>1130.47</v>
      </c>
    </row>
    <row r="760" spans="1:9" x14ac:dyDescent="0.25">
      <c r="A760" t="s">
        <v>49</v>
      </c>
      <c r="B760" t="str">
        <f>"""TorlysDynamics"",""Torlys Inc."",""111"",""3"",""SHA0249947"",""4"",""40000"""</f>
        <v>"TorlysDynamics","Torlys Inc.","111","3","SHA0249947","4","40000"</v>
      </c>
      <c r="C760" s="2">
        <v>45937</v>
      </c>
      <c r="D760" s="2" t="str">
        <f>"SHA0249947"</f>
        <v>SHA0249947</v>
      </c>
      <c r="E760" s="2" t="str">
        <f>"M475"</f>
        <v>M475</v>
      </c>
      <c r="F760" t="str">
        <f>"CHICO"</f>
        <v>CHICO</v>
      </c>
      <c r="G760">
        <v>0</v>
      </c>
      <c r="H760">
        <v>0</v>
      </c>
      <c r="I760">
        <v>9</v>
      </c>
    </row>
    <row r="761" spans="1:9" x14ac:dyDescent="0.25">
      <c r="A761" t="s">
        <v>49</v>
      </c>
      <c r="B761" t="str">
        <f>"""TorlysDynamics"",""Torlys Inc."",""111"",""3"",""SHA0249948"",""4"",""10000"""</f>
        <v>"TorlysDynamics","Torlys Inc.","111","3","SHA0249948","4","10000"</v>
      </c>
      <c r="C761" s="2">
        <v>45937</v>
      </c>
      <c r="D761" s="2" t="str">
        <f>"SHA0249948"</f>
        <v>SHA0249948</v>
      </c>
      <c r="E761" s="2" t="str">
        <f>"M475"</f>
        <v>M475</v>
      </c>
      <c r="F761" t="str">
        <f>"CHICO"</f>
        <v>CHICO</v>
      </c>
      <c r="G761">
        <v>29</v>
      </c>
      <c r="H761">
        <v>0</v>
      </c>
      <c r="I761">
        <v>762.41</v>
      </c>
    </row>
    <row r="762" spans="1:9" x14ac:dyDescent="0.25">
      <c r="A762" t="s">
        <v>49</v>
      </c>
      <c r="B762" t="str">
        <f>"""TorlysDynamics"",""Torlys Inc."",""111"",""3"",""SHA0249948"",""4"",""40000"""</f>
        <v>"TorlysDynamics","Torlys Inc.","111","3","SHA0249948","4","40000"</v>
      </c>
      <c r="C762" s="2">
        <v>45937</v>
      </c>
      <c r="D762" s="2" t="str">
        <f>"SHA0249948"</f>
        <v>SHA0249948</v>
      </c>
      <c r="E762" s="2" t="str">
        <f>"M475"</f>
        <v>M475</v>
      </c>
      <c r="F762" t="str">
        <f>"CHICO"</f>
        <v>CHICO</v>
      </c>
      <c r="G762">
        <v>0</v>
      </c>
      <c r="H762">
        <v>0</v>
      </c>
      <c r="I762">
        <v>2</v>
      </c>
    </row>
    <row r="763" spans="1:9" x14ac:dyDescent="0.25">
      <c r="A763" t="s">
        <v>49</v>
      </c>
      <c r="B763" t="str">
        <f>"""TorlysDynamics"",""Torlys Inc."",""111"",""3"",""SHA0249953"",""4"",""10000"""</f>
        <v>"TorlysDynamics","Torlys Inc.","111","3","SHA0249953","4","10000"</v>
      </c>
      <c r="C763" s="2">
        <v>45937</v>
      </c>
      <c r="D763" s="2" t="str">
        <f>"SHA0249953"</f>
        <v>SHA0249953</v>
      </c>
      <c r="E763" s="2" t="str">
        <f>"O318"</f>
        <v>O318</v>
      </c>
      <c r="F763" t="str">
        <f>"BRANDON"</f>
        <v>BRANDON</v>
      </c>
      <c r="G763">
        <v>1</v>
      </c>
      <c r="H763">
        <v>0</v>
      </c>
      <c r="I763">
        <v>16.22</v>
      </c>
    </row>
    <row r="764" spans="1:9" x14ac:dyDescent="0.25">
      <c r="A764" t="s">
        <v>49</v>
      </c>
      <c r="B764" t="str">
        <f>"""TorlysDynamics"",""Torlys Inc."",""111"",""3"",""SHA0249953"",""4"",""20000"""</f>
        <v>"TorlysDynamics","Torlys Inc.","111","3","SHA0249953","4","20000"</v>
      </c>
      <c r="C764" s="2">
        <v>45937</v>
      </c>
      <c r="D764" s="2" t="str">
        <f>"SHA0249953"</f>
        <v>SHA0249953</v>
      </c>
      <c r="E764" s="2" t="str">
        <f>"O318"</f>
        <v>O318</v>
      </c>
      <c r="F764" t="str">
        <f>"BRANDON"</f>
        <v>BRANDON</v>
      </c>
      <c r="G764">
        <v>0</v>
      </c>
      <c r="H764">
        <v>0</v>
      </c>
      <c r="I764">
        <v>1</v>
      </c>
    </row>
    <row r="765" spans="1:9" x14ac:dyDescent="0.25">
      <c r="A765" t="s">
        <v>49</v>
      </c>
      <c r="B765" t="str">
        <f>"""TorlysDynamics"",""Torlys Inc."",""111"",""3"",""SHA0249954"",""4"",""10000"""</f>
        <v>"TorlysDynamics","Torlys Inc.","111","3","SHA0249954","4","10000"</v>
      </c>
      <c r="C765" s="2">
        <v>45937</v>
      </c>
      <c r="D765" s="2" t="str">
        <f>"SHA0249954"</f>
        <v>SHA0249954</v>
      </c>
      <c r="E765" s="2" t="str">
        <f>"L1068"</f>
        <v>L1068</v>
      </c>
      <c r="F765" t="str">
        <f>"CLARENCE"</f>
        <v>CLARENCE</v>
      </c>
      <c r="G765">
        <v>0</v>
      </c>
      <c r="H765">
        <v>4</v>
      </c>
      <c r="I765">
        <v>5108.3999999999996</v>
      </c>
    </row>
    <row r="766" spans="1:9" x14ac:dyDescent="0.25">
      <c r="A766" t="s">
        <v>49</v>
      </c>
      <c r="B766" t="str">
        <f>"""TorlysDynamics"",""Torlys Inc."",""111"",""3"",""SHA0249954"",""4"",""30000"""</f>
        <v>"TorlysDynamics","Torlys Inc.","111","3","SHA0249954","4","30000"</v>
      </c>
      <c r="C766" s="2">
        <v>45937</v>
      </c>
      <c r="D766" s="2" t="str">
        <f>"SHA0249954"</f>
        <v>SHA0249954</v>
      </c>
      <c r="E766" s="2" t="str">
        <f>"L1068"</f>
        <v>L1068</v>
      </c>
      <c r="F766" t="str">
        <f>"CLARENCE"</f>
        <v>CLARENCE</v>
      </c>
      <c r="G766">
        <v>15</v>
      </c>
      <c r="H766">
        <v>1</v>
      </c>
      <c r="I766">
        <v>1604.61</v>
      </c>
    </row>
    <row r="767" spans="1:9" x14ac:dyDescent="0.25">
      <c r="A767" t="s">
        <v>49</v>
      </c>
      <c r="B767" t="str">
        <f>"""TorlysDynamics"",""Torlys Inc."",""111"",""3"",""SHA0249955"",""4"",""10000"""</f>
        <v>"TorlysDynamics","Torlys Inc.","111","3","SHA0249955","4","10000"</v>
      </c>
      <c r="C767" s="2">
        <v>45937</v>
      </c>
      <c r="D767" s="2" t="str">
        <f>"SHA0249955"</f>
        <v>SHA0249955</v>
      </c>
      <c r="E767" s="2" t="str">
        <f>"M475"</f>
        <v>M475</v>
      </c>
      <c r="F767" t="str">
        <f>"JUSTIN-K"</f>
        <v>JUSTIN-K</v>
      </c>
      <c r="G767">
        <v>20</v>
      </c>
      <c r="H767">
        <v>0</v>
      </c>
      <c r="I767">
        <v>430</v>
      </c>
    </row>
    <row r="768" spans="1:9" x14ac:dyDescent="0.25">
      <c r="A768" t="s">
        <v>49</v>
      </c>
      <c r="B768" t="str">
        <f>"""TorlysDynamics"",""Torlys Inc."",""111"",""3"",""SHA0249955"",""4"",""20000"""</f>
        <v>"TorlysDynamics","Torlys Inc.","111","3","SHA0249955","4","20000"</v>
      </c>
      <c r="C768" s="2">
        <v>45937</v>
      </c>
      <c r="D768" s="2" t="str">
        <f>"SHA0249955"</f>
        <v>SHA0249955</v>
      </c>
      <c r="E768" s="2" t="str">
        <f>"M475"</f>
        <v>M475</v>
      </c>
      <c r="F768" t="str">
        <f>"JUSTIN-K"</f>
        <v>JUSTIN-K</v>
      </c>
      <c r="G768">
        <v>0</v>
      </c>
      <c r="H768">
        <v>0</v>
      </c>
      <c r="I768">
        <v>1</v>
      </c>
    </row>
    <row r="769" spans="1:9" x14ac:dyDescent="0.25">
      <c r="A769" t="s">
        <v>49</v>
      </c>
      <c r="B769" t="str">
        <f>"""TorlysDynamics"",""Torlys Inc."",""111"",""3"",""SHA0249956"",""4"",""10000"""</f>
        <v>"TorlysDynamics","Torlys Inc.","111","3","SHA0249956","4","10000"</v>
      </c>
      <c r="C769" s="2">
        <v>45937</v>
      </c>
      <c r="D769" s="2" t="str">
        <f>"SHA0249956"</f>
        <v>SHA0249956</v>
      </c>
      <c r="E769" s="2" t="str">
        <f>"T140"</f>
        <v>T140</v>
      </c>
      <c r="F769" t="str">
        <f>"AQIYL"</f>
        <v>AQIYL</v>
      </c>
      <c r="G769">
        <v>12</v>
      </c>
      <c r="H769">
        <v>0</v>
      </c>
      <c r="I769">
        <v>278.64</v>
      </c>
    </row>
    <row r="770" spans="1:9" x14ac:dyDescent="0.25">
      <c r="A770" t="s">
        <v>49</v>
      </c>
      <c r="B770" t="str">
        <f>"""TorlysDynamics"",""Torlys Inc."",""111"",""3"",""SHA0249957"",""4"",""10000"""</f>
        <v>"TorlysDynamics","Torlys Inc.","111","3","SHA0249957","4","10000"</v>
      </c>
      <c r="C770" s="2">
        <v>45937</v>
      </c>
      <c r="D770" s="2" t="str">
        <f>"SHA0249957"</f>
        <v>SHA0249957</v>
      </c>
      <c r="E770" s="2" t="str">
        <f>"T140"</f>
        <v>T140</v>
      </c>
      <c r="F770" t="str">
        <f>"AQIYL"</f>
        <v>AQIYL</v>
      </c>
      <c r="G770">
        <v>17</v>
      </c>
      <c r="H770">
        <v>0</v>
      </c>
      <c r="I770">
        <v>394.74</v>
      </c>
    </row>
    <row r="771" spans="1:9" x14ac:dyDescent="0.25">
      <c r="A771" t="s">
        <v>49</v>
      </c>
      <c r="B771" t="str">
        <f>"""TorlysDynamics"",""Torlys Inc."",""111"",""3"",""SHA0249958"",""4"",""10000"""</f>
        <v>"TorlysDynamics","Torlys Inc.","111","3","SHA0249958","4","10000"</v>
      </c>
      <c r="C771" s="2">
        <v>45937</v>
      </c>
      <c r="D771" s="2" t="str">
        <f>"SHA0249958"</f>
        <v>SHA0249958</v>
      </c>
      <c r="E771" s="2" t="str">
        <f>"T140"</f>
        <v>T140</v>
      </c>
      <c r="F771" t="str">
        <f>"AQIYL"</f>
        <v>AQIYL</v>
      </c>
      <c r="G771">
        <v>29</v>
      </c>
      <c r="H771">
        <v>0</v>
      </c>
      <c r="I771">
        <v>673.38</v>
      </c>
    </row>
    <row r="772" spans="1:9" x14ac:dyDescent="0.25">
      <c r="A772" t="s">
        <v>49</v>
      </c>
      <c r="B772" t="str">
        <f>"""TorlysDynamics"",""Torlys Inc."",""111"",""3"",""SHA0249959"",""4"",""10000"""</f>
        <v>"TorlysDynamics","Torlys Inc.","111","3","SHA0249959","4","10000"</v>
      </c>
      <c r="C772" s="2">
        <v>45937</v>
      </c>
      <c r="D772" s="2" t="str">
        <f>"SHA0249959"</f>
        <v>SHA0249959</v>
      </c>
      <c r="E772" s="2" t="str">
        <f>"T140"</f>
        <v>T140</v>
      </c>
      <c r="F772" t="str">
        <f>"AQIYL"</f>
        <v>AQIYL</v>
      </c>
      <c r="G772">
        <v>23</v>
      </c>
      <c r="H772">
        <v>0</v>
      </c>
      <c r="I772">
        <v>534.05999999999995</v>
      </c>
    </row>
    <row r="773" spans="1:9" x14ac:dyDescent="0.25">
      <c r="A773" t="s">
        <v>49</v>
      </c>
      <c r="B773" t="str">
        <f>"""TorlysDynamics"",""Torlys Inc."",""111"",""3"",""SHA0249960"",""4"",""10000"""</f>
        <v>"TorlysDynamics","Torlys Inc.","111","3","SHA0249960","4","10000"</v>
      </c>
      <c r="C773" s="2">
        <v>45937</v>
      </c>
      <c r="D773" s="2" t="str">
        <f>"SHA0249960"</f>
        <v>SHA0249960</v>
      </c>
      <c r="E773" s="2" t="str">
        <f>"T140"</f>
        <v>T140</v>
      </c>
      <c r="F773" t="str">
        <f>"AQIYL"</f>
        <v>AQIYL</v>
      </c>
      <c r="G773">
        <v>21</v>
      </c>
      <c r="H773">
        <v>0</v>
      </c>
      <c r="I773">
        <v>487.62</v>
      </c>
    </row>
    <row r="774" spans="1:9" x14ac:dyDescent="0.25">
      <c r="A774" t="s">
        <v>49</v>
      </c>
      <c r="B774" t="str">
        <f>"""TorlysDynamics"",""Torlys Inc."",""111"",""3"",""SHA0249961"",""4"",""10000"""</f>
        <v>"TorlysDynamics","Torlys Inc.","111","3","SHA0249961","4","10000"</v>
      </c>
      <c r="C774" s="2">
        <v>45937</v>
      </c>
      <c r="D774" s="2" t="str">
        <f>"SHA0249961"</f>
        <v>SHA0249961</v>
      </c>
      <c r="E774" s="2" t="str">
        <f>"T140"</f>
        <v>T140</v>
      </c>
      <c r="F774" t="str">
        <f>"AQIYL"</f>
        <v>AQIYL</v>
      </c>
      <c r="G774">
        <v>26</v>
      </c>
      <c r="H774">
        <v>0</v>
      </c>
      <c r="I774">
        <v>609.70000000000005</v>
      </c>
    </row>
    <row r="775" spans="1:9" x14ac:dyDescent="0.25">
      <c r="A775" t="s">
        <v>49</v>
      </c>
      <c r="B775" t="str">
        <f>"""TorlysDynamics"",""Torlys Inc."",""111"",""3"",""SHA0249962"",""4"",""10000"""</f>
        <v>"TorlysDynamics","Torlys Inc.","111","3","SHA0249962","4","10000"</v>
      </c>
      <c r="C775" s="2">
        <v>45937</v>
      </c>
      <c r="D775" s="2" t="str">
        <f>"SHA0249962"</f>
        <v>SHA0249962</v>
      </c>
      <c r="E775" s="2" t="str">
        <f>"T140"</f>
        <v>T140</v>
      </c>
      <c r="F775" t="str">
        <f>"AQIYL"</f>
        <v>AQIYL</v>
      </c>
      <c r="G775">
        <v>20</v>
      </c>
      <c r="H775">
        <v>0</v>
      </c>
      <c r="I775">
        <v>464.4</v>
      </c>
    </row>
    <row r="776" spans="1:9" x14ac:dyDescent="0.25">
      <c r="A776" t="s">
        <v>49</v>
      </c>
      <c r="B776" t="str">
        <f>"""TorlysDynamics"",""Torlys Inc."",""111"",""3"",""SHA0249963"",""4"",""10000"""</f>
        <v>"TorlysDynamics","Torlys Inc.","111","3","SHA0249963","4","10000"</v>
      </c>
      <c r="C776" s="2">
        <v>45937</v>
      </c>
      <c r="D776" s="2" t="str">
        <f>"SHA0249963"</f>
        <v>SHA0249963</v>
      </c>
      <c r="E776" s="2" t="str">
        <f>"T140"</f>
        <v>T140</v>
      </c>
      <c r="F776" t="str">
        <f>"AQIYL"</f>
        <v>AQIYL</v>
      </c>
      <c r="G776">
        <v>15</v>
      </c>
      <c r="H776">
        <v>0</v>
      </c>
      <c r="I776">
        <v>351.75</v>
      </c>
    </row>
    <row r="777" spans="1:9" x14ac:dyDescent="0.25">
      <c r="A777" t="s">
        <v>49</v>
      </c>
      <c r="B777" t="str">
        <f>"""TorlysDynamics"",""Torlys Inc."",""111"",""3"",""SHA0249964"",""4"",""10000"""</f>
        <v>"TorlysDynamics","Torlys Inc.","111","3","SHA0249964","4","10000"</v>
      </c>
      <c r="C777" s="2">
        <v>45937</v>
      </c>
      <c r="D777" s="2" t="str">
        <f>"SHA0249964"</f>
        <v>SHA0249964</v>
      </c>
      <c r="E777" s="2" t="str">
        <f>"T140"</f>
        <v>T140</v>
      </c>
      <c r="F777" t="str">
        <f>"AQIYL"</f>
        <v>AQIYL</v>
      </c>
      <c r="G777">
        <v>17</v>
      </c>
      <c r="H777">
        <v>0</v>
      </c>
      <c r="I777">
        <v>394.74</v>
      </c>
    </row>
    <row r="778" spans="1:9" x14ac:dyDescent="0.25">
      <c r="A778" t="s">
        <v>49</v>
      </c>
      <c r="B778" t="str">
        <f>"""TorlysDynamics"",""Torlys Inc."",""111"",""3"",""SHA0249965"",""4"",""10000"""</f>
        <v>"TorlysDynamics","Torlys Inc.","111","3","SHA0249965","4","10000"</v>
      </c>
      <c r="C778" s="2">
        <v>45937</v>
      </c>
      <c r="D778" s="2" t="str">
        <f>"SHA0249965"</f>
        <v>SHA0249965</v>
      </c>
      <c r="E778" s="2" t="str">
        <f>"T140"</f>
        <v>T140</v>
      </c>
      <c r="F778" t="str">
        <f>"AQIYL"</f>
        <v>AQIYL</v>
      </c>
      <c r="G778">
        <v>25</v>
      </c>
      <c r="H778">
        <v>0</v>
      </c>
      <c r="I778">
        <v>463.5</v>
      </c>
    </row>
    <row r="779" spans="1:9" x14ac:dyDescent="0.25">
      <c r="A779" t="s">
        <v>49</v>
      </c>
      <c r="B779" t="str">
        <f>"""TorlysDynamics"",""Torlys Inc."",""111"",""3"",""SHA0249966"",""4"",""10000"""</f>
        <v>"TorlysDynamics","Torlys Inc.","111","3","SHA0249966","4","10000"</v>
      </c>
      <c r="C779" s="2">
        <v>45937</v>
      </c>
      <c r="D779" s="2" t="str">
        <f>"SHA0249966"</f>
        <v>SHA0249966</v>
      </c>
      <c r="E779" s="2" t="str">
        <f>"T140"</f>
        <v>T140</v>
      </c>
      <c r="F779" t="str">
        <f>"AQIYL"</f>
        <v>AQIYL</v>
      </c>
      <c r="G779">
        <v>29</v>
      </c>
      <c r="H779">
        <v>0</v>
      </c>
      <c r="I779">
        <v>537.66</v>
      </c>
    </row>
    <row r="780" spans="1:9" x14ac:dyDescent="0.25">
      <c r="A780" t="s">
        <v>49</v>
      </c>
      <c r="B780" t="str">
        <f>"""TorlysDynamics"",""Torlys Inc."",""111"",""3"",""SHA0249967"",""4"",""10000"""</f>
        <v>"TorlysDynamics","Torlys Inc.","111","3","SHA0249967","4","10000"</v>
      </c>
      <c r="C780" s="2">
        <v>45937</v>
      </c>
      <c r="D780" s="2" t="str">
        <f>"SHA0249967"</f>
        <v>SHA0249967</v>
      </c>
      <c r="E780" s="2" t="str">
        <f>"T140"</f>
        <v>T140</v>
      </c>
      <c r="F780" t="str">
        <f>"AQIYL"</f>
        <v>AQIYL</v>
      </c>
      <c r="G780">
        <v>36</v>
      </c>
      <c r="H780">
        <v>0</v>
      </c>
      <c r="I780">
        <v>667.44</v>
      </c>
    </row>
    <row r="781" spans="1:9" x14ac:dyDescent="0.25">
      <c r="A781" t="s">
        <v>49</v>
      </c>
      <c r="B781" t="str">
        <f>"""TorlysDynamics"",""Torlys Inc."",""111"",""3"",""SHA0249968"",""4"",""10000"""</f>
        <v>"TorlysDynamics","Torlys Inc.","111","3","SHA0249968","4","10000"</v>
      </c>
      <c r="C781" s="2">
        <v>45937</v>
      </c>
      <c r="D781" s="2" t="str">
        <f>"SHA0249968"</f>
        <v>SHA0249968</v>
      </c>
      <c r="E781" s="2" t="str">
        <f>"T140"</f>
        <v>T140</v>
      </c>
      <c r="F781" t="str">
        <f>"AQIYL"</f>
        <v>AQIYL</v>
      </c>
      <c r="G781">
        <v>36</v>
      </c>
      <c r="H781">
        <v>0</v>
      </c>
      <c r="I781">
        <v>667.44</v>
      </c>
    </row>
    <row r="782" spans="1:9" x14ac:dyDescent="0.25">
      <c r="A782" t="s">
        <v>49</v>
      </c>
      <c r="B782" t="str">
        <f>"""TorlysDynamics"",""Torlys Inc."",""111"",""3"",""SHA0249969"",""4"",""10000"""</f>
        <v>"TorlysDynamics","Torlys Inc.","111","3","SHA0249969","4","10000"</v>
      </c>
      <c r="C782" s="2">
        <v>45937</v>
      </c>
      <c r="D782" s="2" t="str">
        <f>"SHA0249969"</f>
        <v>SHA0249969</v>
      </c>
      <c r="E782" s="2" t="str">
        <f>"T140"</f>
        <v>T140</v>
      </c>
      <c r="F782" t="str">
        <f>"AQIYL"</f>
        <v>AQIYL</v>
      </c>
      <c r="G782">
        <v>27</v>
      </c>
      <c r="H782">
        <v>0</v>
      </c>
      <c r="I782">
        <v>500.58</v>
      </c>
    </row>
    <row r="783" spans="1:9" x14ac:dyDescent="0.25">
      <c r="A783" t="s">
        <v>49</v>
      </c>
      <c r="B783" t="str">
        <f>"""TorlysDynamics"",""Torlys Inc."",""111"",""3"",""SHA0249970"",""4"",""10000"""</f>
        <v>"TorlysDynamics","Torlys Inc.","111","3","SHA0249970","4","10000"</v>
      </c>
      <c r="C783" s="2">
        <v>45937</v>
      </c>
      <c r="D783" s="2" t="str">
        <f>"SHA0249970"</f>
        <v>SHA0249970</v>
      </c>
      <c r="E783" s="2" t="str">
        <f>"T140"</f>
        <v>T140</v>
      </c>
      <c r="F783" t="str">
        <f>"AQIYL"</f>
        <v>AQIYL</v>
      </c>
      <c r="G783">
        <v>25</v>
      </c>
      <c r="H783">
        <v>0</v>
      </c>
      <c r="I783">
        <v>463.5</v>
      </c>
    </row>
    <row r="784" spans="1:9" x14ac:dyDescent="0.25">
      <c r="A784" t="s">
        <v>49</v>
      </c>
      <c r="B784" t="str">
        <f>"""TorlysDynamics"",""Torlys Inc."",""111"",""3"",""SHA0249971"",""4"",""10000"""</f>
        <v>"TorlysDynamics","Torlys Inc.","111","3","SHA0249971","4","10000"</v>
      </c>
      <c r="C784" s="2">
        <v>45937</v>
      </c>
      <c r="D784" s="2" t="str">
        <f>"SHA0249971"</f>
        <v>SHA0249971</v>
      </c>
      <c r="E784" s="2" t="str">
        <f>"T140"</f>
        <v>T140</v>
      </c>
      <c r="F784" t="str">
        <f>"AQIYL"</f>
        <v>AQIYL</v>
      </c>
      <c r="G784">
        <v>34</v>
      </c>
      <c r="H784">
        <v>0</v>
      </c>
      <c r="I784">
        <v>630.36</v>
      </c>
    </row>
    <row r="785" spans="1:9" x14ac:dyDescent="0.25">
      <c r="A785" t="s">
        <v>49</v>
      </c>
      <c r="B785" t="str">
        <f>"""TorlysDynamics"",""Torlys Inc."",""111"",""3"",""SHA0249972"",""4"",""10000"""</f>
        <v>"TorlysDynamics","Torlys Inc.","111","3","SHA0249972","4","10000"</v>
      </c>
      <c r="C785" s="2">
        <v>45937</v>
      </c>
      <c r="D785" s="2" t="str">
        <f>"SHA0249972"</f>
        <v>SHA0249972</v>
      </c>
      <c r="E785" s="2" t="str">
        <f>"M130"</f>
        <v>M130</v>
      </c>
      <c r="F785" t="str">
        <f>"JASON-R"</f>
        <v>JASON-R</v>
      </c>
      <c r="G785">
        <v>23</v>
      </c>
      <c r="H785">
        <v>0</v>
      </c>
      <c r="I785">
        <v>539.35</v>
      </c>
    </row>
    <row r="786" spans="1:9" x14ac:dyDescent="0.25">
      <c r="A786" t="s">
        <v>49</v>
      </c>
      <c r="B786" t="str">
        <f>"""TorlysDynamics"",""Torlys Inc."",""111"",""3"",""SHA0249972"",""4"",""30000"""</f>
        <v>"TorlysDynamics","Torlys Inc.","111","3","SHA0249972","4","30000"</v>
      </c>
      <c r="C786" s="2">
        <v>45937</v>
      </c>
      <c r="D786" s="2" t="str">
        <f>"SHA0249972"</f>
        <v>SHA0249972</v>
      </c>
      <c r="E786" s="2" t="str">
        <f>"M130"</f>
        <v>M130</v>
      </c>
      <c r="F786" t="str">
        <f>"JASON-R"</f>
        <v>JASON-R</v>
      </c>
      <c r="G786">
        <v>0</v>
      </c>
      <c r="H786">
        <v>0</v>
      </c>
      <c r="I786">
        <v>3</v>
      </c>
    </row>
    <row r="787" spans="1:9" x14ac:dyDescent="0.25">
      <c r="A787" t="s">
        <v>49</v>
      </c>
      <c r="B787" t="str">
        <f>"""TorlysDynamics"",""Torlys Inc."",""111"",""3"",""SHA0249972"",""4"",""40000"""</f>
        <v>"TorlysDynamics","Torlys Inc.","111","3","SHA0249972","4","40000"</v>
      </c>
      <c r="C787" s="2">
        <v>45937</v>
      </c>
      <c r="D787" s="2" t="str">
        <f>"SHA0249972"</f>
        <v>SHA0249972</v>
      </c>
      <c r="E787" s="2" t="str">
        <f>"M130"</f>
        <v>M130</v>
      </c>
      <c r="F787" t="str">
        <f>"JASON-R"</f>
        <v>JASON-R</v>
      </c>
      <c r="G787">
        <v>26</v>
      </c>
      <c r="H787">
        <v>1</v>
      </c>
      <c r="I787">
        <v>1829.1</v>
      </c>
    </row>
    <row r="788" spans="1:9" x14ac:dyDescent="0.25">
      <c r="A788" t="s">
        <v>49</v>
      </c>
      <c r="B788" t="str">
        <f>"""TorlysDynamics"",""Torlys Inc."",""111"",""3"",""SHA0249972"",""4"",""60000"""</f>
        <v>"TorlysDynamics","Torlys Inc.","111","3","SHA0249972","4","60000"</v>
      </c>
      <c r="C788" s="2">
        <v>45937</v>
      </c>
      <c r="D788" s="2" t="str">
        <f>"SHA0249972"</f>
        <v>SHA0249972</v>
      </c>
      <c r="E788" s="2" t="str">
        <f>"M130"</f>
        <v>M130</v>
      </c>
      <c r="F788" t="str">
        <f>"JASON-R"</f>
        <v>JASON-R</v>
      </c>
      <c r="G788">
        <v>0</v>
      </c>
      <c r="H788">
        <v>0</v>
      </c>
      <c r="I788">
        <v>7</v>
      </c>
    </row>
    <row r="789" spans="1:9" x14ac:dyDescent="0.25">
      <c r="A789" t="s">
        <v>49</v>
      </c>
      <c r="B789" t="str">
        <f>"""TorlysDynamics"",""Torlys Inc."",""111"",""3"",""SHA0249972"",""4"",""70000"""</f>
        <v>"TorlysDynamics","Torlys Inc.","111","3","SHA0249972","4","70000"</v>
      </c>
      <c r="C789" s="2">
        <v>45937</v>
      </c>
      <c r="D789" s="2" t="str">
        <f>"SHA0249972"</f>
        <v>SHA0249972</v>
      </c>
      <c r="E789" s="2" t="str">
        <f>"M130"</f>
        <v>M130</v>
      </c>
      <c r="F789" t="str">
        <f>"JASON-R"</f>
        <v>JASON-R</v>
      </c>
      <c r="G789">
        <v>50</v>
      </c>
      <c r="H789">
        <v>4</v>
      </c>
      <c r="I789">
        <v>6050.1</v>
      </c>
    </row>
    <row r="790" spans="1:9" x14ac:dyDescent="0.25">
      <c r="A790" t="s">
        <v>49</v>
      </c>
      <c r="B790" t="str">
        <f>"""TorlysDynamics"",""Torlys Inc."",""111"",""3"",""SHA0249972"",""4"",""90000"""</f>
        <v>"TorlysDynamics","Torlys Inc.","111","3","SHA0249972","4","90000"</v>
      </c>
      <c r="C790" s="2">
        <v>45937</v>
      </c>
      <c r="D790" s="2" t="str">
        <f>"SHA0249972"</f>
        <v>SHA0249972</v>
      </c>
      <c r="E790" s="2" t="str">
        <f>"M130"</f>
        <v>M130</v>
      </c>
      <c r="F790" t="str">
        <f>"JASON-R"</f>
        <v>JASON-R</v>
      </c>
      <c r="G790">
        <v>1</v>
      </c>
      <c r="H790">
        <v>0</v>
      </c>
      <c r="I790">
        <v>26</v>
      </c>
    </row>
    <row r="791" spans="1:9" x14ac:dyDescent="0.25">
      <c r="A791" t="s">
        <v>49</v>
      </c>
      <c r="B791" t="str">
        <f>"""TorlysDynamics"",""Torlys Inc."",""111"",""3"",""SHA0249972"",""4"",""100000"""</f>
        <v>"TorlysDynamics","Torlys Inc.","111","3","SHA0249972","4","100000"</v>
      </c>
      <c r="C791" s="2">
        <v>45937</v>
      </c>
      <c r="D791" s="2" t="str">
        <f>"SHA0249972"</f>
        <v>SHA0249972</v>
      </c>
      <c r="E791" s="2" t="str">
        <f>"M130"</f>
        <v>M130</v>
      </c>
      <c r="F791" t="str">
        <f>"JASON-R"</f>
        <v>JASON-R</v>
      </c>
      <c r="G791">
        <v>17</v>
      </c>
      <c r="H791">
        <v>0</v>
      </c>
      <c r="I791">
        <v>446.93</v>
      </c>
    </row>
    <row r="792" spans="1:9" x14ac:dyDescent="0.25">
      <c r="A792" t="s">
        <v>49</v>
      </c>
      <c r="B792" t="str">
        <f>"""TorlysDynamics"",""Torlys Inc."",""111"",""3"",""SHA0249972"",""4"",""130000"""</f>
        <v>"TorlysDynamics","Torlys Inc.","111","3","SHA0249972","4","130000"</v>
      </c>
      <c r="C792" s="2">
        <v>45937</v>
      </c>
      <c r="D792" s="2" t="str">
        <f>"SHA0249972"</f>
        <v>SHA0249972</v>
      </c>
      <c r="E792" s="2" t="str">
        <f>"M130"</f>
        <v>M130</v>
      </c>
      <c r="F792" t="str">
        <f>"JASON-R"</f>
        <v>JASON-R</v>
      </c>
      <c r="G792">
        <v>0</v>
      </c>
      <c r="H792">
        <v>0</v>
      </c>
      <c r="I792">
        <v>3</v>
      </c>
    </row>
    <row r="793" spans="1:9" x14ac:dyDescent="0.25">
      <c r="A793" t="s">
        <v>49</v>
      </c>
      <c r="B793" t="str">
        <f>"""TorlysDynamics"",""Torlys Inc."",""111"",""3"",""SHA0249972"",""4"",""140000"""</f>
        <v>"TorlysDynamics","Torlys Inc.","111","3","SHA0249972","4","140000"</v>
      </c>
      <c r="C793" s="2">
        <v>45937</v>
      </c>
      <c r="D793" s="2" t="str">
        <f>"SHA0249972"</f>
        <v>SHA0249972</v>
      </c>
      <c r="E793" s="2" t="str">
        <f>"M130"</f>
        <v>M130</v>
      </c>
      <c r="F793" t="str">
        <f>"JASON-R"</f>
        <v>JASON-R</v>
      </c>
      <c r="G793">
        <v>16</v>
      </c>
      <c r="H793">
        <v>0</v>
      </c>
      <c r="I793">
        <v>453.92</v>
      </c>
    </row>
    <row r="794" spans="1:9" x14ac:dyDescent="0.25">
      <c r="A794" t="s">
        <v>49</v>
      </c>
      <c r="B794" t="str">
        <f>"""TorlysDynamics"",""Torlys Inc."",""111"",""3"",""SHA0249972"",""4"",""150000"""</f>
        <v>"TorlysDynamics","Torlys Inc.","111","3","SHA0249972","4","150000"</v>
      </c>
      <c r="C794" s="2">
        <v>45937</v>
      </c>
      <c r="D794" s="2" t="str">
        <f>"SHA0249972"</f>
        <v>SHA0249972</v>
      </c>
      <c r="E794" s="2" t="str">
        <f>"M130"</f>
        <v>M130</v>
      </c>
      <c r="F794" t="str">
        <f>"JASON-R"</f>
        <v>JASON-R</v>
      </c>
      <c r="G794">
        <v>0</v>
      </c>
      <c r="H794">
        <v>0</v>
      </c>
      <c r="I794">
        <v>2</v>
      </c>
    </row>
    <row r="795" spans="1:9" x14ac:dyDescent="0.25">
      <c r="A795" t="s">
        <v>49</v>
      </c>
      <c r="B795" t="str">
        <f>"""TorlysDynamics"",""Torlys Inc."",""111"",""3"",""SHA0249973"",""4"",""10000"""</f>
        <v>"TorlysDynamics","Torlys Inc.","111","3","SHA0249973","4","10000"</v>
      </c>
      <c r="C795" s="2">
        <v>45937</v>
      </c>
      <c r="D795" s="2" t="str">
        <f>"SHA0249973"</f>
        <v>SHA0249973</v>
      </c>
      <c r="E795" s="2" t="str">
        <f>"T140"</f>
        <v>T140</v>
      </c>
      <c r="F795" t="str">
        <f>"AQIYL"</f>
        <v>AQIYL</v>
      </c>
      <c r="G795">
        <v>33</v>
      </c>
      <c r="H795">
        <v>0</v>
      </c>
      <c r="I795">
        <v>611.82000000000005</v>
      </c>
    </row>
    <row r="796" spans="1:9" x14ac:dyDescent="0.25">
      <c r="A796" t="s">
        <v>49</v>
      </c>
      <c r="B796" t="str">
        <f>"""TorlysDynamics"",""Torlys Inc."",""111"",""3"",""SHA0249974"",""4"",""10000"""</f>
        <v>"TorlysDynamics","Torlys Inc.","111","3","SHA0249974","4","10000"</v>
      </c>
      <c r="C796" s="2">
        <v>45937</v>
      </c>
      <c r="D796" s="2" t="str">
        <f>"SHA0249974"</f>
        <v>SHA0249974</v>
      </c>
      <c r="E796" s="2" t="str">
        <f>"T140"</f>
        <v>T140</v>
      </c>
      <c r="F796" t="str">
        <f>"AQIYL"</f>
        <v>AQIYL</v>
      </c>
      <c r="G796">
        <v>37</v>
      </c>
      <c r="H796">
        <v>0</v>
      </c>
      <c r="I796">
        <v>685.98</v>
      </c>
    </row>
    <row r="797" spans="1:9" x14ac:dyDescent="0.25">
      <c r="A797" t="s">
        <v>49</v>
      </c>
      <c r="B797" t="str">
        <f>"""TorlysDynamics"",""Torlys Inc."",""111"",""3"",""SHA0249975"",""4"",""10000"""</f>
        <v>"TorlysDynamics","Torlys Inc.","111","3","SHA0249975","4","10000"</v>
      </c>
      <c r="C797" s="2">
        <v>45937</v>
      </c>
      <c r="D797" s="2" t="str">
        <f>"SHA0249975"</f>
        <v>SHA0249975</v>
      </c>
      <c r="E797" s="2" t="str">
        <f>"T140"</f>
        <v>T140</v>
      </c>
      <c r="F797" t="str">
        <f>"AQIYL"</f>
        <v>AQIYL</v>
      </c>
      <c r="G797">
        <v>21</v>
      </c>
      <c r="H797">
        <v>0</v>
      </c>
      <c r="I797">
        <v>389.34</v>
      </c>
    </row>
    <row r="798" spans="1:9" x14ac:dyDescent="0.25">
      <c r="A798" t="s">
        <v>49</v>
      </c>
      <c r="B798" t="str">
        <f>"""TorlysDynamics"",""Torlys Inc."",""111"",""3"",""SHA0249976"",""4"",""10000"""</f>
        <v>"TorlysDynamics","Torlys Inc.","111","3","SHA0249976","4","10000"</v>
      </c>
      <c r="C798" s="2">
        <v>45937</v>
      </c>
      <c r="D798" s="2" t="str">
        <f>"SHA0249976"</f>
        <v>SHA0249976</v>
      </c>
      <c r="E798" s="2" t="str">
        <f>"T140"</f>
        <v>T140</v>
      </c>
      <c r="F798" t="str">
        <f>"AQIYL"</f>
        <v>AQIYL</v>
      </c>
      <c r="G798">
        <v>25</v>
      </c>
      <c r="H798">
        <v>0</v>
      </c>
      <c r="I798">
        <v>463.5</v>
      </c>
    </row>
    <row r="799" spans="1:9" x14ac:dyDescent="0.25">
      <c r="A799" t="s">
        <v>49</v>
      </c>
      <c r="B799" t="str">
        <f>"""TorlysDynamics"",""Torlys Inc."",""111"",""3"",""SHA0249977"",""4"",""10000"""</f>
        <v>"TorlysDynamics","Torlys Inc.","111","3","SHA0249977","4","10000"</v>
      </c>
      <c r="C799" s="2">
        <v>45937</v>
      </c>
      <c r="D799" s="2" t="str">
        <f>"SHA0249977"</f>
        <v>SHA0249977</v>
      </c>
      <c r="E799" s="2" t="str">
        <f>"T140"</f>
        <v>T140</v>
      </c>
      <c r="F799" t="str">
        <f>"AQIYL"</f>
        <v>AQIYL</v>
      </c>
      <c r="G799">
        <v>36</v>
      </c>
      <c r="H799">
        <v>0</v>
      </c>
      <c r="I799">
        <v>667.44</v>
      </c>
    </row>
    <row r="800" spans="1:9" x14ac:dyDescent="0.25">
      <c r="A800" t="s">
        <v>49</v>
      </c>
      <c r="B800" t="str">
        <f>"""TorlysDynamics"",""Torlys Inc."",""111"",""3"",""SHA0249978"",""4"",""10000"""</f>
        <v>"TorlysDynamics","Torlys Inc.","111","3","SHA0249978","4","10000"</v>
      </c>
      <c r="C800" s="2">
        <v>45937</v>
      </c>
      <c r="D800" s="2" t="str">
        <f>"SHA0249978"</f>
        <v>SHA0249978</v>
      </c>
      <c r="E800" s="2" t="str">
        <f>"T140"</f>
        <v>T140</v>
      </c>
      <c r="F800" t="str">
        <f>"AQIYL"</f>
        <v>AQIYL</v>
      </c>
      <c r="G800">
        <v>20</v>
      </c>
      <c r="H800">
        <v>0</v>
      </c>
      <c r="I800">
        <v>567.4</v>
      </c>
    </row>
    <row r="801" spans="1:9" x14ac:dyDescent="0.25">
      <c r="A801" t="s">
        <v>49</v>
      </c>
      <c r="B801" t="str">
        <f>"""TorlysDynamics"",""Torlys Inc."",""111"",""3"",""SHA0249979"",""4"",""10000"""</f>
        <v>"TorlysDynamics","Torlys Inc.","111","3","SHA0249979","4","10000"</v>
      </c>
      <c r="C801" s="2">
        <v>45937</v>
      </c>
      <c r="D801" s="2" t="str">
        <f>"SHA0249979"</f>
        <v>SHA0249979</v>
      </c>
      <c r="E801" s="2" t="str">
        <f>"T140"</f>
        <v>T140</v>
      </c>
      <c r="F801" t="str">
        <f>"AQIYL"</f>
        <v>AQIYL</v>
      </c>
      <c r="G801">
        <v>22</v>
      </c>
      <c r="H801">
        <v>0</v>
      </c>
      <c r="I801">
        <v>407.88</v>
      </c>
    </row>
    <row r="802" spans="1:9" x14ac:dyDescent="0.25">
      <c r="A802" t="s">
        <v>49</v>
      </c>
      <c r="B802" t="str">
        <f>"""TorlysDynamics"",""Torlys Inc."",""111"",""3"",""SHA0249980"",""4"",""10000"""</f>
        <v>"TorlysDynamics","Torlys Inc.","111","3","SHA0249980","4","10000"</v>
      </c>
      <c r="C802" s="2">
        <v>45937</v>
      </c>
      <c r="D802" s="2" t="str">
        <f>"SHA0249980"</f>
        <v>SHA0249980</v>
      </c>
      <c r="E802" s="2" t="str">
        <f>"T140"</f>
        <v>T140</v>
      </c>
      <c r="F802" t="str">
        <f>"AQIYL"</f>
        <v>AQIYL</v>
      </c>
      <c r="G802">
        <v>22</v>
      </c>
      <c r="H802">
        <v>0</v>
      </c>
      <c r="I802">
        <v>407.88</v>
      </c>
    </row>
    <row r="803" spans="1:9" x14ac:dyDescent="0.25">
      <c r="A803" t="s">
        <v>49</v>
      </c>
      <c r="B803" t="str">
        <f>"""TorlysDynamics"",""Torlys Inc."",""111"",""3"",""SHA0249981"",""4"",""10000"""</f>
        <v>"TorlysDynamics","Torlys Inc.","111","3","SHA0249981","4","10000"</v>
      </c>
      <c r="C803" s="2">
        <v>45937</v>
      </c>
      <c r="D803" s="2" t="str">
        <f>"SHA0249981"</f>
        <v>SHA0249981</v>
      </c>
      <c r="E803" s="2" t="str">
        <f>"T140"</f>
        <v>T140</v>
      </c>
      <c r="F803" t="str">
        <f>"AQIYL"</f>
        <v>AQIYL</v>
      </c>
      <c r="G803">
        <v>34</v>
      </c>
      <c r="H803">
        <v>0</v>
      </c>
      <c r="I803">
        <v>630.36</v>
      </c>
    </row>
    <row r="804" spans="1:9" x14ac:dyDescent="0.25">
      <c r="A804" t="s">
        <v>49</v>
      </c>
      <c r="B804" t="str">
        <f>"""TorlysDynamics"",""Torlys Inc."",""111"",""3"",""SHA0249982"",""4"",""10000"""</f>
        <v>"TorlysDynamics","Torlys Inc.","111","3","SHA0249982","4","10000"</v>
      </c>
      <c r="C804" s="2">
        <v>45937</v>
      </c>
      <c r="D804" s="2" t="str">
        <f>"SHA0249982"</f>
        <v>SHA0249982</v>
      </c>
      <c r="E804" s="2" t="str">
        <f>"T140"</f>
        <v>T140</v>
      </c>
      <c r="F804" t="str">
        <f>"AQIYL"</f>
        <v>AQIYL</v>
      </c>
      <c r="G804">
        <v>35</v>
      </c>
      <c r="H804">
        <v>0</v>
      </c>
      <c r="I804">
        <v>648.9</v>
      </c>
    </row>
    <row r="805" spans="1:9" x14ac:dyDescent="0.25">
      <c r="A805" t="s">
        <v>49</v>
      </c>
      <c r="B805" t="str">
        <f>"""TorlysDynamics"",""Torlys Inc."",""111"",""3"",""SHA0249983"",""4"",""10000"""</f>
        <v>"TorlysDynamics","Torlys Inc.","111","3","SHA0249983","4","10000"</v>
      </c>
      <c r="C805" s="2">
        <v>45937</v>
      </c>
      <c r="D805" s="2" t="str">
        <f>"SHA0249983"</f>
        <v>SHA0249983</v>
      </c>
      <c r="E805" s="2" t="str">
        <f>"T140"</f>
        <v>T140</v>
      </c>
      <c r="F805" t="str">
        <f>"AQIYL"</f>
        <v>AQIYL</v>
      </c>
      <c r="G805">
        <v>24</v>
      </c>
      <c r="H805">
        <v>0</v>
      </c>
      <c r="I805">
        <v>444.96</v>
      </c>
    </row>
    <row r="806" spans="1:9" x14ac:dyDescent="0.25">
      <c r="A806" t="s">
        <v>49</v>
      </c>
      <c r="B806" t="str">
        <f>"""TorlysDynamics"",""Torlys Inc."",""111"",""3"",""SHA0249984"",""4"",""10000"""</f>
        <v>"TorlysDynamics","Torlys Inc.","111","3","SHA0249984","4","10000"</v>
      </c>
      <c r="C806" s="2">
        <v>45937</v>
      </c>
      <c r="D806" s="2" t="str">
        <f>"SHA0249984"</f>
        <v>SHA0249984</v>
      </c>
      <c r="E806" s="2" t="str">
        <f>"T140"</f>
        <v>T140</v>
      </c>
      <c r="F806" t="str">
        <f>"AQIYL"</f>
        <v>AQIYL</v>
      </c>
      <c r="G806">
        <v>28</v>
      </c>
      <c r="H806">
        <v>0</v>
      </c>
      <c r="I806">
        <v>519.12</v>
      </c>
    </row>
    <row r="807" spans="1:9" x14ac:dyDescent="0.25">
      <c r="A807" t="s">
        <v>49</v>
      </c>
      <c r="B807" t="str">
        <f>"""TorlysDynamics"",""Torlys Inc."",""111"",""3"",""SHA0249985"",""4"",""10000"""</f>
        <v>"TorlysDynamics","Torlys Inc.","111","3","SHA0249985","4","10000"</v>
      </c>
      <c r="C807" s="2">
        <v>45937</v>
      </c>
      <c r="D807" s="2" t="str">
        <f>"SHA0249985"</f>
        <v>SHA0249985</v>
      </c>
      <c r="E807" s="2" t="str">
        <f>"T140"</f>
        <v>T140</v>
      </c>
      <c r="F807" t="str">
        <f>"AQIYL"</f>
        <v>AQIYL</v>
      </c>
      <c r="G807">
        <v>28</v>
      </c>
      <c r="H807">
        <v>0</v>
      </c>
      <c r="I807">
        <v>519.12</v>
      </c>
    </row>
    <row r="808" spans="1:9" x14ac:dyDescent="0.25">
      <c r="A808" t="s">
        <v>49</v>
      </c>
      <c r="B808" t="str">
        <f>"""TorlysDynamics"",""Torlys Inc."",""111"",""3"",""SHA0249986"",""4"",""10000"""</f>
        <v>"TorlysDynamics","Torlys Inc.","111","3","SHA0249986","4","10000"</v>
      </c>
      <c r="C808" s="2">
        <v>45937</v>
      </c>
      <c r="D808" s="2" t="str">
        <f>"SHA0249986"</f>
        <v>SHA0249986</v>
      </c>
      <c r="E808" s="2" t="str">
        <f>"T140"</f>
        <v>T140</v>
      </c>
      <c r="F808" t="str">
        <f>"AQIYL"</f>
        <v>AQIYL</v>
      </c>
      <c r="G808">
        <v>28</v>
      </c>
      <c r="H808">
        <v>0</v>
      </c>
      <c r="I808">
        <v>519.12</v>
      </c>
    </row>
    <row r="809" spans="1:9" x14ac:dyDescent="0.25">
      <c r="A809" t="s">
        <v>49</v>
      </c>
      <c r="B809" t="str">
        <f>"""TorlysDynamics"",""Torlys Inc."",""111"",""3"",""SHA0249987"",""4"",""10000"""</f>
        <v>"TorlysDynamics","Torlys Inc.","111","3","SHA0249987","4","10000"</v>
      </c>
      <c r="C809" s="2">
        <v>45937</v>
      </c>
      <c r="D809" s="2" t="str">
        <f>"SHA0249987"</f>
        <v>SHA0249987</v>
      </c>
      <c r="E809" s="2" t="str">
        <f>"T140"</f>
        <v>T140</v>
      </c>
      <c r="F809" t="str">
        <f>"AQIYL"</f>
        <v>AQIYL</v>
      </c>
      <c r="G809">
        <v>28</v>
      </c>
      <c r="H809">
        <v>0</v>
      </c>
      <c r="I809">
        <v>519.12</v>
      </c>
    </row>
    <row r="810" spans="1:9" x14ac:dyDescent="0.25">
      <c r="A810" t="s">
        <v>49</v>
      </c>
      <c r="B810" t="str">
        <f>"""TorlysDynamics"",""Torlys Inc."",""111"",""3"",""SHA0249988"",""4"",""10000"""</f>
        <v>"TorlysDynamics","Torlys Inc.","111","3","SHA0249988","4","10000"</v>
      </c>
      <c r="C810" s="2">
        <v>45937</v>
      </c>
      <c r="D810" s="2" t="str">
        <f>"SHA0249988"</f>
        <v>SHA0249988</v>
      </c>
      <c r="E810" s="2" t="str">
        <f>"T140"</f>
        <v>T140</v>
      </c>
      <c r="F810" t="str">
        <f>"AQIYL"</f>
        <v>AQIYL</v>
      </c>
      <c r="G810">
        <v>33</v>
      </c>
      <c r="H810">
        <v>0</v>
      </c>
      <c r="I810">
        <v>611.82000000000005</v>
      </c>
    </row>
    <row r="811" spans="1:9" x14ac:dyDescent="0.25">
      <c r="A811" t="s">
        <v>49</v>
      </c>
      <c r="B811" t="str">
        <f>"""TorlysDynamics"",""Torlys Inc."",""111"",""3"",""SHA0249989"",""4"",""10000"""</f>
        <v>"TorlysDynamics","Torlys Inc.","111","3","SHA0249989","4","10000"</v>
      </c>
      <c r="C811" s="2">
        <v>45937</v>
      </c>
      <c r="D811" s="2" t="str">
        <f>"SHA0249989"</f>
        <v>SHA0249989</v>
      </c>
      <c r="E811" s="2" t="str">
        <f>"T140"</f>
        <v>T140</v>
      </c>
      <c r="F811" t="str">
        <f>"AQIYL"</f>
        <v>AQIYL</v>
      </c>
      <c r="G811">
        <v>44</v>
      </c>
      <c r="H811">
        <v>0</v>
      </c>
      <c r="I811">
        <v>815.76</v>
      </c>
    </row>
    <row r="812" spans="1:9" x14ac:dyDescent="0.25">
      <c r="A812" t="s">
        <v>49</v>
      </c>
      <c r="B812" t="str">
        <f>"""TorlysDynamics"",""Torlys Inc."",""111"",""3"",""SHA0249990"",""4"",""10000"""</f>
        <v>"TorlysDynamics","Torlys Inc.","111","3","SHA0249990","4","10000"</v>
      </c>
      <c r="C812" s="2">
        <v>45937</v>
      </c>
      <c r="D812" s="2" t="str">
        <f>"SHA0249990"</f>
        <v>SHA0249990</v>
      </c>
      <c r="E812" s="2" t="str">
        <f>"T140"</f>
        <v>T140</v>
      </c>
      <c r="F812" t="str">
        <f>"AQIYL"</f>
        <v>AQIYL</v>
      </c>
      <c r="G812">
        <v>33</v>
      </c>
      <c r="H812">
        <v>0</v>
      </c>
      <c r="I812">
        <v>611.82000000000005</v>
      </c>
    </row>
    <row r="813" spans="1:9" x14ac:dyDescent="0.25">
      <c r="A813" t="s">
        <v>49</v>
      </c>
      <c r="B813" t="str">
        <f>"""TorlysDynamics"",""Torlys Inc."",""111"",""3"",""SHA0249992"",""4"",""10000"""</f>
        <v>"TorlysDynamics","Torlys Inc.","111","3","SHA0249992","4","10000"</v>
      </c>
      <c r="C813" s="2">
        <v>45937</v>
      </c>
      <c r="D813" s="2" t="str">
        <f>"SHA0249992"</f>
        <v>SHA0249992</v>
      </c>
      <c r="E813" s="2" t="str">
        <f>"A524"</f>
        <v>A524</v>
      </c>
      <c r="F813" t="str">
        <f>"AQIYL"</f>
        <v>AQIYL</v>
      </c>
      <c r="G813">
        <v>24</v>
      </c>
      <c r="H813">
        <v>0</v>
      </c>
      <c r="I813">
        <v>670.32</v>
      </c>
    </row>
    <row r="814" spans="1:9" x14ac:dyDescent="0.25">
      <c r="A814" t="s">
        <v>49</v>
      </c>
      <c r="B814" t="str">
        <f>"""TorlysDynamics"",""Torlys Inc."",""111"",""3"",""SHA0249993"",""4"",""10000"""</f>
        <v>"TorlysDynamics","Torlys Inc.","111","3","SHA0249993","4","10000"</v>
      </c>
      <c r="C814" s="2">
        <v>45937</v>
      </c>
      <c r="D814" s="2" t="str">
        <f>"SHA0249993"</f>
        <v>SHA0249993</v>
      </c>
      <c r="E814" s="2" t="str">
        <f>"S165"</f>
        <v>S165</v>
      </c>
      <c r="F814" t="str">
        <f>"CLARENCE"</f>
        <v>CLARENCE</v>
      </c>
      <c r="G814">
        <v>14</v>
      </c>
      <c r="H814">
        <v>0</v>
      </c>
      <c r="I814">
        <v>301</v>
      </c>
    </row>
    <row r="815" spans="1:9" x14ac:dyDescent="0.25">
      <c r="A815" t="s">
        <v>49</v>
      </c>
      <c r="B815" t="str">
        <f>"""TorlysDynamics"",""Torlys Inc."",""111"",""3"",""SHA0249993"",""4"",""20000"""</f>
        <v>"TorlysDynamics","Torlys Inc.","111","3","SHA0249993","4","20000"</v>
      </c>
      <c r="C815" s="2">
        <v>45937</v>
      </c>
      <c r="D815" s="2" t="str">
        <f>"SHA0249993"</f>
        <v>SHA0249993</v>
      </c>
      <c r="E815" s="2" t="str">
        <f>"S165"</f>
        <v>S165</v>
      </c>
      <c r="F815" t="str">
        <f>"CLARENCE"</f>
        <v>CLARENCE</v>
      </c>
      <c r="G815">
        <v>0</v>
      </c>
      <c r="H815">
        <v>0</v>
      </c>
      <c r="I815">
        <v>2</v>
      </c>
    </row>
    <row r="816" spans="1:9" x14ac:dyDescent="0.25">
      <c r="A816" t="s">
        <v>49</v>
      </c>
      <c r="B816" t="str">
        <f>"""TorlysDynamics"",""Torlys Inc."",""111"",""3"",""SHA0249994"",""4"",""10000"""</f>
        <v>"TorlysDynamics","Torlys Inc.","111","3","SHA0249994","4","10000"</v>
      </c>
      <c r="C816" s="2">
        <v>45937</v>
      </c>
      <c r="D816" s="2" t="str">
        <f>"SHA0249994"</f>
        <v>SHA0249994</v>
      </c>
      <c r="E816" s="2" t="str">
        <f>"C185"</f>
        <v>C185</v>
      </c>
      <c r="F816" t="str">
        <f>"CHICO"</f>
        <v>CHICO</v>
      </c>
      <c r="G816">
        <v>41</v>
      </c>
      <c r="H816">
        <v>0</v>
      </c>
      <c r="I816">
        <v>962.27</v>
      </c>
    </row>
    <row r="817" spans="1:9" x14ac:dyDescent="0.25">
      <c r="A817" t="s">
        <v>49</v>
      </c>
      <c r="B817" t="str">
        <f>"""TorlysDynamics"",""Torlys Inc."",""111"",""3"",""SHA0249994"",""4"",""20000"""</f>
        <v>"TorlysDynamics","Torlys Inc.","111","3","SHA0249994","4","20000"</v>
      </c>
      <c r="C817" s="2">
        <v>45937</v>
      </c>
      <c r="D817" s="2" t="str">
        <f>"SHA0249994"</f>
        <v>SHA0249994</v>
      </c>
      <c r="E817" s="2" t="str">
        <f>"C185"</f>
        <v>C185</v>
      </c>
      <c r="F817" t="str">
        <f>"CHICO"</f>
        <v>CHICO</v>
      </c>
      <c r="G817">
        <v>0</v>
      </c>
      <c r="H817">
        <v>0</v>
      </c>
      <c r="I817">
        <v>6</v>
      </c>
    </row>
    <row r="818" spans="1:9" x14ac:dyDescent="0.25">
      <c r="A818" t="s">
        <v>49</v>
      </c>
      <c r="B818" t="str">
        <f>"""TorlysDynamics"",""Torlys Inc."",""111"",""3"",""SHA0249994"",""4"",""30000"""</f>
        <v>"TorlysDynamics","Torlys Inc.","111","3","SHA0249994","4","30000"</v>
      </c>
      <c r="C818" s="2">
        <v>45937</v>
      </c>
      <c r="D818" s="2" t="str">
        <f>"SHA0249994"</f>
        <v>SHA0249994</v>
      </c>
      <c r="E818" s="2" t="str">
        <f>"C185"</f>
        <v>C185</v>
      </c>
      <c r="F818" t="str">
        <f>"CHICO"</f>
        <v>CHICO</v>
      </c>
      <c r="G818">
        <v>7</v>
      </c>
      <c r="H818">
        <v>0</v>
      </c>
      <c r="I818">
        <v>164.29</v>
      </c>
    </row>
    <row r="819" spans="1:9" x14ac:dyDescent="0.25">
      <c r="A819" t="s">
        <v>49</v>
      </c>
      <c r="B819" t="str">
        <f>"""TorlysDynamics"",""Torlys Inc."",""111"",""3"",""SHA0249995"",""4"",""20000"""</f>
        <v>"TorlysDynamics","Torlys Inc.","111","3","SHA0249995","4","20000"</v>
      </c>
      <c r="C819" s="2">
        <v>45937</v>
      </c>
      <c r="D819" s="2" t="str">
        <f>"SHA0249995"</f>
        <v>SHA0249995</v>
      </c>
      <c r="E819" s="2" t="str">
        <f>"A524"</f>
        <v>A524</v>
      </c>
      <c r="F819" t="str">
        <f>"CLARENCE"</f>
        <v>CLARENCE</v>
      </c>
      <c r="G819">
        <v>23</v>
      </c>
      <c r="H819">
        <v>0</v>
      </c>
      <c r="I819">
        <v>652.51</v>
      </c>
    </row>
    <row r="820" spans="1:9" x14ac:dyDescent="0.25">
      <c r="A820" t="s">
        <v>49</v>
      </c>
      <c r="B820" t="str">
        <f>"""TorlysDynamics"",""Torlys Inc."",""111"",""3"",""SHA0249996"",""4"",""10000"""</f>
        <v>"TorlysDynamics","Torlys Inc.","111","3","SHA0249996","4","10000"</v>
      </c>
      <c r="C820" s="2">
        <v>45937</v>
      </c>
      <c r="D820" s="2" t="str">
        <f>"SHA0249996"</f>
        <v>SHA0249996</v>
      </c>
      <c r="E820" s="2" t="str">
        <f>"B220"</f>
        <v>B220</v>
      </c>
      <c r="F820" t="str">
        <f>"BRANDON"</f>
        <v>BRANDON</v>
      </c>
      <c r="G820">
        <v>36</v>
      </c>
      <c r="H820">
        <v>0</v>
      </c>
      <c r="I820">
        <v>844.2</v>
      </c>
    </row>
    <row r="821" spans="1:9" x14ac:dyDescent="0.25">
      <c r="A821" t="s">
        <v>49</v>
      </c>
      <c r="B821" t="str">
        <f>"""TorlysDynamics"",""Torlys Inc."",""111"",""3"",""SHA0249997"",""4"",""10000"""</f>
        <v>"TorlysDynamics","Torlys Inc.","111","3","SHA0249997","4","10000"</v>
      </c>
      <c r="C821" s="2">
        <v>45937</v>
      </c>
      <c r="D821" s="2" t="str">
        <f>"SHA0249997"</f>
        <v>SHA0249997</v>
      </c>
      <c r="E821" s="2" t="str">
        <f>"B220"</f>
        <v>B220</v>
      </c>
      <c r="F821" t="str">
        <f>"BRANDON"</f>
        <v>BRANDON</v>
      </c>
      <c r="G821">
        <v>17</v>
      </c>
      <c r="H821">
        <v>0</v>
      </c>
      <c r="I821">
        <v>249.22</v>
      </c>
    </row>
    <row r="822" spans="1:9" x14ac:dyDescent="0.25">
      <c r="A822" t="s">
        <v>49</v>
      </c>
      <c r="B822" t="str">
        <f>"""TorlysDynamics"",""Torlys Inc."",""111"",""3"",""SHA0249998"",""4"",""40000"""</f>
        <v>"TorlysDynamics","Torlys Inc.","111","3","SHA0249998","4","40000"</v>
      </c>
      <c r="C822" s="2">
        <v>45937</v>
      </c>
      <c r="D822" s="2" t="str">
        <f>"SHA0249998"</f>
        <v>SHA0249998</v>
      </c>
      <c r="E822" s="2" t="str">
        <f>"B220"</f>
        <v>B220</v>
      </c>
      <c r="F822" t="str">
        <f>"BRANDON"</f>
        <v>BRANDON</v>
      </c>
      <c r="G822">
        <v>0</v>
      </c>
      <c r="H822">
        <v>0</v>
      </c>
      <c r="I822">
        <v>2</v>
      </c>
    </row>
    <row r="823" spans="1:9" x14ac:dyDescent="0.25">
      <c r="A823" t="s">
        <v>49</v>
      </c>
      <c r="B823" t="str">
        <f>"""TorlysDynamics"",""Torlys Inc."",""111"",""3"",""SHA0249999"",""4"",""10000"""</f>
        <v>"TorlysDynamics","Torlys Inc.","111","3","SHA0249999","4","10000"</v>
      </c>
      <c r="C823" s="2">
        <v>45937</v>
      </c>
      <c r="D823" s="2" t="str">
        <f>"SHA0249999"</f>
        <v>SHA0249999</v>
      </c>
      <c r="E823" s="2" t="str">
        <f>"B220"</f>
        <v>B220</v>
      </c>
      <c r="F823" t="str">
        <f>"BRANDON"</f>
        <v>BRANDON</v>
      </c>
      <c r="G823">
        <v>33</v>
      </c>
      <c r="H823">
        <v>0</v>
      </c>
      <c r="I823">
        <v>766.26</v>
      </c>
    </row>
    <row r="824" spans="1:9" x14ac:dyDescent="0.25">
      <c r="A824" t="s">
        <v>49</v>
      </c>
      <c r="B824" t="str">
        <f>"""TorlysDynamics"",""Torlys Inc."",""111"",""3"",""SHA0249999"",""4"",""20000"""</f>
        <v>"TorlysDynamics","Torlys Inc.","111","3","SHA0249999","4","20000"</v>
      </c>
      <c r="C824" s="2">
        <v>45937</v>
      </c>
      <c r="D824" s="2" t="str">
        <f>"SHA0249999"</f>
        <v>SHA0249999</v>
      </c>
      <c r="E824" s="2" t="str">
        <f>"B220"</f>
        <v>B220</v>
      </c>
      <c r="F824" t="str">
        <f>"BRANDON"</f>
        <v>BRANDON</v>
      </c>
      <c r="G824">
        <v>0</v>
      </c>
      <c r="H824">
        <v>0</v>
      </c>
      <c r="I824">
        <v>3</v>
      </c>
    </row>
    <row r="825" spans="1:9" x14ac:dyDescent="0.25">
      <c r="A825" t="s">
        <v>49</v>
      </c>
      <c r="B825" t="str">
        <f>"""TorlysDynamics"",""Torlys Inc."",""111"",""3"",""SHA0250000"",""4"",""30000"""</f>
        <v>"TorlysDynamics","Torlys Inc.","111","3","SHA0250000","4","30000"</v>
      </c>
      <c r="C825" s="2">
        <v>45937</v>
      </c>
      <c r="D825" s="2" t="str">
        <f>"SHA0250000"</f>
        <v>SHA0250000</v>
      </c>
      <c r="E825" s="2" t="str">
        <f>"P1120"</f>
        <v>P1120</v>
      </c>
      <c r="F825" t="str">
        <f>"CHICO"</f>
        <v>CHICO</v>
      </c>
      <c r="G825">
        <v>0</v>
      </c>
      <c r="H825">
        <v>1</v>
      </c>
      <c r="I825">
        <v>875.7</v>
      </c>
    </row>
    <row r="826" spans="1:9" x14ac:dyDescent="0.25">
      <c r="A826" t="s">
        <v>49</v>
      </c>
      <c r="B826" t="str">
        <f>"""TorlysDynamics"",""Torlys Inc."",""111"",""3"",""SHA0250000"",""4"",""40000"""</f>
        <v>"TorlysDynamics","Torlys Inc.","111","3","SHA0250000","4","40000"</v>
      </c>
      <c r="C826" s="2">
        <v>45937</v>
      </c>
      <c r="D826" s="2" t="str">
        <f>"SHA0250000"</f>
        <v>SHA0250000</v>
      </c>
      <c r="E826" s="2" t="str">
        <f>"P1120"</f>
        <v>P1120</v>
      </c>
      <c r="F826" t="str">
        <f>"CHICO"</f>
        <v>CHICO</v>
      </c>
      <c r="G826">
        <v>0</v>
      </c>
      <c r="H826">
        <v>1</v>
      </c>
      <c r="I826">
        <v>875.7</v>
      </c>
    </row>
    <row r="827" spans="1:9" x14ac:dyDescent="0.25">
      <c r="A827" t="s">
        <v>49</v>
      </c>
      <c r="B827" t="str">
        <f>"""TorlysDynamics"",""Torlys Inc."",""111"",""3"",""SHA0250001"",""4"",""10000"""</f>
        <v>"TorlysDynamics","Torlys Inc.","111","3","SHA0250001","4","10000"</v>
      </c>
      <c r="C827" s="2">
        <v>45937</v>
      </c>
      <c r="D827" s="2" t="str">
        <f>"SHA0250001"</f>
        <v>SHA0250001</v>
      </c>
      <c r="E827" s="2" t="str">
        <f>"K250"</f>
        <v>K250</v>
      </c>
      <c r="F827" t="str">
        <f>"JASON-R"</f>
        <v>JASON-R</v>
      </c>
      <c r="G827">
        <v>26</v>
      </c>
      <c r="H827">
        <v>0</v>
      </c>
      <c r="I827">
        <v>559</v>
      </c>
    </row>
    <row r="828" spans="1:9" x14ac:dyDescent="0.25">
      <c r="A828" t="s">
        <v>49</v>
      </c>
      <c r="B828" t="str">
        <f>"""TorlysDynamics"",""Torlys Inc."",""111"",""3"",""SHA0250001"",""4"",""20000"""</f>
        <v>"TorlysDynamics","Torlys Inc.","111","3","SHA0250001","4","20000"</v>
      </c>
      <c r="C828" s="2">
        <v>45937</v>
      </c>
      <c r="D828" s="2" t="str">
        <f>"SHA0250001"</f>
        <v>SHA0250001</v>
      </c>
      <c r="E828" s="2" t="str">
        <f>"K250"</f>
        <v>K250</v>
      </c>
      <c r="F828" t="str">
        <f>"JASON-R"</f>
        <v>JASON-R</v>
      </c>
      <c r="G828">
        <v>2</v>
      </c>
      <c r="H828">
        <v>0</v>
      </c>
      <c r="I828">
        <v>4</v>
      </c>
    </row>
    <row r="829" spans="1:9" x14ac:dyDescent="0.25">
      <c r="A829" t="s">
        <v>49</v>
      </c>
      <c r="B829" t="str">
        <f>"""TorlysDynamics"",""Torlys Inc."",""111"",""3"",""SHA0250001"",""4"",""30000"""</f>
        <v>"TorlysDynamics","Torlys Inc.","111","3","SHA0250001","4","30000"</v>
      </c>
      <c r="C829" s="2">
        <v>45937</v>
      </c>
      <c r="D829" s="2" t="str">
        <f>"SHA0250001"</f>
        <v>SHA0250001</v>
      </c>
      <c r="E829" s="2" t="str">
        <f>"K250"</f>
        <v>K250</v>
      </c>
      <c r="F829" t="str">
        <f>"JASON-R"</f>
        <v>JASON-R</v>
      </c>
      <c r="G829">
        <v>0</v>
      </c>
      <c r="H829">
        <v>0</v>
      </c>
      <c r="I829">
        <v>3</v>
      </c>
    </row>
    <row r="830" spans="1:9" x14ac:dyDescent="0.25">
      <c r="A830" t="s">
        <v>49</v>
      </c>
      <c r="B830" t="str">
        <f>"""TorlysDynamics"",""Torlys Inc."",""111"",""3"",""SHA0250009"",""4"",""10000"""</f>
        <v>"TorlysDynamics","Torlys Inc.","111","3","SHA0250009","4","10000"</v>
      </c>
      <c r="C830" s="2">
        <v>45937</v>
      </c>
      <c r="D830" s="2" t="str">
        <f>"SHA0250009"</f>
        <v>SHA0250009</v>
      </c>
      <c r="E830" s="2" t="str">
        <f>"P1220"</f>
        <v>P1220</v>
      </c>
      <c r="F830" t="str">
        <f>"BRANDON"</f>
        <v>BRANDON</v>
      </c>
      <c r="G830">
        <v>49</v>
      </c>
      <c r="H830">
        <v>0</v>
      </c>
      <c r="I830">
        <v>1149.05</v>
      </c>
    </row>
    <row r="831" spans="1:9" x14ac:dyDescent="0.25">
      <c r="A831" t="s">
        <v>49</v>
      </c>
      <c r="B831" t="str">
        <f>"""TorlysDynamics"",""Torlys Inc."",""111"",""3"",""SHA0250010"",""4"",""10000"""</f>
        <v>"TorlysDynamics","Torlys Inc.","111","3","SHA0250010","4","10000"</v>
      </c>
      <c r="C831" s="2">
        <v>45937</v>
      </c>
      <c r="D831" s="2" t="str">
        <f>"SHA0250010"</f>
        <v>SHA0250010</v>
      </c>
      <c r="E831" s="2" t="str">
        <f>"P1220"</f>
        <v>P1220</v>
      </c>
      <c r="F831" t="str">
        <f>"BRANDON"</f>
        <v>BRANDON</v>
      </c>
      <c r="G831">
        <v>35</v>
      </c>
      <c r="H831">
        <v>0</v>
      </c>
      <c r="I831">
        <v>943.25</v>
      </c>
    </row>
    <row r="832" spans="1:9" x14ac:dyDescent="0.25">
      <c r="A832" t="s">
        <v>49</v>
      </c>
      <c r="B832" t="str">
        <f>"""TorlysDynamics"",""Torlys Inc."",""111"",""3"",""SHA0250010"",""4"",""20000"""</f>
        <v>"TorlysDynamics","Torlys Inc.","111","3","SHA0250010","4","20000"</v>
      </c>
      <c r="C832" s="2">
        <v>45937</v>
      </c>
      <c r="D832" s="2" t="str">
        <f>"SHA0250010"</f>
        <v>SHA0250010</v>
      </c>
      <c r="E832" s="2" t="str">
        <f>"P1220"</f>
        <v>P1220</v>
      </c>
      <c r="F832" t="str">
        <f>"BRANDON"</f>
        <v>BRANDON</v>
      </c>
      <c r="G832">
        <v>0</v>
      </c>
      <c r="H832">
        <v>0</v>
      </c>
      <c r="I832">
        <v>1</v>
      </c>
    </row>
    <row r="833" spans="1:9" x14ac:dyDescent="0.25">
      <c r="A833" t="s">
        <v>49</v>
      </c>
      <c r="B833" t="str">
        <f>"""TorlysDynamics"",""Torlys Inc."",""111"",""3"",""SHA0250011"",""4"",""10000"""</f>
        <v>"TorlysDynamics","Torlys Inc.","111","3","SHA0250011","4","10000"</v>
      </c>
      <c r="C833" s="2">
        <v>45937</v>
      </c>
      <c r="D833" s="2" t="str">
        <f>"SHA0250011"</f>
        <v>SHA0250011</v>
      </c>
      <c r="E833" s="2" t="str">
        <f>"E220"</f>
        <v>E220</v>
      </c>
      <c r="F833" t="str">
        <f>"CHICO"</f>
        <v>CHICO</v>
      </c>
      <c r="G833">
        <v>54</v>
      </c>
      <c r="H833">
        <v>0</v>
      </c>
      <c r="I833">
        <v>791.64</v>
      </c>
    </row>
    <row r="834" spans="1:9" x14ac:dyDescent="0.25">
      <c r="A834" t="s">
        <v>49</v>
      </c>
      <c r="B834" t="str">
        <f>"""TorlysDynamics"",""Torlys Inc."",""111"",""3"",""SHA0250011"",""4"",""20000"""</f>
        <v>"TorlysDynamics","Torlys Inc.","111","3","SHA0250011","4","20000"</v>
      </c>
      <c r="C834" s="2">
        <v>45937</v>
      </c>
      <c r="D834" s="2" t="str">
        <f>"SHA0250011"</f>
        <v>SHA0250011</v>
      </c>
      <c r="E834" s="2" t="str">
        <f>"E220"</f>
        <v>E220</v>
      </c>
      <c r="F834" t="str">
        <f>"CHICO"</f>
        <v>CHICO</v>
      </c>
      <c r="G834">
        <v>0</v>
      </c>
      <c r="H834">
        <v>0</v>
      </c>
      <c r="I834">
        <v>1</v>
      </c>
    </row>
    <row r="835" spans="1:9" x14ac:dyDescent="0.25">
      <c r="A835" t="s">
        <v>49</v>
      </c>
      <c r="B835" t="str">
        <f>"""TorlysDynamics"",""Torlys Inc."",""111"",""3"",""SHA0250012"",""4"",""10000"""</f>
        <v>"TorlysDynamics","Torlys Inc.","111","3","SHA0250012","4","10000"</v>
      </c>
      <c r="C835" s="2">
        <v>45937</v>
      </c>
      <c r="D835" s="2" t="str">
        <f>"SHA0250012"</f>
        <v>SHA0250012</v>
      </c>
      <c r="E835" s="2" t="str">
        <f>"E220"</f>
        <v>E220</v>
      </c>
      <c r="F835" t="str">
        <f>"CHICO"</f>
        <v>CHICO</v>
      </c>
      <c r="G835">
        <v>20</v>
      </c>
      <c r="H835">
        <v>0</v>
      </c>
      <c r="I835">
        <v>373.4</v>
      </c>
    </row>
    <row r="836" spans="1:9" x14ac:dyDescent="0.25">
      <c r="A836" t="s">
        <v>49</v>
      </c>
      <c r="B836" t="str">
        <f>"""TorlysDynamics"",""Torlys Inc."",""111"",""3"",""SHA0250013"",""4"",""10000"""</f>
        <v>"TorlysDynamics","Torlys Inc.","111","3","SHA0250013","4","10000"</v>
      </c>
      <c r="C836" s="2">
        <v>45936</v>
      </c>
      <c r="D836" s="2" t="str">
        <f>"SHA0250013"</f>
        <v>SHA0250013</v>
      </c>
      <c r="E836" s="2" t="str">
        <f>"L1068"</f>
        <v>L1068</v>
      </c>
      <c r="F836" t="str">
        <f>""</f>
        <v/>
      </c>
      <c r="G836">
        <v>18</v>
      </c>
      <c r="H836">
        <v>0</v>
      </c>
      <c r="I836">
        <v>422.1</v>
      </c>
    </row>
    <row r="837" spans="1:9" x14ac:dyDescent="0.25">
      <c r="A837" t="s">
        <v>49</v>
      </c>
      <c r="B837" t="str">
        <f>"""TorlysDynamics"",""Torlys Inc."",""111"",""3"",""SHA0250018"",""4"",""10000"""</f>
        <v>"TorlysDynamics","Torlys Inc.","111","3","SHA0250018","4","10000"</v>
      </c>
      <c r="C837" s="2">
        <v>45937</v>
      </c>
      <c r="D837" s="2" t="str">
        <f>"SHA0250018"</f>
        <v>SHA0250018</v>
      </c>
      <c r="E837" s="2" t="str">
        <f>"T135"</f>
        <v>T135</v>
      </c>
      <c r="F837" t="str">
        <f>"AQIYL"</f>
        <v>AQIYL</v>
      </c>
      <c r="G837">
        <v>12</v>
      </c>
      <c r="H837">
        <v>0</v>
      </c>
      <c r="I837">
        <v>281.39999999999998</v>
      </c>
    </row>
    <row r="838" spans="1:9" x14ac:dyDescent="0.25">
      <c r="A838" t="s">
        <v>49</v>
      </c>
      <c r="B838" t="str">
        <f>"""TorlysDynamics"",""Torlys Inc."",""111"",""3"",""SHA0250019"",""4"",""10000"""</f>
        <v>"TorlysDynamics","Torlys Inc.","111","3","SHA0250019","4","10000"</v>
      </c>
      <c r="C838" s="2">
        <v>45937</v>
      </c>
      <c r="D838" s="2" t="str">
        <f>"SHA0250019"</f>
        <v>SHA0250019</v>
      </c>
      <c r="E838" s="2" t="str">
        <f>"D1120"</f>
        <v>D1120</v>
      </c>
      <c r="F838" t="str">
        <f>"JASON-R"</f>
        <v>JASON-R</v>
      </c>
      <c r="G838">
        <v>40</v>
      </c>
      <c r="H838">
        <v>0</v>
      </c>
      <c r="I838">
        <v>938</v>
      </c>
    </row>
    <row r="839" spans="1:9" x14ac:dyDescent="0.25">
      <c r="A839" t="s">
        <v>49</v>
      </c>
      <c r="B839" t="str">
        <f>"""TorlysDynamics"",""Torlys Inc."",""111"",""3"",""SHA0250020"",""4"",""10000"""</f>
        <v>"TorlysDynamics","Torlys Inc.","111","3","SHA0250020","4","10000"</v>
      </c>
      <c r="C839" s="2">
        <v>45937</v>
      </c>
      <c r="D839" s="2" t="str">
        <f>"SHA0250020"</f>
        <v>SHA0250020</v>
      </c>
      <c r="E839" s="2" t="str">
        <f>"F221"</f>
        <v>F221</v>
      </c>
      <c r="F839" t="str">
        <f>"AQIYL"</f>
        <v>AQIYL</v>
      </c>
      <c r="G839">
        <v>54</v>
      </c>
      <c r="H839">
        <v>0</v>
      </c>
      <c r="I839">
        <v>1253.8800000000001</v>
      </c>
    </row>
    <row r="840" spans="1:9" x14ac:dyDescent="0.25">
      <c r="A840" t="s">
        <v>49</v>
      </c>
      <c r="B840" t="str">
        <f>"""TorlysDynamics"",""Torlys Inc."",""111"",""3"",""SHA0250020"",""4"",""20000"""</f>
        <v>"TorlysDynamics","Torlys Inc.","111","3","SHA0250020","4","20000"</v>
      </c>
      <c r="C840" s="2">
        <v>45937</v>
      </c>
      <c r="D840" s="2" t="str">
        <f>"SHA0250020"</f>
        <v>SHA0250020</v>
      </c>
      <c r="E840" s="2" t="str">
        <f>"F221"</f>
        <v>F221</v>
      </c>
      <c r="F840" t="str">
        <f>"AQIYL"</f>
        <v>AQIYL</v>
      </c>
      <c r="G840">
        <v>0</v>
      </c>
      <c r="H840">
        <v>0</v>
      </c>
      <c r="I840">
        <v>8</v>
      </c>
    </row>
    <row r="841" spans="1:9" x14ac:dyDescent="0.25">
      <c r="A841" t="s">
        <v>49</v>
      </c>
      <c r="B841" t="str">
        <f>"""TorlysDynamics"",""Torlys Inc."",""111"",""3"",""SHA0250021"",""4"",""10000"""</f>
        <v>"TorlysDynamics","Torlys Inc.","111","3","SHA0250021","4","10000"</v>
      </c>
      <c r="C841" s="2">
        <v>45937</v>
      </c>
      <c r="D841" s="2" t="str">
        <f>"SHA0250021"</f>
        <v>SHA0250021</v>
      </c>
      <c r="E841" s="2" t="str">
        <f>"F221"</f>
        <v>F221</v>
      </c>
      <c r="F841" t="str">
        <f>"AQIYL"</f>
        <v>AQIYL</v>
      </c>
      <c r="G841">
        <v>39</v>
      </c>
      <c r="H841">
        <v>0</v>
      </c>
      <c r="I841">
        <v>1025.31</v>
      </c>
    </row>
    <row r="842" spans="1:9" x14ac:dyDescent="0.25">
      <c r="A842" t="s">
        <v>49</v>
      </c>
      <c r="B842" t="str">
        <f>"""TorlysDynamics"",""Torlys Inc."",""111"",""3"",""SHA0250021"",""4"",""40000"""</f>
        <v>"TorlysDynamics","Torlys Inc.","111","3","SHA0250021","4","40000"</v>
      </c>
      <c r="C842" s="2">
        <v>45937</v>
      </c>
      <c r="D842" s="2" t="str">
        <f>"SHA0250021"</f>
        <v>SHA0250021</v>
      </c>
      <c r="E842" s="2" t="str">
        <f>"F221"</f>
        <v>F221</v>
      </c>
      <c r="F842" t="str">
        <f>"AQIYL"</f>
        <v>AQIYL</v>
      </c>
      <c r="G842">
        <v>0</v>
      </c>
      <c r="H842">
        <v>0</v>
      </c>
      <c r="I842">
        <v>8</v>
      </c>
    </row>
    <row r="843" spans="1:9" x14ac:dyDescent="0.25">
      <c r="A843" t="s">
        <v>49</v>
      </c>
      <c r="B843" t="str">
        <f>"""TorlysDynamics"",""Torlys Inc."",""111"",""3"",""SHA0250022"",""4"",""10000"""</f>
        <v>"TorlysDynamics","Torlys Inc.","111","3","SHA0250022","4","10000"</v>
      </c>
      <c r="C843" s="2">
        <v>45937</v>
      </c>
      <c r="D843" s="2" t="str">
        <f>"SHA0250022"</f>
        <v>SHA0250022</v>
      </c>
      <c r="E843" s="2" t="str">
        <f>"F221"</f>
        <v>F221</v>
      </c>
      <c r="F843" t="str">
        <f>"AQIYL"</f>
        <v>AQIYL</v>
      </c>
      <c r="G843">
        <v>17</v>
      </c>
      <c r="H843">
        <v>0</v>
      </c>
      <c r="I843">
        <v>446.93</v>
      </c>
    </row>
    <row r="844" spans="1:9" x14ac:dyDescent="0.25">
      <c r="A844" t="s">
        <v>49</v>
      </c>
      <c r="B844" t="str">
        <f>"""TorlysDynamics"",""Torlys Inc."",""111"",""3"",""SHA0250022"",""4"",""40000"""</f>
        <v>"TorlysDynamics","Torlys Inc.","111","3","SHA0250022","4","40000"</v>
      </c>
      <c r="C844" s="2">
        <v>45937</v>
      </c>
      <c r="D844" s="2" t="str">
        <f>"SHA0250022"</f>
        <v>SHA0250022</v>
      </c>
      <c r="E844" s="2" t="str">
        <f>"F221"</f>
        <v>F221</v>
      </c>
      <c r="F844" t="str">
        <f>"AQIYL"</f>
        <v>AQIYL</v>
      </c>
      <c r="G844">
        <v>0</v>
      </c>
      <c r="H844">
        <v>0</v>
      </c>
      <c r="I844">
        <v>5</v>
      </c>
    </row>
    <row r="845" spans="1:9" x14ac:dyDescent="0.25">
      <c r="A845" t="s">
        <v>49</v>
      </c>
      <c r="B845" t="str">
        <f>"""TorlysDynamics"",""Torlys Inc."",""111"",""3"",""SHA0250023"",""4"",""20000"""</f>
        <v>"TorlysDynamics","Torlys Inc.","111","3","SHA0250023","4","20000"</v>
      </c>
      <c r="C845" s="2">
        <v>45937</v>
      </c>
      <c r="D845" s="2" t="str">
        <f>"SHA0250023"</f>
        <v>SHA0250023</v>
      </c>
      <c r="E845" s="2" t="str">
        <f>"D1120"</f>
        <v>D1120</v>
      </c>
      <c r="F845" t="str">
        <f>"JASON-R"</f>
        <v>JASON-R</v>
      </c>
      <c r="G845">
        <v>4</v>
      </c>
      <c r="H845">
        <v>0</v>
      </c>
      <c r="I845">
        <v>72</v>
      </c>
    </row>
    <row r="846" spans="1:9" x14ac:dyDescent="0.25">
      <c r="A846" t="s">
        <v>49</v>
      </c>
      <c r="B846" t="str">
        <f>"""TorlysDynamics"",""Torlys Inc."",""111"",""3"",""SHA0250024"",""4"",""10000"""</f>
        <v>"TorlysDynamics","Torlys Inc.","111","3","SHA0250024","4","10000"</v>
      </c>
      <c r="C846" s="2">
        <v>45937</v>
      </c>
      <c r="D846" s="2" t="str">
        <f>"SHA0250024"</f>
        <v>SHA0250024</v>
      </c>
      <c r="E846" s="2" t="str">
        <f>"D1120"</f>
        <v>D1120</v>
      </c>
      <c r="F846" t="str">
        <f>"JASON-R"</f>
        <v>JASON-R</v>
      </c>
      <c r="G846">
        <v>0</v>
      </c>
      <c r="H846">
        <v>0</v>
      </c>
      <c r="I846">
        <v>9</v>
      </c>
    </row>
    <row r="847" spans="1:9" x14ac:dyDescent="0.25">
      <c r="A847" t="s">
        <v>49</v>
      </c>
      <c r="B847" t="str">
        <f>"""TorlysDynamics"",""Torlys Inc."",""111"",""3"",""SHA0250025"",""4"",""10000"""</f>
        <v>"TorlysDynamics","Torlys Inc.","111","3","SHA0250025","4","10000"</v>
      </c>
      <c r="C847" s="2">
        <v>45937</v>
      </c>
      <c r="D847" s="2" t="str">
        <f>"SHA0250025"</f>
        <v>SHA0250025</v>
      </c>
      <c r="E847" s="2" t="str">
        <f>"F221"</f>
        <v>F221</v>
      </c>
      <c r="F847" t="str">
        <f>"AQIYL"</f>
        <v>AQIYL</v>
      </c>
      <c r="G847">
        <v>13</v>
      </c>
      <c r="H847">
        <v>0</v>
      </c>
      <c r="I847">
        <v>265.33</v>
      </c>
    </row>
    <row r="848" spans="1:9" x14ac:dyDescent="0.25">
      <c r="A848" t="s">
        <v>49</v>
      </c>
      <c r="B848" t="str">
        <f>"""TorlysDynamics"",""Torlys Inc."",""111"",""3"",""SHA0250025"",""4"",""20000"""</f>
        <v>"TorlysDynamics","Torlys Inc.","111","3","SHA0250025","4","20000"</v>
      </c>
      <c r="C848" s="2">
        <v>45937</v>
      </c>
      <c r="D848" s="2" t="str">
        <f>"SHA0250025"</f>
        <v>SHA0250025</v>
      </c>
      <c r="E848" s="2" t="str">
        <f>"F221"</f>
        <v>F221</v>
      </c>
      <c r="F848" t="str">
        <f>"AQIYL"</f>
        <v>AQIYL</v>
      </c>
      <c r="G848">
        <v>0</v>
      </c>
      <c r="H848">
        <v>0</v>
      </c>
      <c r="I848">
        <v>5</v>
      </c>
    </row>
    <row r="849" spans="1:9" x14ac:dyDescent="0.25">
      <c r="A849" t="s">
        <v>49</v>
      </c>
      <c r="B849" t="str">
        <f>"""TorlysDynamics"",""Torlys Inc."",""111"",""3"",""SHA0250026"",""4"",""10000"""</f>
        <v>"TorlysDynamics","Torlys Inc.","111","3","SHA0250026","4","10000"</v>
      </c>
      <c r="C849" s="2">
        <v>45937</v>
      </c>
      <c r="D849" s="2" t="str">
        <f>"SHA0250026"</f>
        <v>SHA0250026</v>
      </c>
      <c r="E849" s="2" t="str">
        <f>"D1120"</f>
        <v>D1120</v>
      </c>
      <c r="F849" t="str">
        <f>"JASON-R"</f>
        <v>JASON-R</v>
      </c>
      <c r="G849">
        <v>0</v>
      </c>
      <c r="H849">
        <v>3</v>
      </c>
      <c r="I849">
        <v>3658.2</v>
      </c>
    </row>
    <row r="850" spans="1:9" x14ac:dyDescent="0.25">
      <c r="A850" t="s">
        <v>49</v>
      </c>
      <c r="B850" t="str">
        <f>"""TorlysDynamics"",""Torlys Inc."",""111"",""3"",""SHA0250027"",""4"",""10000"""</f>
        <v>"TorlysDynamics","Torlys Inc.","111","3","SHA0250027","4","10000"</v>
      </c>
      <c r="C850" s="2">
        <v>45937</v>
      </c>
      <c r="D850" s="2" t="str">
        <f>"SHA0250027"</f>
        <v>SHA0250027</v>
      </c>
      <c r="E850" s="2" t="str">
        <f>"D1120"</f>
        <v>D1120</v>
      </c>
      <c r="F850" t="str">
        <f>"JASON-R"</f>
        <v>JASON-R</v>
      </c>
      <c r="G850">
        <v>0</v>
      </c>
      <c r="H850">
        <v>0</v>
      </c>
      <c r="I850">
        <v>2</v>
      </c>
    </row>
    <row r="851" spans="1:9" x14ac:dyDescent="0.25">
      <c r="A851" t="s">
        <v>49</v>
      </c>
      <c r="B851" t="str">
        <f>"""TorlysDynamics"",""Torlys Inc."",""111"",""3"",""SHA0250028"",""4"",""10000"""</f>
        <v>"TorlysDynamics","Torlys Inc.","111","3","SHA0250028","4","10000"</v>
      </c>
      <c r="C851" s="2">
        <v>45937</v>
      </c>
      <c r="D851" s="2" t="str">
        <f>"SHA0250028"</f>
        <v>SHA0250028</v>
      </c>
      <c r="E851" s="2" t="str">
        <f>"D1120"</f>
        <v>D1120</v>
      </c>
      <c r="F851" t="str">
        <f>"JASON-R"</f>
        <v>JASON-R</v>
      </c>
      <c r="G851">
        <v>1</v>
      </c>
      <c r="H851">
        <v>0</v>
      </c>
      <c r="I851">
        <v>23.45</v>
      </c>
    </row>
    <row r="852" spans="1:9" x14ac:dyDescent="0.25">
      <c r="A852" t="s">
        <v>49</v>
      </c>
      <c r="B852" t="str">
        <f>"""TorlysDynamics"",""Torlys Inc."",""111"",""3"",""SHA0250029"",""4"",""10000"""</f>
        <v>"TorlysDynamics","Torlys Inc.","111","3","SHA0250029","4","10000"</v>
      </c>
      <c r="C852" s="2">
        <v>45937</v>
      </c>
      <c r="D852" s="2" t="str">
        <f>"SHA0250029"</f>
        <v>SHA0250029</v>
      </c>
      <c r="E852" s="2" t="str">
        <f>"R101"</f>
        <v>R101</v>
      </c>
      <c r="F852" t="str">
        <f>"KEVIN-F"</f>
        <v>KEVIN-F</v>
      </c>
      <c r="G852">
        <v>1</v>
      </c>
      <c r="H852">
        <v>0</v>
      </c>
      <c r="I852">
        <v>22.64</v>
      </c>
    </row>
    <row r="853" spans="1:9" x14ac:dyDescent="0.25">
      <c r="A853" t="s">
        <v>49</v>
      </c>
      <c r="B853" t="str">
        <f>"""TorlysDynamics"",""Torlys Inc."",""111"",""3"",""SHA0250030"",""4"",""10000"""</f>
        <v>"TorlysDynamics","Torlys Inc.","111","3","SHA0250030","4","10000"</v>
      </c>
      <c r="C853" s="2">
        <v>45937</v>
      </c>
      <c r="D853" s="2" t="str">
        <f>"SHA0250030"</f>
        <v>SHA0250030</v>
      </c>
      <c r="E853" s="2" t="str">
        <f>"MISC INSURANCE CDN"</f>
        <v>MISC INSURANCE CDN</v>
      </c>
      <c r="F853" t="str">
        <f>"JASON-R"</f>
        <v>JASON-R</v>
      </c>
      <c r="G853">
        <v>6</v>
      </c>
      <c r="H853">
        <v>0</v>
      </c>
      <c r="I853">
        <v>87.96</v>
      </c>
    </row>
    <row r="854" spans="1:9" x14ac:dyDescent="0.25">
      <c r="A854" t="s">
        <v>49</v>
      </c>
      <c r="B854" t="str">
        <f>"""TorlysDynamics"",""Torlys Inc."",""111"",""3"",""SHA0250031"",""4"",""10000"""</f>
        <v>"TorlysDynamics","Torlys Inc.","111","3","SHA0250031","4","10000"</v>
      </c>
      <c r="C854" s="2">
        <v>45937</v>
      </c>
      <c r="D854" s="2" t="str">
        <f>"SHA0250031"</f>
        <v>SHA0250031</v>
      </c>
      <c r="E854" s="2" t="str">
        <f>"F220"</f>
        <v>F220</v>
      </c>
      <c r="F854" t="str">
        <f>"BRANDON"</f>
        <v>BRANDON</v>
      </c>
      <c r="G854">
        <v>36</v>
      </c>
      <c r="H854">
        <v>0</v>
      </c>
      <c r="I854">
        <v>563.04</v>
      </c>
    </row>
    <row r="855" spans="1:9" x14ac:dyDescent="0.25">
      <c r="A855" t="s">
        <v>49</v>
      </c>
      <c r="B855" t="str">
        <f>"""TorlysDynamics"",""Torlys Inc."",""111"",""3"",""SHA0250034"",""4"",""10000"""</f>
        <v>"TorlysDynamics","Torlys Inc.","111","3","SHA0250034","4","10000"</v>
      </c>
      <c r="C855" s="2">
        <v>45936</v>
      </c>
      <c r="D855" s="2" t="str">
        <f>"SHA0250034"</f>
        <v>SHA0250034</v>
      </c>
      <c r="E855" s="2" t="str">
        <f>"P1119"</f>
        <v>P1119</v>
      </c>
      <c r="F855" t="str">
        <f>""</f>
        <v/>
      </c>
      <c r="G855">
        <v>29</v>
      </c>
      <c r="H855">
        <v>0</v>
      </c>
      <c r="I855">
        <v>809.97</v>
      </c>
    </row>
    <row r="856" spans="1:9" x14ac:dyDescent="0.25">
      <c r="A856" t="s">
        <v>49</v>
      </c>
      <c r="B856" t="str">
        <f>"""TorlysDynamics"",""Torlys Inc."",""111"",""3"",""SHA0250034"",""4"",""30000"""</f>
        <v>"TorlysDynamics","Torlys Inc.","111","3","SHA0250034","4","30000"</v>
      </c>
      <c r="C856" s="2">
        <v>45936</v>
      </c>
      <c r="D856" s="2" t="str">
        <f>"SHA0250034"</f>
        <v>SHA0250034</v>
      </c>
      <c r="E856" s="2" t="str">
        <f>"P1119"</f>
        <v>P1119</v>
      </c>
      <c r="F856" t="str">
        <f>""</f>
        <v/>
      </c>
      <c r="G856">
        <v>0</v>
      </c>
      <c r="H856">
        <v>0</v>
      </c>
      <c r="I856">
        <v>2</v>
      </c>
    </row>
    <row r="857" spans="1:9" x14ac:dyDescent="0.25">
      <c r="A857" t="s">
        <v>49</v>
      </c>
      <c r="B857" t="str">
        <f>"""TorlysDynamics"",""Torlys Inc."",""111"",""3"",""SHA0250035"",""4"",""10000"""</f>
        <v>"TorlysDynamics","Torlys Inc.","111","3","SHA0250035","4","10000"</v>
      </c>
      <c r="C857" s="2">
        <v>45937</v>
      </c>
      <c r="D857" s="2" t="str">
        <f>"SHA0250035"</f>
        <v>SHA0250035</v>
      </c>
      <c r="E857" s="2" t="str">
        <f>"O328"</f>
        <v>O328</v>
      </c>
      <c r="F857" t="str">
        <f>"JASON-R"</f>
        <v>JASON-R</v>
      </c>
      <c r="G857">
        <v>14</v>
      </c>
      <c r="H857">
        <v>0</v>
      </c>
      <c r="I857">
        <v>397.18</v>
      </c>
    </row>
    <row r="858" spans="1:9" x14ac:dyDescent="0.25">
      <c r="A858" t="s">
        <v>49</v>
      </c>
      <c r="B858" t="str">
        <f>"""TorlysDynamics"",""Torlys Inc."",""111"",""3"",""SHA0250035"",""4"",""20000"""</f>
        <v>"TorlysDynamics","Torlys Inc.","111","3","SHA0250035","4","20000"</v>
      </c>
      <c r="C858" s="2">
        <v>45937</v>
      </c>
      <c r="D858" s="2" t="str">
        <f>"SHA0250035"</f>
        <v>SHA0250035</v>
      </c>
      <c r="E858" s="2" t="str">
        <f>"O328"</f>
        <v>O328</v>
      </c>
      <c r="F858" t="str">
        <f>"JASON-R"</f>
        <v>JASON-R</v>
      </c>
      <c r="G858">
        <v>0</v>
      </c>
      <c r="H858">
        <v>0</v>
      </c>
      <c r="I858">
        <v>1</v>
      </c>
    </row>
    <row r="859" spans="1:9" x14ac:dyDescent="0.25">
      <c r="A859" t="s">
        <v>49</v>
      </c>
      <c r="B859" t="str">
        <f>"""TorlysDynamics"",""Torlys Inc."",""111"",""3"",""SHA0250038"",""4"",""10000"""</f>
        <v>"TorlysDynamics","Torlys Inc.","111","3","SHA0250038","4","10000"</v>
      </c>
      <c r="C859" s="2">
        <v>45937</v>
      </c>
      <c r="D859" s="2" t="str">
        <f>"SHA0250038"</f>
        <v>SHA0250038</v>
      </c>
      <c r="E859" s="2" t="str">
        <f>"M130"</f>
        <v>M130</v>
      </c>
      <c r="F859" t="str">
        <f>"JASON-R"</f>
        <v>JASON-R</v>
      </c>
      <c r="G859">
        <v>15</v>
      </c>
      <c r="H859">
        <v>0</v>
      </c>
      <c r="I859">
        <v>244.2</v>
      </c>
    </row>
    <row r="860" spans="1:9" x14ac:dyDescent="0.25">
      <c r="A860" t="s">
        <v>49</v>
      </c>
      <c r="B860" t="str">
        <f>"""TorlysDynamics"",""Torlys Inc."",""111"",""3"",""SHA0250038"",""4"",""20000"""</f>
        <v>"TorlysDynamics","Torlys Inc.","111","3","SHA0250038","4","20000"</v>
      </c>
      <c r="C860" s="2">
        <v>45937</v>
      </c>
      <c r="D860" s="2" t="str">
        <f>"SHA0250038"</f>
        <v>SHA0250038</v>
      </c>
      <c r="E860" s="2" t="str">
        <f>"M130"</f>
        <v>M130</v>
      </c>
      <c r="F860" t="str">
        <f>"JASON-R"</f>
        <v>JASON-R</v>
      </c>
      <c r="G860">
        <v>0</v>
      </c>
      <c r="H860">
        <v>0</v>
      </c>
      <c r="I860">
        <v>1</v>
      </c>
    </row>
    <row r="861" spans="1:9" x14ac:dyDescent="0.25">
      <c r="A861" t="s">
        <v>49</v>
      </c>
      <c r="B861" t="str">
        <f>"""TorlysDynamics"",""Torlys Inc."",""111"",""3"",""SHA0250039"",""4"",""10000"""</f>
        <v>"TorlysDynamics","Torlys Inc.","111","3","SHA0250039","4","10000"</v>
      </c>
      <c r="C861" s="2">
        <v>45937</v>
      </c>
      <c r="D861" s="2" t="str">
        <f>"SHA0250039"</f>
        <v>SHA0250039</v>
      </c>
      <c r="E861" s="2" t="str">
        <f>"B115"</f>
        <v>B115</v>
      </c>
      <c r="F861" t="str">
        <f>"CHICO"</f>
        <v>CHICO</v>
      </c>
      <c r="G861">
        <v>45</v>
      </c>
      <c r="H861">
        <v>1</v>
      </c>
      <c r="I861">
        <v>2171.5</v>
      </c>
    </row>
    <row r="862" spans="1:9" x14ac:dyDescent="0.25">
      <c r="A862" t="s">
        <v>49</v>
      </c>
      <c r="B862" t="str">
        <f>"""TorlysDynamics"",""Torlys Inc."",""111"",""3"",""SHA0250039"",""4"",""20000"""</f>
        <v>"TorlysDynamics","Torlys Inc.","111","3","SHA0250039","4","20000"</v>
      </c>
      <c r="C862" s="2">
        <v>45937</v>
      </c>
      <c r="D862" s="2" t="str">
        <f>"SHA0250039"</f>
        <v>SHA0250039</v>
      </c>
      <c r="E862" s="2" t="str">
        <f>"B115"</f>
        <v>B115</v>
      </c>
      <c r="F862" t="str">
        <f>"CHICO"</f>
        <v>CHICO</v>
      </c>
      <c r="G862">
        <v>20</v>
      </c>
      <c r="H862">
        <v>1</v>
      </c>
      <c r="I862">
        <v>1634</v>
      </c>
    </row>
    <row r="863" spans="1:9" x14ac:dyDescent="0.25">
      <c r="A863" t="s">
        <v>49</v>
      </c>
      <c r="B863" t="str">
        <f>"""TorlysDynamics"",""Torlys Inc."",""111"",""3"",""SHA0250039"",""4"",""30000"""</f>
        <v>"TorlysDynamics","Torlys Inc.","111","3","SHA0250039","4","30000"</v>
      </c>
      <c r="C863" s="2">
        <v>45937</v>
      </c>
      <c r="D863" s="2" t="str">
        <f>"SHA0250039"</f>
        <v>SHA0250039</v>
      </c>
      <c r="E863" s="2" t="str">
        <f>"B115"</f>
        <v>B115</v>
      </c>
      <c r="F863" t="str">
        <f>"CHICO"</f>
        <v>CHICO</v>
      </c>
      <c r="G863">
        <v>5</v>
      </c>
      <c r="H863">
        <v>1</v>
      </c>
      <c r="I863">
        <v>1311.5</v>
      </c>
    </row>
    <row r="864" spans="1:9" x14ac:dyDescent="0.25">
      <c r="A864" t="s">
        <v>49</v>
      </c>
      <c r="B864" t="str">
        <f>"""TorlysDynamics"",""Torlys Inc."",""111"",""3"",""SHA0250039"",""4"",""40000"""</f>
        <v>"TorlysDynamics","Torlys Inc.","111","3","SHA0250039","4","40000"</v>
      </c>
      <c r="C864" s="2">
        <v>45937</v>
      </c>
      <c r="D864" s="2" t="str">
        <f>"SHA0250039"</f>
        <v>SHA0250039</v>
      </c>
      <c r="E864" s="2" t="str">
        <f>"B115"</f>
        <v>B115</v>
      </c>
      <c r="F864" t="str">
        <f>"CHICO"</f>
        <v>CHICO</v>
      </c>
      <c r="G864">
        <v>0</v>
      </c>
      <c r="H864">
        <v>0</v>
      </c>
      <c r="I864">
        <v>8</v>
      </c>
    </row>
    <row r="865" spans="1:9" x14ac:dyDescent="0.25">
      <c r="A865" t="s">
        <v>49</v>
      </c>
      <c r="B865" t="str">
        <f>"""TorlysDynamics"",""Torlys Inc."",""111"",""3"",""SHA0250039"",""4"",""50000"""</f>
        <v>"TorlysDynamics","Torlys Inc.","111","3","SHA0250039","4","50000"</v>
      </c>
      <c r="C865" s="2">
        <v>45937</v>
      </c>
      <c r="D865" s="2" t="str">
        <f>"SHA0250039"</f>
        <v>SHA0250039</v>
      </c>
      <c r="E865" s="2" t="str">
        <f>"B115"</f>
        <v>B115</v>
      </c>
      <c r="F865" t="str">
        <f>"CHICO"</f>
        <v>CHICO</v>
      </c>
      <c r="G865">
        <v>0</v>
      </c>
      <c r="H865">
        <v>0</v>
      </c>
      <c r="I865">
        <v>6</v>
      </c>
    </row>
    <row r="866" spans="1:9" x14ac:dyDescent="0.25">
      <c r="A866" t="s">
        <v>49</v>
      </c>
      <c r="B866" t="str">
        <f>"""TorlysDynamics"",""Torlys Inc."",""111"",""3"",""SHA0250039"",""4"",""60000"""</f>
        <v>"TorlysDynamics","Torlys Inc.","111","3","SHA0250039","4","60000"</v>
      </c>
      <c r="C866" s="2">
        <v>45937</v>
      </c>
      <c r="D866" s="2" t="str">
        <f>"SHA0250039"</f>
        <v>SHA0250039</v>
      </c>
      <c r="E866" s="2" t="str">
        <f>"B115"</f>
        <v>B115</v>
      </c>
      <c r="F866" t="str">
        <f>"CHICO"</f>
        <v>CHICO</v>
      </c>
      <c r="G866">
        <v>0</v>
      </c>
      <c r="H866">
        <v>0</v>
      </c>
      <c r="I866">
        <v>4</v>
      </c>
    </row>
    <row r="867" spans="1:9" x14ac:dyDescent="0.25">
      <c r="A867" t="s">
        <v>49</v>
      </c>
      <c r="B867" t="str">
        <f>"""TorlysDynamics"",""Torlys Inc."",""111"",""3"",""SHA0250042"",""4"",""10000"""</f>
        <v>"TorlysDynamics","Torlys Inc.","111","3","SHA0250042","4","10000"</v>
      </c>
      <c r="C867" s="2">
        <v>45937</v>
      </c>
      <c r="D867" s="2" t="str">
        <f>"SHA0250042"</f>
        <v>SHA0250042</v>
      </c>
      <c r="E867" s="2" t="str">
        <f>"C300"</f>
        <v>C300</v>
      </c>
      <c r="F867" t="str">
        <f>"CHICO"</f>
        <v>CHICO</v>
      </c>
      <c r="G867">
        <v>0</v>
      </c>
      <c r="H867">
        <v>4</v>
      </c>
      <c r="I867">
        <v>4762.24</v>
      </c>
    </row>
    <row r="868" spans="1:9" x14ac:dyDescent="0.25">
      <c r="A868" t="s">
        <v>49</v>
      </c>
      <c r="B868" t="str">
        <f>"""TorlysDynamics"",""Torlys Inc."",""111"",""3"",""SHA0250042"",""4"",""20000"""</f>
        <v>"TorlysDynamics","Torlys Inc.","111","3","SHA0250042","4","20000"</v>
      </c>
      <c r="C868" s="2">
        <v>45937</v>
      </c>
      <c r="D868" s="2" t="str">
        <f>"SHA0250042"</f>
        <v>SHA0250042</v>
      </c>
      <c r="E868" s="2" t="str">
        <f>"C300"</f>
        <v>C300</v>
      </c>
      <c r="F868" t="str">
        <f>"CHICO"</f>
        <v>CHICO</v>
      </c>
      <c r="G868">
        <v>0</v>
      </c>
      <c r="H868">
        <v>4</v>
      </c>
      <c r="I868">
        <v>4762.24</v>
      </c>
    </row>
    <row r="869" spans="1:9" x14ac:dyDescent="0.25">
      <c r="A869" t="s">
        <v>49</v>
      </c>
      <c r="B869" t="str">
        <f>"""TorlysDynamics"",""Torlys Inc."",""111"",""3"",""SHA0250045"",""4"",""10000"""</f>
        <v>"TorlysDynamics","Torlys Inc.","111","3","SHA0250045","4","10000"</v>
      </c>
      <c r="C869" s="2">
        <v>45937</v>
      </c>
      <c r="D869" s="2" t="str">
        <f>"SHA0250045"</f>
        <v>SHA0250045</v>
      </c>
      <c r="E869" s="2" t="str">
        <f>"C770"</f>
        <v>C770</v>
      </c>
      <c r="F869" t="str">
        <f>"CHICO"</f>
        <v>CHICO</v>
      </c>
      <c r="G869">
        <v>0</v>
      </c>
      <c r="H869">
        <v>0</v>
      </c>
      <c r="I869">
        <v>1</v>
      </c>
    </row>
    <row r="870" spans="1:9" x14ac:dyDescent="0.25">
      <c r="A870" t="s">
        <v>49</v>
      </c>
      <c r="B870" t="str">
        <f>"""TorlysDynamics"",""Torlys Inc."",""111"",""3"",""SHA0250045"",""4"",""20000"""</f>
        <v>"TorlysDynamics","Torlys Inc.","111","3","SHA0250045","4","20000"</v>
      </c>
      <c r="C870" s="2">
        <v>45937</v>
      </c>
      <c r="D870" s="2" t="str">
        <f>"SHA0250045"</f>
        <v>SHA0250045</v>
      </c>
      <c r="E870" s="2" t="str">
        <f>"C770"</f>
        <v>C770</v>
      </c>
      <c r="F870" t="str">
        <f>"CHICO"</f>
        <v>CHICO</v>
      </c>
      <c r="G870">
        <v>0</v>
      </c>
      <c r="H870">
        <v>0</v>
      </c>
      <c r="I870">
        <v>1</v>
      </c>
    </row>
    <row r="871" spans="1:9" x14ac:dyDescent="0.25">
      <c r="A871" t="s">
        <v>49</v>
      </c>
      <c r="B871" t="str">
        <f>"""TorlysDynamics"",""Torlys Inc."",""111"",""3"",""SHA0250045"",""4"",""30000"""</f>
        <v>"TorlysDynamics","Torlys Inc.","111","3","SHA0250045","4","30000"</v>
      </c>
      <c r="C871" s="2">
        <v>45937</v>
      </c>
      <c r="D871" s="2" t="str">
        <f>"SHA0250045"</f>
        <v>SHA0250045</v>
      </c>
      <c r="E871" s="2" t="str">
        <f>"C770"</f>
        <v>C770</v>
      </c>
      <c r="F871" t="str">
        <f>"CHICO"</f>
        <v>CHICO</v>
      </c>
      <c r="G871">
        <v>9</v>
      </c>
      <c r="H871">
        <v>0</v>
      </c>
      <c r="I871">
        <v>242.55</v>
      </c>
    </row>
    <row r="872" spans="1:9" x14ac:dyDescent="0.25">
      <c r="A872" t="s">
        <v>49</v>
      </c>
      <c r="B872" t="str">
        <f>"""TorlysDynamics"",""Torlys Inc."",""111"",""3"",""SHA0250054"",""4"",""10000"""</f>
        <v>"TorlysDynamics","Torlys Inc.","111","3","SHA0250054","4","10000"</v>
      </c>
      <c r="C872" s="2">
        <v>45937</v>
      </c>
      <c r="D872" s="2" t="str">
        <f>"SHA0250054"</f>
        <v>SHA0250054</v>
      </c>
      <c r="E872" s="2" t="str">
        <f>"F215"</f>
        <v>F215</v>
      </c>
      <c r="F872" t="str">
        <f>"MANUEL"</f>
        <v>MANUEL</v>
      </c>
      <c r="G872">
        <v>1</v>
      </c>
      <c r="H872">
        <v>0</v>
      </c>
      <c r="I872">
        <v>23.45</v>
      </c>
    </row>
    <row r="873" spans="1:9" x14ac:dyDescent="0.25">
      <c r="A873" t="s">
        <v>49</v>
      </c>
      <c r="B873" t="str">
        <f>"""TorlysDynamics"",""Torlys Inc."",""111"",""3"",""SHA0250056"",""4"",""10000"""</f>
        <v>"TorlysDynamics","Torlys Inc.","111","3","SHA0250056","4","10000"</v>
      </c>
      <c r="C873" s="2">
        <v>45937</v>
      </c>
      <c r="D873" s="2" t="str">
        <f>"SHA0250056"</f>
        <v>SHA0250056</v>
      </c>
      <c r="E873" s="2" t="str">
        <f>"A333"</f>
        <v>A333</v>
      </c>
      <c r="F873" t="str">
        <f>"MANUEL"</f>
        <v>MANUEL</v>
      </c>
      <c r="G873">
        <v>43</v>
      </c>
      <c r="H873">
        <v>0</v>
      </c>
      <c r="I873">
        <v>672.52</v>
      </c>
    </row>
    <row r="874" spans="1:9" x14ac:dyDescent="0.25">
      <c r="A874" t="s">
        <v>49</v>
      </c>
      <c r="B874" t="str">
        <f>"""TorlysDynamics"",""Torlys Inc."",""111"",""3"",""SHA0250056"",""4"",""40000"""</f>
        <v>"TorlysDynamics","Torlys Inc.","111","3","SHA0250056","4","40000"</v>
      </c>
      <c r="C874" s="2">
        <v>45937</v>
      </c>
      <c r="D874" s="2" t="str">
        <f>"SHA0250056"</f>
        <v>SHA0250056</v>
      </c>
      <c r="E874" s="2" t="str">
        <f>"A333"</f>
        <v>A333</v>
      </c>
      <c r="F874" t="str">
        <f>"MANUEL"</f>
        <v>MANUEL</v>
      </c>
      <c r="G874">
        <v>0</v>
      </c>
      <c r="H874">
        <v>0</v>
      </c>
      <c r="I874">
        <v>2</v>
      </c>
    </row>
    <row r="875" spans="1:9" x14ac:dyDescent="0.25">
      <c r="A875" t="s">
        <v>49</v>
      </c>
      <c r="B875" t="str">
        <f>"""TorlysDynamics"",""Torlys Inc."",""111"",""3"",""SHA0250057"",""4"",""10000"""</f>
        <v>"TorlysDynamics","Torlys Inc.","111","3","SHA0250057","4","10000"</v>
      </c>
      <c r="C875" s="2">
        <v>45937</v>
      </c>
      <c r="D875" s="2" t="str">
        <f>"SHA0250057"</f>
        <v>SHA0250057</v>
      </c>
      <c r="E875" s="2" t="str">
        <f>"B360"</f>
        <v>B360</v>
      </c>
      <c r="F875" t="str">
        <f>"BRANDON"</f>
        <v>BRANDON</v>
      </c>
      <c r="G875">
        <v>64</v>
      </c>
      <c r="H875">
        <v>0</v>
      </c>
      <c r="I875">
        <v>938.24</v>
      </c>
    </row>
    <row r="876" spans="1:9" x14ac:dyDescent="0.25">
      <c r="A876" t="s">
        <v>49</v>
      </c>
      <c r="B876" t="str">
        <f>"""TorlysDynamics"",""Torlys Inc."",""111"",""3"",""SHA0250057"",""4"",""20000"""</f>
        <v>"TorlysDynamics","Torlys Inc.","111","3","SHA0250057","4","20000"</v>
      </c>
      <c r="C876" s="2">
        <v>45937</v>
      </c>
      <c r="D876" s="2" t="str">
        <f>"SHA0250057"</f>
        <v>SHA0250057</v>
      </c>
      <c r="E876" s="2" t="str">
        <f>"B360"</f>
        <v>B360</v>
      </c>
      <c r="F876" t="str">
        <f>"BRANDON"</f>
        <v>BRANDON</v>
      </c>
      <c r="G876">
        <v>0</v>
      </c>
      <c r="H876">
        <v>0</v>
      </c>
      <c r="I876">
        <v>2</v>
      </c>
    </row>
    <row r="877" spans="1:9" x14ac:dyDescent="0.25">
      <c r="A877" t="s">
        <v>49</v>
      </c>
      <c r="B877" t="str">
        <f>"""TorlysDynamics"",""Torlys Inc."",""111"",""3"",""SHA0250057"",""4"",""40000"""</f>
        <v>"TorlysDynamics","Torlys Inc.","111","3","SHA0250057","4","40000"</v>
      </c>
      <c r="C877" s="2">
        <v>45937</v>
      </c>
      <c r="D877" s="2" t="str">
        <f>"SHA0250057"</f>
        <v>SHA0250057</v>
      </c>
      <c r="E877" s="2" t="str">
        <f>"B360"</f>
        <v>B360</v>
      </c>
      <c r="F877" t="str">
        <f>"BRANDON"</f>
        <v>BRANDON</v>
      </c>
      <c r="G877">
        <v>0</v>
      </c>
      <c r="H877">
        <v>0</v>
      </c>
      <c r="I877">
        <v>3</v>
      </c>
    </row>
    <row r="878" spans="1:9" x14ac:dyDescent="0.25">
      <c r="A878" t="s">
        <v>49</v>
      </c>
      <c r="B878" t="str">
        <f>"""TorlysDynamics"",""Torlys Inc."",""111"",""3"",""SHA0250058"",""4"",""10000"""</f>
        <v>"TorlysDynamics","Torlys Inc.","111","3","SHA0250058","4","10000"</v>
      </c>
      <c r="C878" s="2">
        <v>45937</v>
      </c>
      <c r="D878" s="2" t="str">
        <f>"SHA0250058"</f>
        <v>SHA0250058</v>
      </c>
      <c r="E878" s="2" t="str">
        <f>"P1014"</f>
        <v>P1014</v>
      </c>
      <c r="F878" t="str">
        <f>"CHICO"</f>
        <v>CHICO</v>
      </c>
      <c r="G878">
        <v>10</v>
      </c>
      <c r="H878">
        <v>0</v>
      </c>
      <c r="I878">
        <v>226.4</v>
      </c>
    </row>
    <row r="879" spans="1:9" x14ac:dyDescent="0.25">
      <c r="A879" t="s">
        <v>49</v>
      </c>
      <c r="B879" t="str">
        <f>"""TorlysDynamics"",""Torlys Inc."",""111"",""3"",""SHA0250059"",""4"",""10000"""</f>
        <v>"TorlysDynamics","Torlys Inc.","111","3","SHA0250059","4","10000"</v>
      </c>
      <c r="C879" s="2">
        <v>45937</v>
      </c>
      <c r="D879" s="2" t="str">
        <f>"SHA0250059"</f>
        <v>SHA0250059</v>
      </c>
      <c r="E879" s="2" t="str">
        <f>"B360"</f>
        <v>B360</v>
      </c>
      <c r="F879" t="str">
        <f>"BRANDON"</f>
        <v>BRANDON</v>
      </c>
      <c r="G879">
        <v>0</v>
      </c>
      <c r="H879">
        <v>0</v>
      </c>
      <c r="I879">
        <v>9</v>
      </c>
    </row>
    <row r="880" spans="1:9" x14ac:dyDescent="0.25">
      <c r="A880" t="s">
        <v>49</v>
      </c>
      <c r="B880" t="str">
        <f>"""TorlysDynamics"",""Torlys Inc."",""111"",""3"",""SHA0250061"",""4"",""10000"""</f>
        <v>"TorlysDynamics","Torlys Inc.","111","3","SHA0250061","4","10000"</v>
      </c>
      <c r="C880" s="2">
        <v>45937</v>
      </c>
      <c r="D880" s="2" t="str">
        <f>"SHA0250061"</f>
        <v>SHA0250061</v>
      </c>
      <c r="E880" s="2" t="str">
        <f>"D1012"</f>
        <v>D1012</v>
      </c>
      <c r="F880" t="str">
        <f>"MANUEL"</f>
        <v>MANUEL</v>
      </c>
      <c r="G880">
        <v>16</v>
      </c>
      <c r="H880">
        <v>0</v>
      </c>
      <c r="I880">
        <v>316.95999999999998</v>
      </c>
    </row>
    <row r="881" spans="1:9" x14ac:dyDescent="0.25">
      <c r="A881" t="s">
        <v>49</v>
      </c>
      <c r="B881" t="str">
        <f>"""TorlysDynamics"",""Torlys Inc."",""111"",""3"",""SHA0250067"",""4"",""10000"""</f>
        <v>"TorlysDynamics","Torlys Inc.","111","3","SHA0250067","4","10000"</v>
      </c>
      <c r="C881" s="2">
        <v>45937</v>
      </c>
      <c r="D881" s="2" t="str">
        <f>"SHA0250067"</f>
        <v>SHA0250067</v>
      </c>
      <c r="E881" s="2" t="str">
        <f>"A524"</f>
        <v>A524</v>
      </c>
      <c r="F881" t="str">
        <f>"JESSICA"</f>
        <v>JESSICA</v>
      </c>
      <c r="G881">
        <v>0</v>
      </c>
      <c r="H881">
        <v>0</v>
      </c>
      <c r="I881">
        <v>2</v>
      </c>
    </row>
    <row r="882" spans="1:9" x14ac:dyDescent="0.25">
      <c r="A882" t="s">
        <v>49</v>
      </c>
      <c r="B882" t="str">
        <f>"""TorlysDynamics"",""Torlys Inc."",""111"",""3"",""SHA0250068"",""4"",""10000"""</f>
        <v>"TorlysDynamics","Torlys Inc.","111","3","SHA0250068","4","10000"</v>
      </c>
      <c r="C882" s="2">
        <v>45937</v>
      </c>
      <c r="D882" s="2" t="str">
        <f>"SHA0250068"</f>
        <v>SHA0250068</v>
      </c>
      <c r="E882" s="2" t="str">
        <f>"R155"</f>
        <v>R155</v>
      </c>
      <c r="F882" t="str">
        <f>"AQIYL"</f>
        <v>AQIYL</v>
      </c>
      <c r="G882">
        <v>57</v>
      </c>
      <c r="H882">
        <v>0</v>
      </c>
      <c r="I882">
        <v>835.62</v>
      </c>
    </row>
    <row r="883" spans="1:9" x14ac:dyDescent="0.25">
      <c r="A883" t="s">
        <v>49</v>
      </c>
      <c r="B883" t="str">
        <f>"""TorlysDynamics"",""Torlys Inc."",""111"",""3"",""SHA0250070"",""4"",""10000"""</f>
        <v>"TorlysDynamics","Torlys Inc.","111","3","SHA0250070","4","10000"</v>
      </c>
      <c r="C883" s="2">
        <v>45937</v>
      </c>
      <c r="D883" s="2" t="str">
        <f>"SHA0250070"</f>
        <v>SHA0250070</v>
      </c>
      <c r="E883" s="2" t="str">
        <f>"C917"</f>
        <v>C917</v>
      </c>
      <c r="F883" t="str">
        <f>"MANUEL"</f>
        <v>MANUEL</v>
      </c>
      <c r="G883">
        <v>55</v>
      </c>
      <c r="H883">
        <v>0</v>
      </c>
      <c r="I883">
        <v>806.3</v>
      </c>
    </row>
    <row r="884" spans="1:9" x14ac:dyDescent="0.25">
      <c r="A884" t="s">
        <v>49</v>
      </c>
      <c r="B884" t="str">
        <f>"""TorlysDynamics"",""Torlys Inc."",""111"",""3"",""SHA0250071"",""4"",""10000"""</f>
        <v>"TorlysDynamics","Torlys Inc.","111","3","SHA0250071","4","10000"</v>
      </c>
      <c r="C884" s="2">
        <v>45937</v>
      </c>
      <c r="D884" s="2" t="str">
        <f>"SHA0250071"</f>
        <v>SHA0250071</v>
      </c>
      <c r="E884" s="2" t="str">
        <f>"T335"</f>
        <v>T335</v>
      </c>
      <c r="F884" t="str">
        <f>"AQIYL"</f>
        <v>AQIYL</v>
      </c>
      <c r="G884">
        <v>1</v>
      </c>
      <c r="H884">
        <v>0</v>
      </c>
      <c r="I884">
        <v>15.64</v>
      </c>
    </row>
    <row r="885" spans="1:9" x14ac:dyDescent="0.25">
      <c r="A885" t="s">
        <v>49</v>
      </c>
      <c r="B885" t="str">
        <f>"""TorlysDynamics"",""Torlys Inc."",""111"",""3"",""SHA0250074"",""4"",""10000"""</f>
        <v>"TorlysDynamics","Torlys Inc.","111","3","SHA0250074","4","10000"</v>
      </c>
      <c r="C885" s="2">
        <v>45937</v>
      </c>
      <c r="D885" s="2" t="str">
        <f>"SHA0250074"</f>
        <v>SHA0250074</v>
      </c>
      <c r="E885" s="2" t="str">
        <f>"B850"</f>
        <v>B850</v>
      </c>
      <c r="F885" t="str">
        <f>"AQIYL"</f>
        <v>AQIYL</v>
      </c>
      <c r="G885">
        <v>0</v>
      </c>
      <c r="H885">
        <v>5</v>
      </c>
      <c r="I885">
        <v>6385.5</v>
      </c>
    </row>
    <row r="886" spans="1:9" x14ac:dyDescent="0.25">
      <c r="A886" t="s">
        <v>49</v>
      </c>
      <c r="B886" t="str">
        <f>"""TorlysDynamics"",""Torlys Inc."",""111"",""3"",""SHA0250078"",""4"",""10000"""</f>
        <v>"TorlysDynamics","Torlys Inc.","111","3","SHA0250078","4","10000"</v>
      </c>
      <c r="C886" s="2">
        <v>45937</v>
      </c>
      <c r="D886" s="2" t="str">
        <f>"SHA0250078"</f>
        <v>SHA0250078</v>
      </c>
      <c r="E886" s="2" t="str">
        <f>"A524"</f>
        <v>A524</v>
      </c>
      <c r="F886" t="str">
        <f>"AQIYL"</f>
        <v>AQIYL</v>
      </c>
      <c r="G886">
        <v>2</v>
      </c>
      <c r="H886">
        <v>0</v>
      </c>
      <c r="I886">
        <v>34</v>
      </c>
    </row>
    <row r="887" spans="1:9" x14ac:dyDescent="0.25">
      <c r="A887" t="s">
        <v>49</v>
      </c>
      <c r="B887" t="str">
        <f>"""TorlysDynamics"",""Torlys Inc."",""111"",""3"",""SHA0250080"",""4"",""10000"""</f>
        <v>"TorlysDynamics","Torlys Inc.","111","3","SHA0250080","4","10000"</v>
      </c>
      <c r="C887" s="2">
        <v>45937</v>
      </c>
      <c r="D887" s="2" t="str">
        <f>"SHA0250080"</f>
        <v>SHA0250080</v>
      </c>
      <c r="E887" s="2" t="str">
        <f>"W105"</f>
        <v>W105</v>
      </c>
      <c r="F887" t="str">
        <f>"MANUEL"</f>
        <v>MANUEL</v>
      </c>
      <c r="G887">
        <v>31</v>
      </c>
      <c r="H887">
        <v>0</v>
      </c>
      <c r="I887">
        <v>879.47</v>
      </c>
    </row>
    <row r="888" spans="1:9" x14ac:dyDescent="0.25">
      <c r="A888" t="s">
        <v>49</v>
      </c>
      <c r="B888" t="str">
        <f>"""TorlysDynamics"",""Torlys Inc."",""111"",""3"",""SHA0250080"",""4"",""20000"""</f>
        <v>"TorlysDynamics","Torlys Inc.","111","3","SHA0250080","4","20000"</v>
      </c>
      <c r="C888" s="2">
        <v>45937</v>
      </c>
      <c r="D888" s="2" t="str">
        <f>"SHA0250080"</f>
        <v>SHA0250080</v>
      </c>
      <c r="E888" s="2" t="str">
        <f>"W105"</f>
        <v>W105</v>
      </c>
      <c r="F888" t="str">
        <f>"MANUEL"</f>
        <v>MANUEL</v>
      </c>
      <c r="G888">
        <v>0</v>
      </c>
      <c r="H888">
        <v>0</v>
      </c>
      <c r="I888">
        <v>1</v>
      </c>
    </row>
    <row r="889" spans="1:9" x14ac:dyDescent="0.25">
      <c r="A889" t="s">
        <v>49</v>
      </c>
      <c r="B889" t="str">
        <f>"""TorlysDynamics"",""Torlys Inc."",""111"",""3"",""SHA0250085"",""4"",""10000"""</f>
        <v>"TorlysDynamics","Torlys Inc.","111","3","SHA0250085","4","10000"</v>
      </c>
      <c r="C889" s="2">
        <v>45937</v>
      </c>
      <c r="D889" s="2" t="str">
        <f>"SHA0250085"</f>
        <v>SHA0250085</v>
      </c>
      <c r="E889" s="2" t="str">
        <f>"P290"</f>
        <v>P290</v>
      </c>
      <c r="F889" t="str">
        <f>"AQIYL"</f>
        <v>AQIYL</v>
      </c>
      <c r="G889">
        <v>9</v>
      </c>
      <c r="H889">
        <v>0</v>
      </c>
      <c r="I889">
        <v>175.32</v>
      </c>
    </row>
    <row r="890" spans="1:9" x14ac:dyDescent="0.25">
      <c r="A890" t="s">
        <v>49</v>
      </c>
      <c r="B890" t="str">
        <f>"""TorlysDynamics"",""Torlys Inc."",""111"",""3"",""SHA0250090"",""4"",""10000"""</f>
        <v>"TorlysDynamics","Torlys Inc.","111","3","SHA0250090","4","10000"</v>
      </c>
      <c r="C890" s="2">
        <v>45937</v>
      </c>
      <c r="D890" s="2" t="str">
        <f>"SHA0250090"</f>
        <v>SHA0250090</v>
      </c>
      <c r="E890" s="2" t="str">
        <f>"Y-BP1000"</f>
        <v>Y-BP1000</v>
      </c>
      <c r="F890" t="str">
        <f>"CHICO"</f>
        <v>CHICO</v>
      </c>
      <c r="G890">
        <v>1</v>
      </c>
      <c r="H890">
        <v>0</v>
      </c>
      <c r="I890">
        <v>1</v>
      </c>
    </row>
    <row r="891" spans="1:9" x14ac:dyDescent="0.25">
      <c r="A891" t="s">
        <v>49</v>
      </c>
      <c r="B891" t="str">
        <f>"""TorlysDynamics"",""Torlys Inc."",""111"",""3"",""SHA0250095"",""4"",""10000"""</f>
        <v>"TorlysDynamics","Torlys Inc.","111","3","SHA0250095","4","10000"</v>
      </c>
      <c r="C891" s="2">
        <v>45937</v>
      </c>
      <c r="D891" s="2" t="str">
        <f>"SHA0250095"</f>
        <v>SHA0250095</v>
      </c>
      <c r="E891" s="2" t="str">
        <f>"M255"</f>
        <v>M255</v>
      </c>
      <c r="F891" t="str">
        <f>"AQIYL"</f>
        <v>AQIYL</v>
      </c>
      <c r="G891">
        <v>11</v>
      </c>
      <c r="H891">
        <v>0</v>
      </c>
      <c r="I891">
        <v>205.37</v>
      </c>
    </row>
    <row r="892" spans="1:9" x14ac:dyDescent="0.25">
      <c r="A892" t="s">
        <v>49</v>
      </c>
      <c r="B892" t="str">
        <f>"""TorlysDynamics"",""Torlys Inc."",""111"",""3"",""SHA0250107"",""4"",""10000"""</f>
        <v>"TorlysDynamics","Torlys Inc.","111","3","SHA0250107","4","10000"</v>
      </c>
      <c r="C892" s="2">
        <v>45937</v>
      </c>
      <c r="D892" s="2" t="str">
        <f>"SHA0250107"</f>
        <v>SHA0250107</v>
      </c>
      <c r="E892" s="2" t="str">
        <f>"P1011"</f>
        <v>P1011</v>
      </c>
      <c r="F892" t="str">
        <f>"JASON-R"</f>
        <v>JASON-R</v>
      </c>
      <c r="G892">
        <v>0</v>
      </c>
      <c r="H892">
        <v>1</v>
      </c>
      <c r="I892">
        <v>1267.3800000000001</v>
      </c>
    </row>
    <row r="893" spans="1:9" x14ac:dyDescent="0.25">
      <c r="A893" t="s">
        <v>49</v>
      </c>
      <c r="B893" t="str">
        <f>"""TorlysDynamics"",""Torlys Inc."",""111"",""3"",""SHA0250107"",""4"",""20000"""</f>
        <v>"TorlysDynamics","Torlys Inc.","111","3","SHA0250107","4","20000"</v>
      </c>
      <c r="C893" s="2">
        <v>45937</v>
      </c>
      <c r="D893" s="2" t="str">
        <f>"SHA0250107"</f>
        <v>SHA0250107</v>
      </c>
      <c r="E893" s="2" t="str">
        <f>"P1011"</f>
        <v>P1011</v>
      </c>
      <c r="F893" t="str">
        <f>"JASON-R"</f>
        <v>JASON-R</v>
      </c>
      <c r="G893">
        <v>0</v>
      </c>
      <c r="H893">
        <v>1</v>
      </c>
      <c r="I893">
        <v>1267.3800000000001</v>
      </c>
    </row>
    <row r="894" spans="1:9" x14ac:dyDescent="0.25">
      <c r="A894" t="s">
        <v>49</v>
      </c>
      <c r="B894" t="str">
        <f>"""TorlysDynamics"",""Torlys Inc."",""111"",""3"",""SHA0250108"",""4"",""10000"""</f>
        <v>"TorlysDynamics","Torlys Inc.","111","3","SHA0250108","4","10000"</v>
      </c>
      <c r="C894" s="2">
        <v>45937</v>
      </c>
      <c r="D894" s="2" t="str">
        <f>"SHA0250108"</f>
        <v>SHA0250108</v>
      </c>
      <c r="E894" s="2" t="str">
        <f>"P1011"</f>
        <v>P1011</v>
      </c>
      <c r="F894" t="str">
        <f>"JASON-R"</f>
        <v>JASON-R</v>
      </c>
      <c r="G894">
        <v>5</v>
      </c>
      <c r="H894">
        <v>0</v>
      </c>
      <c r="I894">
        <v>117.25</v>
      </c>
    </row>
    <row r="895" spans="1:9" x14ac:dyDescent="0.25">
      <c r="A895" t="s">
        <v>49</v>
      </c>
      <c r="B895" t="str">
        <f>"""TorlysDynamics"",""Torlys Inc."",""111"",""3"",""SHA0250109"",""4"",""10000"""</f>
        <v>"TorlysDynamics","Torlys Inc.","111","3","SHA0250109","4","10000"</v>
      </c>
      <c r="C895" s="2">
        <v>45937</v>
      </c>
      <c r="D895" s="2" t="str">
        <f>"SHA0250109"</f>
        <v>SHA0250109</v>
      </c>
      <c r="E895" s="2" t="str">
        <f>"P1011"</f>
        <v>P1011</v>
      </c>
      <c r="F895" t="str">
        <f>"JASON-R"</f>
        <v>JASON-R</v>
      </c>
      <c r="G895">
        <v>1</v>
      </c>
      <c r="H895">
        <v>0</v>
      </c>
      <c r="I895">
        <v>27.93</v>
      </c>
    </row>
    <row r="896" spans="1:9" x14ac:dyDescent="0.25">
      <c r="A896" t="s">
        <v>49</v>
      </c>
      <c r="B896" t="str">
        <f>"""TorlysDynamics"",""Torlys Inc."",""111"",""3"",""SHA0250110"",""4"",""10000"""</f>
        <v>"TorlysDynamics","Torlys Inc.","111","3","SHA0250110","4","10000"</v>
      </c>
      <c r="C896" s="2">
        <v>45937</v>
      </c>
      <c r="D896" s="2" t="str">
        <f>"SHA0250110"</f>
        <v>SHA0250110</v>
      </c>
      <c r="E896" s="2" t="str">
        <f>"P1011"</f>
        <v>P1011</v>
      </c>
      <c r="F896" t="str">
        <f>"JASON-R"</f>
        <v>JASON-R</v>
      </c>
      <c r="G896">
        <v>10</v>
      </c>
      <c r="H896">
        <v>0</v>
      </c>
      <c r="I896">
        <v>10</v>
      </c>
    </row>
    <row r="897" spans="1:9" x14ac:dyDescent="0.25">
      <c r="A897" t="s">
        <v>49</v>
      </c>
      <c r="B897" t="str">
        <f>"""TorlysDynamics"",""Torlys Inc."",""111"",""3"",""SHA0250110"",""4"",""20000"""</f>
        <v>"TorlysDynamics","Torlys Inc.","111","3","SHA0250110","4","20000"</v>
      </c>
      <c r="C897" s="2">
        <v>45937</v>
      </c>
      <c r="D897" s="2" t="str">
        <f>"SHA0250110"</f>
        <v>SHA0250110</v>
      </c>
      <c r="E897" s="2" t="str">
        <f>"P1011"</f>
        <v>P1011</v>
      </c>
      <c r="F897" t="str">
        <f>"JASON-R"</f>
        <v>JASON-R</v>
      </c>
      <c r="G897">
        <v>5</v>
      </c>
      <c r="H897">
        <v>0</v>
      </c>
      <c r="I897">
        <v>5</v>
      </c>
    </row>
    <row r="898" spans="1:9" x14ac:dyDescent="0.25">
      <c r="A898" t="s">
        <v>49</v>
      </c>
      <c r="B898" t="str">
        <f>"""TorlysDynamics"",""Torlys Inc."",""111"",""3"",""SHA0250110"",""4"",""30000"""</f>
        <v>"TorlysDynamics","Torlys Inc.","111","3","SHA0250110","4","30000"</v>
      </c>
      <c r="C898" s="2">
        <v>45937</v>
      </c>
      <c r="D898" s="2" t="str">
        <f>"SHA0250110"</f>
        <v>SHA0250110</v>
      </c>
      <c r="E898" s="2" t="str">
        <f>"P1011"</f>
        <v>P1011</v>
      </c>
      <c r="F898" t="str">
        <f>"JASON-R"</f>
        <v>JASON-R</v>
      </c>
      <c r="G898">
        <v>4</v>
      </c>
      <c r="H898">
        <v>0</v>
      </c>
      <c r="I898">
        <v>74.16</v>
      </c>
    </row>
    <row r="899" spans="1:9" x14ac:dyDescent="0.25">
      <c r="A899" t="s">
        <v>49</v>
      </c>
      <c r="B899" t="str">
        <f>"""TorlysDynamics"",""Torlys Inc."",""111"",""3"",""SHA0250111"",""4"",""30000"""</f>
        <v>"TorlysDynamics","Torlys Inc.","111","3","SHA0250111","4","30000"</v>
      </c>
      <c r="C899" s="2">
        <v>45937</v>
      </c>
      <c r="D899" s="2" t="str">
        <f>"SHA0250111"</f>
        <v>SHA0250111</v>
      </c>
      <c r="E899" s="2" t="str">
        <f>"P1011"</f>
        <v>P1011</v>
      </c>
      <c r="F899" t="str">
        <f>"JASON-R"</f>
        <v>JASON-R</v>
      </c>
      <c r="G899">
        <v>7</v>
      </c>
      <c r="H899">
        <v>0</v>
      </c>
      <c r="I899">
        <v>7</v>
      </c>
    </row>
    <row r="900" spans="1:9" x14ac:dyDescent="0.25">
      <c r="A900" t="s">
        <v>49</v>
      </c>
      <c r="B900" t="str">
        <f>"""TorlysDynamics"",""Torlys Inc."",""111"",""3"",""SHA0250112"",""4"",""10000"""</f>
        <v>"TorlysDynamics","Torlys Inc.","111","3","SHA0250112","4","10000"</v>
      </c>
      <c r="C900" s="2">
        <v>45937</v>
      </c>
      <c r="D900" s="2" t="str">
        <f>"SHA0250112"</f>
        <v>SHA0250112</v>
      </c>
      <c r="E900" s="2" t="str">
        <f>"P1011"</f>
        <v>P1011</v>
      </c>
      <c r="F900" t="str">
        <f>"JASON-R"</f>
        <v>JASON-R</v>
      </c>
      <c r="G900">
        <v>35</v>
      </c>
      <c r="H900">
        <v>0</v>
      </c>
      <c r="I900">
        <v>823.55</v>
      </c>
    </row>
    <row r="901" spans="1:9" x14ac:dyDescent="0.25">
      <c r="A901" t="s">
        <v>49</v>
      </c>
      <c r="B901" t="str">
        <f>"""TorlysDynamics"",""Torlys Inc."",""111"",""3"",""SHA0250113"",""4"",""10000"""</f>
        <v>"TorlysDynamics","Torlys Inc.","111","3","SHA0250113","4","10000"</v>
      </c>
      <c r="C901" s="2">
        <v>45937</v>
      </c>
      <c r="D901" s="2" t="str">
        <f>"SHA0250113"</f>
        <v>SHA0250113</v>
      </c>
      <c r="E901" s="2" t="str">
        <f>"P1011"</f>
        <v>P1011</v>
      </c>
      <c r="F901" t="str">
        <f>"JASON-R"</f>
        <v>JASON-R</v>
      </c>
      <c r="G901">
        <v>2</v>
      </c>
      <c r="H901">
        <v>0</v>
      </c>
      <c r="I901">
        <v>45.82</v>
      </c>
    </row>
    <row r="902" spans="1:9" x14ac:dyDescent="0.25">
      <c r="A902" t="s">
        <v>49</v>
      </c>
      <c r="B902" t="str">
        <f>"""TorlysDynamics"",""Torlys Inc."",""111"",""3"",""SHA0250116"",""4"",""10000"""</f>
        <v>"TorlysDynamics","Torlys Inc.","111","3","SHA0250116","4","10000"</v>
      </c>
      <c r="C902" s="2">
        <v>45937</v>
      </c>
      <c r="D902" s="2" t="str">
        <f>"SHA0250116"</f>
        <v>SHA0250116</v>
      </c>
      <c r="E902" s="2" t="str">
        <f>"P1111"</f>
        <v>P1111</v>
      </c>
      <c r="F902" t="str">
        <f>"CHICO"</f>
        <v>CHICO</v>
      </c>
      <c r="G902">
        <v>13</v>
      </c>
      <c r="H902">
        <v>4</v>
      </c>
      <c r="I902">
        <v>4690.62</v>
      </c>
    </row>
    <row r="903" spans="1:9" x14ac:dyDescent="0.25">
      <c r="A903" t="s">
        <v>49</v>
      </c>
      <c r="B903" t="str">
        <f>"""TorlysDynamics"",""Torlys Inc."",""111"",""3"",""SHA0250118"",""4"",""10000"""</f>
        <v>"TorlysDynamics","Torlys Inc.","111","3","SHA0250118","4","10000"</v>
      </c>
      <c r="C903" s="2">
        <v>45937</v>
      </c>
      <c r="D903" s="2" t="str">
        <f>"SHA0250118"</f>
        <v>SHA0250118</v>
      </c>
      <c r="E903" s="2" t="str">
        <f>"P1111"</f>
        <v>P1111</v>
      </c>
      <c r="F903" t="str">
        <f>"CHICO"</f>
        <v>CHICO</v>
      </c>
      <c r="G903">
        <v>8</v>
      </c>
      <c r="H903">
        <v>1</v>
      </c>
      <c r="I903">
        <v>1407</v>
      </c>
    </row>
    <row r="904" spans="1:9" x14ac:dyDescent="0.25">
      <c r="A904" t="s">
        <v>49</v>
      </c>
      <c r="B904" t="str">
        <f>"""TorlysDynamics"",""Torlys Inc."",""111"",""3"",""SHA0250119"",""4"",""10000"""</f>
        <v>"TorlysDynamics","Torlys Inc.","111","3","SHA0250119","4","10000"</v>
      </c>
      <c r="C904" s="2">
        <v>45937</v>
      </c>
      <c r="D904" s="2" t="str">
        <f>"SHA0250119"</f>
        <v>SHA0250119</v>
      </c>
      <c r="E904" s="2" t="str">
        <f>"S146"</f>
        <v>S146</v>
      </c>
      <c r="F904" t="str">
        <f>"MANUEL"</f>
        <v>MANUEL</v>
      </c>
      <c r="G904">
        <v>42</v>
      </c>
      <c r="H904">
        <v>0</v>
      </c>
      <c r="I904">
        <v>1131.9000000000001</v>
      </c>
    </row>
    <row r="905" spans="1:9" x14ac:dyDescent="0.25">
      <c r="A905" t="s">
        <v>49</v>
      </c>
      <c r="B905" t="str">
        <f>"""TorlysDynamics"",""Torlys Inc."",""111"",""3"",""SHA0250120"",""4"",""10000"""</f>
        <v>"TorlysDynamics","Torlys Inc.","111","3","SHA0250120","4","10000"</v>
      </c>
      <c r="C905" s="2">
        <v>45937</v>
      </c>
      <c r="D905" s="2" t="str">
        <f>"SHA0250120"</f>
        <v>SHA0250120</v>
      </c>
      <c r="E905" s="2" t="str">
        <f>"P1111"</f>
        <v>P1111</v>
      </c>
      <c r="F905" t="str">
        <f>"CHICO"</f>
        <v>CHICO</v>
      </c>
      <c r="G905">
        <v>45</v>
      </c>
      <c r="H905">
        <v>0</v>
      </c>
      <c r="I905">
        <v>703.8</v>
      </c>
    </row>
    <row r="906" spans="1:9" x14ac:dyDescent="0.25">
      <c r="A906" t="s">
        <v>49</v>
      </c>
      <c r="B906" t="str">
        <f>"""TorlysDynamics"",""Torlys Inc."",""111"",""3"",""SHA0250121"",""4"",""10000"""</f>
        <v>"TorlysDynamics","Torlys Inc.","111","3","SHA0250121","4","10000"</v>
      </c>
      <c r="C906" s="2">
        <v>45937</v>
      </c>
      <c r="D906" s="2" t="str">
        <f>"SHA0250121"</f>
        <v>SHA0250121</v>
      </c>
      <c r="E906" s="2" t="str">
        <f>"S146"</f>
        <v>S146</v>
      </c>
      <c r="F906" t="str">
        <f>"MANUEL"</f>
        <v>MANUEL</v>
      </c>
      <c r="G906">
        <v>38</v>
      </c>
      <c r="H906">
        <v>0</v>
      </c>
      <c r="I906">
        <v>891.1</v>
      </c>
    </row>
    <row r="907" spans="1:9" x14ac:dyDescent="0.25">
      <c r="A907" t="s">
        <v>49</v>
      </c>
      <c r="B907" t="str">
        <f>"""TorlysDynamics"",""Torlys Inc."",""111"",""3"",""SHA0250121"",""4"",""20000"""</f>
        <v>"TorlysDynamics","Torlys Inc.","111","3","SHA0250121","4","20000"</v>
      </c>
      <c r="C907" s="2">
        <v>45937</v>
      </c>
      <c r="D907" s="2" t="str">
        <f>"SHA0250121"</f>
        <v>SHA0250121</v>
      </c>
      <c r="E907" s="2" t="str">
        <f>"S146"</f>
        <v>S146</v>
      </c>
      <c r="F907" t="str">
        <f>"MANUEL"</f>
        <v>MANUEL</v>
      </c>
      <c r="G907">
        <v>0</v>
      </c>
      <c r="H907">
        <v>0</v>
      </c>
      <c r="I907">
        <v>2</v>
      </c>
    </row>
    <row r="908" spans="1:9" x14ac:dyDescent="0.25">
      <c r="A908" t="s">
        <v>49</v>
      </c>
      <c r="B908" t="str">
        <f>"""TorlysDynamics"",""Torlys Inc."",""111"",""3"",""SHA0250122"",""4"",""10000"""</f>
        <v>"TorlysDynamics","Torlys Inc.","111","3","SHA0250122","4","10000"</v>
      </c>
      <c r="C908" s="2">
        <v>45937</v>
      </c>
      <c r="D908" s="2" t="str">
        <f>"SHA0250122"</f>
        <v>SHA0250122</v>
      </c>
      <c r="E908" s="2" t="str">
        <f>"P1111"</f>
        <v>P1111</v>
      </c>
      <c r="F908" t="str">
        <f>"CHICO"</f>
        <v>CHICO</v>
      </c>
      <c r="G908">
        <v>41</v>
      </c>
      <c r="H908">
        <v>0</v>
      </c>
      <c r="I908">
        <v>641.24</v>
      </c>
    </row>
    <row r="909" spans="1:9" x14ac:dyDescent="0.25">
      <c r="A909" t="s">
        <v>49</v>
      </c>
      <c r="B909" t="str">
        <f>"""TorlysDynamics"",""Torlys Inc."",""111"",""3"",""SHA0250123"",""4"",""10000"""</f>
        <v>"TorlysDynamics","Torlys Inc.","111","3","SHA0250123","4","10000"</v>
      </c>
      <c r="C909" s="2">
        <v>45937</v>
      </c>
      <c r="D909" s="2" t="str">
        <f>"SHA0250123"</f>
        <v>SHA0250123</v>
      </c>
      <c r="E909" s="2" t="str">
        <f>"S146"</f>
        <v>S146</v>
      </c>
      <c r="F909" t="str">
        <f>"MANUEL"</f>
        <v>MANUEL</v>
      </c>
      <c r="G909">
        <v>31</v>
      </c>
      <c r="H909">
        <v>0</v>
      </c>
      <c r="I909">
        <v>502.82</v>
      </c>
    </row>
    <row r="910" spans="1:9" x14ac:dyDescent="0.25">
      <c r="A910" t="s">
        <v>49</v>
      </c>
      <c r="B910" t="str">
        <f>"""TorlysDynamics"",""Torlys Inc."",""111"",""3"",""SHA0250124"",""4"",""10000"""</f>
        <v>"TorlysDynamics","Torlys Inc.","111","3","SHA0250124","4","10000"</v>
      </c>
      <c r="C910" s="2">
        <v>45937</v>
      </c>
      <c r="D910" s="2" t="str">
        <f>"SHA0250124"</f>
        <v>SHA0250124</v>
      </c>
      <c r="E910" s="2" t="str">
        <f>"S146"</f>
        <v>S146</v>
      </c>
      <c r="F910" t="str">
        <f>"MANUEL"</f>
        <v>MANUEL</v>
      </c>
      <c r="G910">
        <v>26</v>
      </c>
      <c r="H910">
        <v>0</v>
      </c>
      <c r="I910">
        <v>609.70000000000005</v>
      </c>
    </row>
    <row r="911" spans="1:9" x14ac:dyDescent="0.25">
      <c r="A911" t="s">
        <v>49</v>
      </c>
      <c r="B911" t="str">
        <f>"""TorlysDynamics"",""Torlys Inc."",""111"",""3"",""SHA0250125"",""4"",""10000"""</f>
        <v>"TorlysDynamics","Torlys Inc.","111","3","SHA0250125","4","10000"</v>
      </c>
      <c r="C911" s="2">
        <v>45937</v>
      </c>
      <c r="D911" s="2" t="str">
        <f>"SHA0250125"</f>
        <v>SHA0250125</v>
      </c>
      <c r="E911" s="2" t="str">
        <f>"P1111"</f>
        <v>P1111</v>
      </c>
      <c r="F911" t="str">
        <f>"CHICO"</f>
        <v>CHICO</v>
      </c>
      <c r="G911">
        <v>41</v>
      </c>
      <c r="H911">
        <v>0</v>
      </c>
      <c r="I911">
        <v>641.24</v>
      </c>
    </row>
    <row r="912" spans="1:9" x14ac:dyDescent="0.25">
      <c r="A912" t="s">
        <v>49</v>
      </c>
      <c r="B912" t="str">
        <f>"""TorlysDynamics"",""Torlys Inc."",""111"",""3"",""SHA0250125"",""4"",""30000"""</f>
        <v>"TorlysDynamics","Torlys Inc.","111","3","SHA0250125","4","30000"</v>
      </c>
      <c r="C912" s="2">
        <v>45937</v>
      </c>
      <c r="D912" s="2" t="str">
        <f>"SHA0250125"</f>
        <v>SHA0250125</v>
      </c>
      <c r="E912" s="2" t="str">
        <f>"P1111"</f>
        <v>P1111</v>
      </c>
      <c r="F912" t="str">
        <f>"CHICO"</f>
        <v>CHICO</v>
      </c>
      <c r="G912">
        <v>0</v>
      </c>
      <c r="H912">
        <v>0</v>
      </c>
      <c r="I912">
        <v>1</v>
      </c>
    </row>
    <row r="913" spans="1:9" x14ac:dyDescent="0.25">
      <c r="A913" t="s">
        <v>49</v>
      </c>
      <c r="B913" t="str">
        <f>"""TorlysDynamics"",""Torlys Inc."",""111"",""3"",""SHA0250126"",""4"",""10000"""</f>
        <v>"TorlysDynamics","Torlys Inc.","111","3","SHA0250126","4","10000"</v>
      </c>
      <c r="C913" s="2">
        <v>45937</v>
      </c>
      <c r="D913" s="2" t="str">
        <f>"SHA0250126"</f>
        <v>SHA0250126</v>
      </c>
      <c r="E913" s="2" t="str">
        <f>"S146"</f>
        <v>S146</v>
      </c>
      <c r="F913" t="str">
        <f>"MANUEL"</f>
        <v>MANUEL</v>
      </c>
      <c r="G913">
        <v>26</v>
      </c>
      <c r="H913">
        <v>0</v>
      </c>
      <c r="I913">
        <v>609.70000000000005</v>
      </c>
    </row>
    <row r="914" spans="1:9" x14ac:dyDescent="0.25">
      <c r="A914" t="s">
        <v>49</v>
      </c>
      <c r="B914" t="str">
        <f>"""TorlysDynamics"",""Torlys Inc."",""111"",""3"",""SHA0250127"",""4"",""10000"""</f>
        <v>"TorlysDynamics","Torlys Inc.","111","3","SHA0250127","4","10000"</v>
      </c>
      <c r="C914" s="2">
        <v>45937</v>
      </c>
      <c r="D914" s="2" t="str">
        <f>"SHA0250127"</f>
        <v>SHA0250127</v>
      </c>
      <c r="E914" s="2" t="str">
        <f>"P1111"</f>
        <v>P1111</v>
      </c>
      <c r="F914" t="str">
        <f>"CHICO"</f>
        <v>CHICO</v>
      </c>
      <c r="G914">
        <v>48</v>
      </c>
      <c r="H914">
        <v>0</v>
      </c>
      <c r="I914">
        <v>750.72</v>
      </c>
    </row>
    <row r="915" spans="1:9" x14ac:dyDescent="0.25">
      <c r="A915" t="s">
        <v>49</v>
      </c>
      <c r="B915" t="str">
        <f>"""TorlysDynamics"",""Torlys Inc."",""111"",""3"",""SHA0250128"",""4"",""10000"""</f>
        <v>"TorlysDynamics","Torlys Inc.","111","3","SHA0250128","4","10000"</v>
      </c>
      <c r="C915" s="2">
        <v>45937</v>
      </c>
      <c r="D915" s="2" t="str">
        <f>"SHA0250128"</f>
        <v>SHA0250128</v>
      </c>
      <c r="E915" s="2" t="str">
        <f>"S146"</f>
        <v>S146</v>
      </c>
      <c r="F915" t="str">
        <f>"MANUEL"</f>
        <v>MANUEL</v>
      </c>
      <c r="G915">
        <v>26</v>
      </c>
      <c r="H915">
        <v>0</v>
      </c>
      <c r="I915">
        <v>609.70000000000005</v>
      </c>
    </row>
    <row r="916" spans="1:9" x14ac:dyDescent="0.25">
      <c r="A916" t="s">
        <v>49</v>
      </c>
      <c r="B916" t="str">
        <f>"""TorlysDynamics"",""Torlys Inc."",""111"",""3"",""SHA0250131"",""4"",""20000"""</f>
        <v>"TorlysDynamics","Torlys Inc.","111","3","SHA0250131","4","20000"</v>
      </c>
      <c r="C916" s="2">
        <v>45937</v>
      </c>
      <c r="D916" s="2" t="str">
        <f>"SHA0250131"</f>
        <v>SHA0250131</v>
      </c>
      <c r="E916" s="2" t="str">
        <f>"T680"</f>
        <v>T680</v>
      </c>
      <c r="F916" t="str">
        <f>"JASON-R"</f>
        <v>JASON-R</v>
      </c>
      <c r="G916">
        <v>36</v>
      </c>
      <c r="H916">
        <v>0</v>
      </c>
      <c r="I916">
        <v>563.04</v>
      </c>
    </row>
    <row r="917" spans="1:9" x14ac:dyDescent="0.25">
      <c r="A917" t="s">
        <v>49</v>
      </c>
      <c r="B917" t="str">
        <f>"""TorlysDynamics"",""Torlys Inc."",""111"",""3"",""SHA0250132"",""4"",""10000"""</f>
        <v>"TorlysDynamics","Torlys Inc.","111","3","SHA0250132","4","10000"</v>
      </c>
      <c r="C917" s="2">
        <v>45937</v>
      </c>
      <c r="D917" s="2" t="str">
        <f>"SHA0250132"</f>
        <v>SHA0250132</v>
      </c>
      <c r="E917" s="2" t="str">
        <f>"T680"</f>
        <v>T680</v>
      </c>
      <c r="F917" t="str">
        <f>"JASON-R"</f>
        <v>JASON-R</v>
      </c>
      <c r="G917">
        <v>32</v>
      </c>
      <c r="H917">
        <v>0</v>
      </c>
      <c r="I917">
        <v>500.48</v>
      </c>
    </row>
    <row r="918" spans="1:9" x14ac:dyDescent="0.25">
      <c r="A918" t="s">
        <v>49</v>
      </c>
      <c r="B918" t="str">
        <f>"""TorlysDynamics"",""Torlys Inc."",""111"",""3"",""SHA0250136"",""4"",""10000"""</f>
        <v>"TorlysDynamics","Torlys Inc.","111","3","SHA0250136","4","10000"</v>
      </c>
      <c r="C918" s="2">
        <v>45937</v>
      </c>
      <c r="D918" s="2" t="str">
        <f>"SHA0250136"</f>
        <v>SHA0250136</v>
      </c>
      <c r="E918" s="2" t="str">
        <f>"G100"</f>
        <v>G100</v>
      </c>
      <c r="F918" t="str">
        <f>"AQIYL"</f>
        <v>AQIYL</v>
      </c>
      <c r="G918">
        <v>40</v>
      </c>
      <c r="H918">
        <v>0</v>
      </c>
      <c r="I918">
        <v>648.79999999999995</v>
      </c>
    </row>
    <row r="919" spans="1:9" x14ac:dyDescent="0.25">
      <c r="A919" t="s">
        <v>49</v>
      </c>
      <c r="B919" t="str">
        <f>"""TorlysDynamics"",""Torlys Inc."",""111"",""3"",""SHA0250137"",""4"",""10000"""</f>
        <v>"TorlysDynamics","Torlys Inc.","111","3","SHA0250137","4","10000"</v>
      </c>
      <c r="C919" s="2">
        <v>45937</v>
      </c>
      <c r="D919" s="2" t="str">
        <f>"SHA0250137"</f>
        <v>SHA0250137</v>
      </c>
      <c r="E919" s="2" t="str">
        <f>"G100"</f>
        <v>G100</v>
      </c>
      <c r="F919" t="str">
        <f>"AQIYL"</f>
        <v>AQIYL</v>
      </c>
      <c r="G919">
        <v>27</v>
      </c>
      <c r="H919">
        <v>0</v>
      </c>
      <c r="I919">
        <v>765.99</v>
      </c>
    </row>
    <row r="920" spans="1:9" x14ac:dyDescent="0.25">
      <c r="A920" t="s">
        <v>49</v>
      </c>
      <c r="B920" t="str">
        <f>"""TorlysDynamics"",""Torlys Inc."",""111"",""3"",""SHA0250138"",""4"",""10000"""</f>
        <v>"TorlysDynamics","Torlys Inc.","111","3","SHA0250138","4","10000"</v>
      </c>
      <c r="C920" s="2">
        <v>45937</v>
      </c>
      <c r="D920" s="2" t="str">
        <f>"SHA0250138"</f>
        <v>SHA0250138</v>
      </c>
      <c r="E920" s="2" t="str">
        <f>"G100"</f>
        <v>G100</v>
      </c>
      <c r="F920" t="str">
        <f>"AQIYL"</f>
        <v>AQIYL</v>
      </c>
      <c r="G920">
        <v>17</v>
      </c>
      <c r="H920">
        <v>0</v>
      </c>
      <c r="I920">
        <v>387.94</v>
      </c>
    </row>
    <row r="921" spans="1:9" x14ac:dyDescent="0.25">
      <c r="A921" t="s">
        <v>49</v>
      </c>
      <c r="B921" t="str">
        <f>"""TorlysDynamics"",""Torlys Inc."",""111"",""3"",""SHA0250138"",""4"",""20000"""</f>
        <v>"TorlysDynamics","Torlys Inc.","111","3","SHA0250138","4","20000"</v>
      </c>
      <c r="C921" s="2">
        <v>45937</v>
      </c>
      <c r="D921" s="2" t="str">
        <f>"SHA0250138"</f>
        <v>SHA0250138</v>
      </c>
      <c r="E921" s="2" t="str">
        <f>"G100"</f>
        <v>G100</v>
      </c>
      <c r="F921" t="str">
        <f>"AQIYL"</f>
        <v>AQIYL</v>
      </c>
      <c r="G921">
        <v>4</v>
      </c>
      <c r="H921">
        <v>0</v>
      </c>
      <c r="I921">
        <v>79.239999999999995</v>
      </c>
    </row>
    <row r="922" spans="1:9" x14ac:dyDescent="0.25">
      <c r="A922" t="s">
        <v>49</v>
      </c>
      <c r="B922" t="str">
        <f>"""TorlysDynamics"",""Torlys Inc."",""111"",""3"",""SHA0250139"",""4"",""10000"""</f>
        <v>"TorlysDynamics","Torlys Inc.","111","3","SHA0250139","4","10000"</v>
      </c>
      <c r="C922" s="2">
        <v>45937</v>
      </c>
      <c r="D922" s="2" t="str">
        <f>"SHA0250139"</f>
        <v>SHA0250139</v>
      </c>
      <c r="E922" s="2" t="str">
        <f>"G100"</f>
        <v>G100</v>
      </c>
      <c r="F922" t="str">
        <f>"AQIYL"</f>
        <v>AQIYL</v>
      </c>
      <c r="G922">
        <v>8</v>
      </c>
      <c r="H922">
        <v>0</v>
      </c>
      <c r="I922">
        <v>158.47999999999999</v>
      </c>
    </row>
    <row r="923" spans="1:9" x14ac:dyDescent="0.25">
      <c r="A923" t="s">
        <v>49</v>
      </c>
      <c r="B923" t="str">
        <f>"""TorlysDynamics"",""Torlys Inc."",""111"",""3"",""SHA0250144"",""4"",""10000"""</f>
        <v>"TorlysDynamics","Torlys Inc.","111","3","SHA0250144","4","10000"</v>
      </c>
      <c r="C923" s="2">
        <v>45937</v>
      </c>
      <c r="D923" s="2" t="str">
        <f>"SHA0250144"</f>
        <v>SHA0250144</v>
      </c>
      <c r="E923" s="2" t="str">
        <f>"K153"</f>
        <v>K153</v>
      </c>
      <c r="F923" t="str">
        <f>"MANUEL"</f>
        <v>MANUEL</v>
      </c>
      <c r="G923">
        <v>14</v>
      </c>
      <c r="H923">
        <v>6</v>
      </c>
      <c r="I923">
        <v>5196.4399999999996</v>
      </c>
    </row>
    <row r="924" spans="1:9" x14ac:dyDescent="0.25">
      <c r="A924" t="s">
        <v>49</v>
      </c>
      <c r="B924" t="str">
        <f>"""TorlysDynamics"",""Torlys Inc."",""111"",""3"",""SHA0250144"",""4"",""20000"""</f>
        <v>"TorlysDynamics","Torlys Inc.","111","3","SHA0250144","4","20000"</v>
      </c>
      <c r="C924" s="2">
        <v>45937</v>
      </c>
      <c r="D924" s="2" t="str">
        <f>"SHA0250144"</f>
        <v>SHA0250144</v>
      </c>
      <c r="E924" s="2" t="str">
        <f>"K153"</f>
        <v>K153</v>
      </c>
      <c r="F924" t="str">
        <f>"MANUEL"</f>
        <v>MANUEL</v>
      </c>
      <c r="G924">
        <v>17</v>
      </c>
      <c r="H924">
        <v>5</v>
      </c>
      <c r="I924">
        <v>4415.38</v>
      </c>
    </row>
    <row r="925" spans="1:9" x14ac:dyDescent="0.25">
      <c r="A925" t="s">
        <v>49</v>
      </c>
      <c r="B925" t="str">
        <f>"""TorlysDynamics"",""Torlys Inc."",""111"",""3"",""SHA0250144"",""4"",""30000"""</f>
        <v>"TorlysDynamics","Torlys Inc.","111","3","SHA0250144","4","30000"</v>
      </c>
      <c r="C925" s="2">
        <v>45937</v>
      </c>
      <c r="D925" s="2" t="str">
        <f>"SHA0250144"</f>
        <v>SHA0250144</v>
      </c>
      <c r="E925" s="2" t="str">
        <f>"K153"</f>
        <v>K153</v>
      </c>
      <c r="F925" t="str">
        <f>"MANUEL"</f>
        <v>MANUEL</v>
      </c>
      <c r="G925">
        <v>10</v>
      </c>
      <c r="H925">
        <v>1</v>
      </c>
      <c r="I925">
        <v>988.28</v>
      </c>
    </row>
    <row r="926" spans="1:9" x14ac:dyDescent="0.25">
      <c r="A926" t="s">
        <v>49</v>
      </c>
      <c r="B926" t="str">
        <f>"""TorlysDynamics"",""Torlys Inc."",""111"",""3"",""SHA0250144"",""4"",""40000"""</f>
        <v>"TorlysDynamics","Torlys Inc.","111","3","SHA0250144","4","40000"</v>
      </c>
      <c r="C926" s="2">
        <v>45937</v>
      </c>
      <c r="D926" s="2" t="str">
        <f>"SHA0250144"</f>
        <v>SHA0250144</v>
      </c>
      <c r="E926" s="2" t="str">
        <f>"K153"</f>
        <v>K153</v>
      </c>
      <c r="F926" t="str">
        <f>"MANUEL"</f>
        <v>MANUEL</v>
      </c>
      <c r="G926">
        <v>4</v>
      </c>
      <c r="H926">
        <v>12</v>
      </c>
      <c r="I926">
        <v>10010.32</v>
      </c>
    </row>
    <row r="927" spans="1:9" x14ac:dyDescent="0.25">
      <c r="A927" t="s">
        <v>49</v>
      </c>
      <c r="B927" t="str">
        <f>"""TorlysDynamics"",""Torlys Inc."",""111"",""3"",""SHA0250144"",""4"",""50000"""</f>
        <v>"TorlysDynamics","Torlys Inc.","111","3","SHA0250144","4","50000"</v>
      </c>
      <c r="C927" s="2">
        <v>45937</v>
      </c>
      <c r="D927" s="2" t="str">
        <f>"SHA0250144"</f>
        <v>SHA0250144</v>
      </c>
      <c r="E927" s="2" t="str">
        <f>"K153"</f>
        <v>K153</v>
      </c>
      <c r="F927" t="str">
        <f>"MANUEL"</f>
        <v>MANUEL</v>
      </c>
      <c r="G927">
        <v>10</v>
      </c>
      <c r="H927">
        <v>1</v>
      </c>
      <c r="I927">
        <v>988.28</v>
      </c>
    </row>
    <row r="928" spans="1:9" x14ac:dyDescent="0.25">
      <c r="A928" t="s">
        <v>49</v>
      </c>
      <c r="B928" t="str">
        <f>"""TorlysDynamics"",""Torlys Inc."",""111"",""3"",""SHA0250144"",""4"",""60000"""</f>
        <v>"TorlysDynamics","Torlys Inc.","111","3","SHA0250144","4","60000"</v>
      </c>
      <c r="C928" s="2">
        <v>45937</v>
      </c>
      <c r="D928" s="2" t="str">
        <f>"SHA0250144"</f>
        <v>SHA0250144</v>
      </c>
      <c r="E928" s="2" t="str">
        <f>"K153"</f>
        <v>K153</v>
      </c>
      <c r="F928" t="str">
        <f>"MANUEL"</f>
        <v>MANUEL</v>
      </c>
      <c r="G928">
        <v>41</v>
      </c>
      <c r="H928">
        <v>3</v>
      </c>
      <c r="I928">
        <v>3140.18</v>
      </c>
    </row>
    <row r="929" spans="1:9" x14ac:dyDescent="0.25">
      <c r="A929" t="s">
        <v>49</v>
      </c>
      <c r="B929" t="str">
        <f>"""TorlysDynamics"",""Torlys Inc."",""111"",""3"",""SHA0250144"",""4"",""70000"""</f>
        <v>"TorlysDynamics","Torlys Inc.","111","3","SHA0250144","4","70000"</v>
      </c>
      <c r="C929" s="2">
        <v>45937</v>
      </c>
      <c r="D929" s="2" t="str">
        <f>"SHA0250144"</f>
        <v>SHA0250144</v>
      </c>
      <c r="E929" s="2" t="str">
        <f>"K153"</f>
        <v>K153</v>
      </c>
      <c r="F929" t="str">
        <f>"MANUEL"</f>
        <v>MANUEL</v>
      </c>
      <c r="G929">
        <v>23</v>
      </c>
      <c r="H929">
        <v>0</v>
      </c>
      <c r="I929">
        <v>488.98</v>
      </c>
    </row>
    <row r="930" spans="1:9" x14ac:dyDescent="0.25">
      <c r="A930" t="s">
        <v>49</v>
      </c>
      <c r="B930" t="str">
        <f>"""TorlysDynamics"",""Torlys Inc."",""111"",""3"",""SHA0250144"",""4"",""80000"""</f>
        <v>"TorlysDynamics","Torlys Inc.","111","3","SHA0250144","4","80000"</v>
      </c>
      <c r="C930" s="2">
        <v>45937</v>
      </c>
      <c r="D930" s="2" t="str">
        <f>"SHA0250144"</f>
        <v>SHA0250144</v>
      </c>
      <c r="E930" s="2" t="str">
        <f>"K153"</f>
        <v>K153</v>
      </c>
      <c r="F930" t="str">
        <f>"MANUEL"</f>
        <v>MANUEL</v>
      </c>
      <c r="G930">
        <v>51</v>
      </c>
      <c r="H930">
        <v>0</v>
      </c>
      <c r="I930">
        <v>1084.26</v>
      </c>
    </row>
    <row r="931" spans="1:9" x14ac:dyDescent="0.25">
      <c r="A931" t="s">
        <v>49</v>
      </c>
      <c r="B931" t="str">
        <f>"""TorlysDynamics"",""Torlys Inc."",""111"",""3"",""SHA0250144"",""4"",""90000"""</f>
        <v>"TorlysDynamics","Torlys Inc.","111","3","SHA0250144","4","90000"</v>
      </c>
      <c r="C931" s="2">
        <v>45937</v>
      </c>
      <c r="D931" s="2" t="str">
        <f>"SHA0250144"</f>
        <v>SHA0250144</v>
      </c>
      <c r="E931" s="2" t="str">
        <f>"K153"</f>
        <v>K153</v>
      </c>
      <c r="F931" t="str">
        <f>"MANUEL"</f>
        <v>MANUEL</v>
      </c>
      <c r="G931">
        <v>7</v>
      </c>
      <c r="H931">
        <v>1</v>
      </c>
      <c r="I931">
        <v>1339.38</v>
      </c>
    </row>
    <row r="932" spans="1:9" x14ac:dyDescent="0.25">
      <c r="A932" t="s">
        <v>49</v>
      </c>
      <c r="B932" t="str">
        <f>"""TorlysDynamics"",""Torlys Inc."",""111"",""3"",""SHA0250144"",""4"",""110000"""</f>
        <v>"TorlysDynamics","Torlys Inc.","111","3","SHA0250144","4","110000"</v>
      </c>
      <c r="C932" s="2">
        <v>45937</v>
      </c>
      <c r="D932" s="2" t="str">
        <f>"SHA0250144"</f>
        <v>SHA0250144</v>
      </c>
      <c r="E932" s="2" t="str">
        <f>"K153"</f>
        <v>K153</v>
      </c>
      <c r="F932" t="str">
        <f>"MANUEL"</f>
        <v>MANUEL</v>
      </c>
      <c r="G932">
        <v>8</v>
      </c>
      <c r="H932">
        <v>6</v>
      </c>
      <c r="I932">
        <v>4232.8</v>
      </c>
    </row>
    <row r="933" spans="1:9" x14ac:dyDescent="0.25">
      <c r="A933" t="s">
        <v>49</v>
      </c>
      <c r="B933" t="str">
        <f>"""TorlysDynamics"",""Torlys Inc."",""111"",""3"",""SHA0250145"",""4"",""10000"""</f>
        <v>"TorlysDynamics","Torlys Inc.","111","3","SHA0250145","4","10000"</v>
      </c>
      <c r="C933" s="2">
        <v>45937</v>
      </c>
      <c r="D933" s="2" t="str">
        <f>"SHA0250145"</f>
        <v>SHA0250145</v>
      </c>
      <c r="E933" s="2" t="str">
        <f>"L502"</f>
        <v>L502</v>
      </c>
      <c r="F933" t="str">
        <f>"MANUEL"</f>
        <v>MANUEL</v>
      </c>
      <c r="G933">
        <v>0</v>
      </c>
      <c r="H933">
        <v>0</v>
      </c>
      <c r="I933">
        <v>3</v>
      </c>
    </row>
    <row r="934" spans="1:9" x14ac:dyDescent="0.25">
      <c r="A934" t="s">
        <v>49</v>
      </c>
      <c r="B934" t="str">
        <f>"""TorlysDynamics"",""Torlys Inc."",""111"",""3"",""SHA0250146"",""4"",""10000"""</f>
        <v>"TorlysDynamics","Torlys Inc.","111","3","SHA0250146","4","10000"</v>
      </c>
      <c r="C934" s="2">
        <v>45937</v>
      </c>
      <c r="D934" s="2" t="str">
        <f>"SHA0250146"</f>
        <v>SHA0250146</v>
      </c>
      <c r="E934" s="2" t="str">
        <f>"L808"</f>
        <v>L808</v>
      </c>
      <c r="F934" t="str">
        <f>"AQIYL"</f>
        <v>AQIYL</v>
      </c>
      <c r="G934">
        <v>15</v>
      </c>
      <c r="H934">
        <v>2</v>
      </c>
      <c r="I934">
        <v>2790.55</v>
      </c>
    </row>
    <row r="935" spans="1:9" x14ac:dyDescent="0.25">
      <c r="A935" t="s">
        <v>49</v>
      </c>
      <c r="B935" t="str">
        <f>"""TorlysDynamics"",""Torlys Inc."",""111"",""3"",""SHA0250146"",""4"",""30000"""</f>
        <v>"TorlysDynamics","Torlys Inc.","111","3","SHA0250146","4","30000"</v>
      </c>
      <c r="C935" s="2">
        <v>45937</v>
      </c>
      <c r="D935" s="2" t="str">
        <f>"SHA0250146"</f>
        <v>SHA0250146</v>
      </c>
      <c r="E935" s="2" t="str">
        <f>"L808"</f>
        <v>L808</v>
      </c>
      <c r="F935" t="str">
        <f>"AQIYL"</f>
        <v>AQIYL</v>
      </c>
      <c r="G935">
        <v>5</v>
      </c>
      <c r="H935">
        <v>0</v>
      </c>
      <c r="I935">
        <v>85</v>
      </c>
    </row>
    <row r="936" spans="1:9" x14ac:dyDescent="0.25">
      <c r="A936" t="s">
        <v>49</v>
      </c>
      <c r="B936" t="str">
        <f>"""TorlysDynamics"",""Torlys Inc."",""111"",""3"",""SHA0250146"",""4"",""40000"""</f>
        <v>"TorlysDynamics","Torlys Inc.","111","3","SHA0250146","4","40000"</v>
      </c>
      <c r="C936" s="2">
        <v>45937</v>
      </c>
      <c r="D936" s="2" t="str">
        <f>"SHA0250146"</f>
        <v>SHA0250146</v>
      </c>
      <c r="E936" s="2" t="str">
        <f>"L808"</f>
        <v>L808</v>
      </c>
      <c r="F936" t="str">
        <f>"AQIYL"</f>
        <v>AQIYL</v>
      </c>
      <c r="G936">
        <v>10</v>
      </c>
      <c r="H936">
        <v>0</v>
      </c>
      <c r="I936">
        <v>71.7</v>
      </c>
    </row>
    <row r="937" spans="1:9" x14ac:dyDescent="0.25">
      <c r="A937" t="s">
        <v>49</v>
      </c>
      <c r="B937" t="str">
        <f>"""TorlysDynamics"",""Torlys Inc."",""111"",""3"",""SHA0250147"",""4"",""10000"""</f>
        <v>"TorlysDynamics","Torlys Inc.","111","3","SHA0250147","4","10000"</v>
      </c>
      <c r="C937" s="2">
        <v>45937</v>
      </c>
      <c r="D937" s="2" t="str">
        <f>"SHA0250147"</f>
        <v>SHA0250147</v>
      </c>
      <c r="E937" s="2" t="str">
        <f>"L808"</f>
        <v>L808</v>
      </c>
      <c r="F937" t="str">
        <f>"AQIYL"</f>
        <v>AQIYL</v>
      </c>
      <c r="G937">
        <v>8</v>
      </c>
      <c r="H937">
        <v>1</v>
      </c>
      <c r="I937">
        <v>1462.86</v>
      </c>
    </row>
    <row r="938" spans="1:9" x14ac:dyDescent="0.25">
      <c r="A938" t="s">
        <v>49</v>
      </c>
      <c r="B938" t="str">
        <f>"""TorlysDynamics"",""Torlys Inc."",""111"",""3"",""SHA0250149"",""4"",""10000"""</f>
        <v>"TorlysDynamics","Torlys Inc.","111","3","SHA0250149","4","10000"</v>
      </c>
      <c r="C938" s="2">
        <v>45937</v>
      </c>
      <c r="D938" s="2" t="str">
        <f>"SHA0250149"</f>
        <v>SHA0250149</v>
      </c>
      <c r="E938" s="2" t="str">
        <f>"I135"</f>
        <v>I135</v>
      </c>
      <c r="F938" t="str">
        <f>"BRANDON"</f>
        <v>BRANDON</v>
      </c>
      <c r="G938">
        <v>45</v>
      </c>
      <c r="H938">
        <v>0</v>
      </c>
      <c r="I938">
        <v>967.5</v>
      </c>
    </row>
    <row r="939" spans="1:9" x14ac:dyDescent="0.25">
      <c r="A939" t="s">
        <v>49</v>
      </c>
      <c r="B939" t="str">
        <f>"""TorlysDynamics"",""Torlys Inc."",""111"",""3"",""SHA0250149"",""4"",""20000"""</f>
        <v>"TorlysDynamics","Torlys Inc.","111","3","SHA0250149","4","20000"</v>
      </c>
      <c r="C939" s="2">
        <v>45937</v>
      </c>
      <c r="D939" s="2" t="str">
        <f>"SHA0250149"</f>
        <v>SHA0250149</v>
      </c>
      <c r="E939" s="2" t="str">
        <f>"I135"</f>
        <v>I135</v>
      </c>
      <c r="F939" t="str">
        <f>"BRANDON"</f>
        <v>BRANDON</v>
      </c>
      <c r="G939">
        <v>0</v>
      </c>
      <c r="H939">
        <v>0</v>
      </c>
      <c r="I939">
        <v>3</v>
      </c>
    </row>
    <row r="940" spans="1:9" x14ac:dyDescent="0.25">
      <c r="A940" t="s">
        <v>49</v>
      </c>
      <c r="B940" t="str">
        <f>"""TorlysDynamics"",""Torlys Inc."",""111"",""3"",""SHA0250149"",""4"",""30000"""</f>
        <v>"TorlysDynamics","Torlys Inc.","111","3","SHA0250149","4","30000"</v>
      </c>
      <c r="C940" s="2">
        <v>45937</v>
      </c>
      <c r="D940" s="2" t="str">
        <f>"SHA0250149"</f>
        <v>SHA0250149</v>
      </c>
      <c r="E940" s="2" t="str">
        <f>"I135"</f>
        <v>I135</v>
      </c>
      <c r="F940" t="str">
        <f>"BRANDON"</f>
        <v>BRANDON</v>
      </c>
      <c r="G940">
        <v>0</v>
      </c>
      <c r="H940">
        <v>0</v>
      </c>
      <c r="I940">
        <v>1</v>
      </c>
    </row>
    <row r="941" spans="1:9" x14ac:dyDescent="0.25">
      <c r="A941" t="s">
        <v>49</v>
      </c>
      <c r="B941" t="str">
        <f>"""TorlysDynamics"",""Torlys Inc."",""111"",""3"",""SHA0250150"",""4"",""10000"""</f>
        <v>"TorlysDynamics","Torlys Inc.","111","3","SHA0250150","4","10000"</v>
      </c>
      <c r="C941" s="2">
        <v>45937</v>
      </c>
      <c r="D941" s="2" t="str">
        <f>"SHA0250150"</f>
        <v>SHA0250150</v>
      </c>
      <c r="E941" s="2" t="str">
        <f>"I135"</f>
        <v>I135</v>
      </c>
      <c r="F941" t="str">
        <f>"BRANDON"</f>
        <v>BRANDON</v>
      </c>
      <c r="G941">
        <v>0</v>
      </c>
      <c r="H941">
        <v>0</v>
      </c>
      <c r="I941">
        <v>1</v>
      </c>
    </row>
    <row r="942" spans="1:9" x14ac:dyDescent="0.25">
      <c r="A942" t="s">
        <v>49</v>
      </c>
      <c r="B942" t="str">
        <f>"""TorlysDynamics"",""Torlys Inc."",""111"",""3"",""SHA0250150"",""4"",""20000"""</f>
        <v>"TorlysDynamics","Torlys Inc.","111","3","SHA0250150","4","20000"</v>
      </c>
      <c r="C942" s="2">
        <v>45937</v>
      </c>
      <c r="D942" s="2" t="str">
        <f>"SHA0250150"</f>
        <v>SHA0250150</v>
      </c>
      <c r="E942" s="2" t="str">
        <f>"I135"</f>
        <v>I135</v>
      </c>
      <c r="F942" t="str">
        <f>"BRANDON"</f>
        <v>BRANDON</v>
      </c>
      <c r="G942">
        <v>25</v>
      </c>
      <c r="H942">
        <v>0</v>
      </c>
      <c r="I942">
        <v>673.75</v>
      </c>
    </row>
    <row r="943" spans="1:9" x14ac:dyDescent="0.25">
      <c r="A943" t="s">
        <v>49</v>
      </c>
      <c r="B943" t="str">
        <f>"""TorlysDynamics"",""Torlys Inc."",""111"",""3"",""SHA0250151"",""4"",""10000"""</f>
        <v>"TorlysDynamics","Torlys Inc.","111","3","SHA0250151","4","10000"</v>
      </c>
      <c r="C943" s="2">
        <v>45937</v>
      </c>
      <c r="D943" s="2" t="str">
        <f>"SHA0250151"</f>
        <v>SHA0250151</v>
      </c>
      <c r="E943" s="2" t="str">
        <f>"I135"</f>
        <v>I135</v>
      </c>
      <c r="F943" t="str">
        <f>"BRANDON"</f>
        <v>BRANDON</v>
      </c>
      <c r="G943">
        <v>16</v>
      </c>
      <c r="H943">
        <v>0</v>
      </c>
      <c r="I943">
        <v>234.56</v>
      </c>
    </row>
    <row r="944" spans="1:9" x14ac:dyDescent="0.25">
      <c r="A944" t="s">
        <v>49</v>
      </c>
      <c r="B944" t="str">
        <f>"""TorlysDynamics"",""Torlys Inc."",""111"",""3"",""SHA0250151"",""4"",""20000"""</f>
        <v>"TorlysDynamics","Torlys Inc.","111","3","SHA0250151","4","20000"</v>
      </c>
      <c r="C944" s="2">
        <v>45937</v>
      </c>
      <c r="D944" s="2" t="str">
        <f>"SHA0250151"</f>
        <v>SHA0250151</v>
      </c>
      <c r="E944" s="2" t="str">
        <f>"I135"</f>
        <v>I135</v>
      </c>
      <c r="F944" t="str">
        <f>"BRANDON"</f>
        <v>BRANDON</v>
      </c>
      <c r="G944">
        <v>0</v>
      </c>
      <c r="H944">
        <v>0</v>
      </c>
      <c r="I944">
        <v>1</v>
      </c>
    </row>
    <row r="945" spans="1:9" x14ac:dyDescent="0.25">
      <c r="A945" t="s">
        <v>49</v>
      </c>
      <c r="B945" t="str">
        <f>"""TorlysDynamics"",""Torlys Inc."",""111"",""3"",""SHA0250152"",""4"",""10000"""</f>
        <v>"TorlysDynamics","Torlys Inc.","111","3","SHA0250152","4","10000"</v>
      </c>
      <c r="C945" s="2">
        <v>45937</v>
      </c>
      <c r="D945" s="2" t="str">
        <f>"SHA0250152"</f>
        <v>SHA0250152</v>
      </c>
      <c r="E945" s="2" t="str">
        <f>"I135"</f>
        <v>I135</v>
      </c>
      <c r="F945" t="str">
        <f>"BRANDON"</f>
        <v>BRANDON</v>
      </c>
      <c r="G945">
        <v>8</v>
      </c>
      <c r="H945">
        <v>0</v>
      </c>
      <c r="I945">
        <v>137.44</v>
      </c>
    </row>
    <row r="946" spans="1:9" x14ac:dyDescent="0.25">
      <c r="A946" t="s">
        <v>49</v>
      </c>
      <c r="B946" t="str">
        <f>"""TorlysDynamics"",""Torlys Inc."",""111"",""3"",""SHA0250152"",""4"",""20000"""</f>
        <v>"TorlysDynamics","Torlys Inc.","111","3","SHA0250152","4","20000"</v>
      </c>
      <c r="C946" s="2">
        <v>45937</v>
      </c>
      <c r="D946" s="2" t="str">
        <f>"SHA0250152"</f>
        <v>SHA0250152</v>
      </c>
      <c r="E946" s="2" t="str">
        <f>"I135"</f>
        <v>I135</v>
      </c>
      <c r="F946" t="str">
        <f>"BRANDON"</f>
        <v>BRANDON</v>
      </c>
      <c r="G946">
        <v>0</v>
      </c>
      <c r="H946">
        <v>0</v>
      </c>
      <c r="I946">
        <v>1</v>
      </c>
    </row>
    <row r="947" spans="1:9" x14ac:dyDescent="0.25">
      <c r="A947" t="s">
        <v>49</v>
      </c>
      <c r="B947" t="str">
        <f>"""TorlysDynamics"",""Torlys Inc."",""111"",""3"",""SHA0250153"",""4"",""10000"""</f>
        <v>"TorlysDynamics","Torlys Inc.","111","3","SHA0250153","4","10000"</v>
      </c>
      <c r="C947" s="2">
        <v>45937</v>
      </c>
      <c r="D947" s="2" t="str">
        <f>"SHA0250153"</f>
        <v>SHA0250153</v>
      </c>
      <c r="E947" s="2" t="str">
        <f>"P1012"</f>
        <v>P1012</v>
      </c>
      <c r="F947" t="str">
        <f>"CHICO"</f>
        <v>CHICO</v>
      </c>
      <c r="G947">
        <v>7</v>
      </c>
      <c r="H947">
        <v>1</v>
      </c>
      <c r="I947">
        <v>922.76</v>
      </c>
    </row>
    <row r="948" spans="1:9" x14ac:dyDescent="0.25">
      <c r="A948" t="s">
        <v>49</v>
      </c>
      <c r="B948" t="str">
        <f>"""TorlysDynamics"",""Torlys Inc."",""111"",""3"",""SHA0250153"",""4"",""20000"""</f>
        <v>"TorlysDynamics","Torlys Inc.","111","3","SHA0250153","4","20000"</v>
      </c>
      <c r="C948" s="2">
        <v>45937</v>
      </c>
      <c r="D948" s="2" t="str">
        <f>"SHA0250153"</f>
        <v>SHA0250153</v>
      </c>
      <c r="E948" s="2" t="str">
        <f>"P1012"</f>
        <v>P1012</v>
      </c>
      <c r="F948" t="str">
        <f>"CHICO"</f>
        <v>CHICO</v>
      </c>
      <c r="G948">
        <v>7</v>
      </c>
      <c r="H948">
        <v>0</v>
      </c>
      <c r="I948">
        <v>7</v>
      </c>
    </row>
    <row r="949" spans="1:9" x14ac:dyDescent="0.25">
      <c r="A949" t="s">
        <v>49</v>
      </c>
      <c r="B949" t="str">
        <f>"""TorlysDynamics"",""Torlys Inc."",""111"",""3"",""SHA0250154"",""4"",""10000"""</f>
        <v>"TorlysDynamics","Torlys Inc.","111","3","SHA0250154","4","10000"</v>
      </c>
      <c r="C949" s="2">
        <v>45937</v>
      </c>
      <c r="D949" s="2" t="str">
        <f>"SHA0250154"</f>
        <v>SHA0250154</v>
      </c>
      <c r="E949" s="2" t="str">
        <f>"P1012"</f>
        <v>P1012</v>
      </c>
      <c r="F949" t="str">
        <f>"CHICO"</f>
        <v>CHICO</v>
      </c>
      <c r="G949">
        <v>33</v>
      </c>
      <c r="H949">
        <v>0</v>
      </c>
      <c r="I949">
        <v>516.12</v>
      </c>
    </row>
    <row r="950" spans="1:9" x14ac:dyDescent="0.25">
      <c r="A950" t="s">
        <v>49</v>
      </c>
      <c r="B950" t="str">
        <f>"""TorlysDynamics"",""Torlys Inc."",""111"",""3"",""SHA0250154"",""4"",""20000"""</f>
        <v>"TorlysDynamics","Torlys Inc.","111","3","SHA0250154","4","20000"</v>
      </c>
      <c r="C950" s="2">
        <v>45937</v>
      </c>
      <c r="D950" s="2" t="str">
        <f>"SHA0250154"</f>
        <v>SHA0250154</v>
      </c>
      <c r="E950" s="2" t="str">
        <f>"P1012"</f>
        <v>P1012</v>
      </c>
      <c r="F950" t="str">
        <f>"CHICO"</f>
        <v>CHICO</v>
      </c>
      <c r="G950">
        <v>0</v>
      </c>
      <c r="H950">
        <v>0</v>
      </c>
      <c r="I950">
        <v>1</v>
      </c>
    </row>
    <row r="951" spans="1:9" x14ac:dyDescent="0.25">
      <c r="A951" t="s">
        <v>49</v>
      </c>
      <c r="B951" t="str">
        <f>"""TorlysDynamics"",""Torlys Inc."",""111"",""3"",""SHA0250154"",""4"",""30000"""</f>
        <v>"TorlysDynamics","Torlys Inc.","111","3","SHA0250154","4","30000"</v>
      </c>
      <c r="C951" s="2">
        <v>45937</v>
      </c>
      <c r="D951" s="2" t="str">
        <f>"SHA0250154"</f>
        <v>SHA0250154</v>
      </c>
      <c r="E951" s="2" t="str">
        <f>"P1012"</f>
        <v>P1012</v>
      </c>
      <c r="F951" t="str">
        <f>"CHICO"</f>
        <v>CHICO</v>
      </c>
      <c r="G951">
        <v>3</v>
      </c>
      <c r="H951">
        <v>0</v>
      </c>
      <c r="I951">
        <v>54</v>
      </c>
    </row>
    <row r="952" spans="1:9" x14ac:dyDescent="0.25">
      <c r="A952" t="s">
        <v>49</v>
      </c>
      <c r="B952" t="str">
        <f>"""TorlysDynamics"",""Torlys Inc."",""111"",""3"",""SHA0250155"",""4"",""10000"""</f>
        <v>"TorlysDynamics","Torlys Inc.","111","3","SHA0250155","4","10000"</v>
      </c>
      <c r="C952" s="2">
        <v>45937</v>
      </c>
      <c r="D952" s="2" t="str">
        <f>"SHA0250155"</f>
        <v>SHA0250155</v>
      </c>
      <c r="E952" s="2" t="str">
        <f>"P1012"</f>
        <v>P1012</v>
      </c>
      <c r="F952" t="str">
        <f>"CHICO"</f>
        <v>CHICO</v>
      </c>
      <c r="G952">
        <v>0</v>
      </c>
      <c r="H952">
        <v>0</v>
      </c>
      <c r="I952">
        <v>1</v>
      </c>
    </row>
    <row r="953" spans="1:9" x14ac:dyDescent="0.25">
      <c r="A953" t="s">
        <v>49</v>
      </c>
      <c r="B953" t="str">
        <f>"""TorlysDynamics"",""Torlys Inc."",""111"",""3"",""SHA0250157"",""4"",""10000"""</f>
        <v>"TorlysDynamics","Torlys Inc.","111","3","SHA0250157","4","10000"</v>
      </c>
      <c r="C953" s="2">
        <v>45937</v>
      </c>
      <c r="D953" s="2" t="str">
        <f>"SHA0250157"</f>
        <v>SHA0250157</v>
      </c>
      <c r="E953" s="2" t="str">
        <f>"P1111"</f>
        <v>P1111</v>
      </c>
      <c r="F953" t="str">
        <f>"CHICO"</f>
        <v>CHICO</v>
      </c>
      <c r="G953">
        <v>59</v>
      </c>
      <c r="H953">
        <v>0</v>
      </c>
      <c r="I953">
        <v>864.94</v>
      </c>
    </row>
    <row r="954" spans="1:9" x14ac:dyDescent="0.25">
      <c r="A954" t="s">
        <v>49</v>
      </c>
      <c r="B954" t="str">
        <f>"""TorlysDynamics"",""Torlys Inc."",""111"",""3"",""SHA0250159"",""4"",""10000"""</f>
        <v>"TorlysDynamics","Torlys Inc.","111","3","SHA0250159","4","10000"</v>
      </c>
      <c r="C954" s="2">
        <v>45937</v>
      </c>
      <c r="D954" s="2" t="str">
        <f>"SHA0250159"</f>
        <v>SHA0250159</v>
      </c>
      <c r="E954" s="2" t="str">
        <f>"H135"</f>
        <v>H135</v>
      </c>
      <c r="F954" t="str">
        <f>"JASON-R"</f>
        <v>JASON-R</v>
      </c>
      <c r="G954">
        <v>0</v>
      </c>
      <c r="H954">
        <v>1</v>
      </c>
      <c r="I954">
        <v>843.44</v>
      </c>
    </row>
    <row r="955" spans="1:9" x14ac:dyDescent="0.25">
      <c r="A955" t="s">
        <v>49</v>
      </c>
      <c r="B955" t="str">
        <f>"""TorlysDynamics"",""Torlys Inc."",""111"",""3"",""SHA0250167"",""4"",""10000"""</f>
        <v>"TorlysDynamics","Torlys Inc.","111","3","SHA0250167","4","10000"</v>
      </c>
      <c r="C955" s="2">
        <v>45937</v>
      </c>
      <c r="D955" s="2" t="str">
        <f>"SHA0250167"</f>
        <v>SHA0250167</v>
      </c>
      <c r="E955" s="2" t="str">
        <f>"T205"</f>
        <v>T205</v>
      </c>
      <c r="F955" t="str">
        <f>"JASON-R"</f>
        <v>JASON-R</v>
      </c>
      <c r="G955">
        <v>30</v>
      </c>
      <c r="H955">
        <v>0</v>
      </c>
      <c r="I955">
        <v>788.7</v>
      </c>
    </row>
    <row r="956" spans="1:9" x14ac:dyDescent="0.25">
      <c r="A956" t="s">
        <v>49</v>
      </c>
      <c r="B956" t="str">
        <f>"""TorlysDynamics"",""Torlys Inc."",""111"",""3"",""SHA0250174"",""4"",""30000"""</f>
        <v>"TorlysDynamics","Torlys Inc.","111","3","SHA0250174","4","30000"</v>
      </c>
      <c r="C956" s="2">
        <v>45938</v>
      </c>
      <c r="D956" s="2" t="str">
        <f>"SHA0250174"</f>
        <v>SHA0250174</v>
      </c>
      <c r="E956" s="2" t="str">
        <f>"S165"</f>
        <v>S165</v>
      </c>
      <c r="F956" t="str">
        <f>"KEVIN-F"</f>
        <v>KEVIN-F</v>
      </c>
      <c r="G956">
        <v>1</v>
      </c>
      <c r="H956">
        <v>0</v>
      </c>
      <c r="I956">
        <v>2</v>
      </c>
    </row>
    <row r="957" spans="1:9" x14ac:dyDescent="0.25">
      <c r="A957" t="s">
        <v>49</v>
      </c>
      <c r="B957" t="str">
        <f>"""TorlysDynamics"",""Torlys Inc."",""111"",""3"",""SHA0250177"",""4"",""10000"""</f>
        <v>"TorlysDynamics","Torlys Inc.","111","3","SHA0250177","4","10000"</v>
      </c>
      <c r="C957" s="2">
        <v>45938</v>
      </c>
      <c r="D957" s="2" t="str">
        <f>"SHA0250177"</f>
        <v>SHA0250177</v>
      </c>
      <c r="E957" s="2" t="str">
        <f>"M130"</f>
        <v>M130</v>
      </c>
      <c r="F957" t="str">
        <f>"JASON-R"</f>
        <v>JASON-R</v>
      </c>
      <c r="G957">
        <v>6</v>
      </c>
      <c r="H957">
        <v>7</v>
      </c>
      <c r="I957">
        <v>9079.02</v>
      </c>
    </row>
    <row r="958" spans="1:9" x14ac:dyDescent="0.25">
      <c r="A958" t="s">
        <v>49</v>
      </c>
      <c r="B958" t="str">
        <f>"""TorlysDynamics"",""Torlys Inc."",""111"",""3"",""SHA0250178"",""4"",""10000"""</f>
        <v>"TorlysDynamics","Torlys Inc.","111","3","SHA0250178","4","10000"</v>
      </c>
      <c r="C958" s="2">
        <v>45938</v>
      </c>
      <c r="D958" s="2" t="str">
        <f>"SHA0250178"</f>
        <v>SHA0250178</v>
      </c>
      <c r="E958" s="2" t="str">
        <f>"M130"</f>
        <v>M130</v>
      </c>
      <c r="F958" t="str">
        <f>"BRANDON"</f>
        <v>BRANDON</v>
      </c>
      <c r="G958">
        <v>33</v>
      </c>
      <c r="H958">
        <v>1</v>
      </c>
      <c r="I958">
        <v>1724.22</v>
      </c>
    </row>
    <row r="959" spans="1:9" x14ac:dyDescent="0.25">
      <c r="A959" t="s">
        <v>49</v>
      </c>
      <c r="B959" t="str">
        <f>"""TorlysDynamics"",""Torlys Inc."",""111"",""3"",""SHA0250178"",""4"",""20000"""</f>
        <v>"TorlysDynamics","Torlys Inc.","111","3","SHA0250178","4","20000"</v>
      </c>
      <c r="C959" s="2">
        <v>45938</v>
      </c>
      <c r="D959" s="2" t="str">
        <f>"SHA0250178"</f>
        <v>SHA0250178</v>
      </c>
      <c r="E959" s="2" t="str">
        <f>"M130"</f>
        <v>M130</v>
      </c>
      <c r="F959" t="str">
        <f>"BRANDON"</f>
        <v>BRANDON</v>
      </c>
      <c r="G959">
        <v>0</v>
      </c>
      <c r="H959">
        <v>0</v>
      </c>
      <c r="I959">
        <v>6</v>
      </c>
    </row>
    <row r="960" spans="1:9" x14ac:dyDescent="0.25">
      <c r="A960" t="s">
        <v>49</v>
      </c>
      <c r="B960" t="str">
        <f>"""TorlysDynamics"",""Torlys Inc."",""111"",""3"",""SHA0250178"",""4"",""30000"""</f>
        <v>"TorlysDynamics","Torlys Inc.","111","3","SHA0250178","4","30000"</v>
      </c>
      <c r="C960" s="2">
        <v>45938</v>
      </c>
      <c r="D960" s="2" t="str">
        <f>"SHA0250178"</f>
        <v>SHA0250178</v>
      </c>
      <c r="E960" s="2" t="str">
        <f>"M130"</f>
        <v>M130</v>
      </c>
      <c r="F960" t="str">
        <f>"BRANDON"</f>
        <v>BRANDON</v>
      </c>
      <c r="G960">
        <v>43</v>
      </c>
      <c r="H960">
        <v>1</v>
      </c>
      <c r="I960">
        <v>1909.62</v>
      </c>
    </row>
    <row r="961" spans="1:9" x14ac:dyDescent="0.25">
      <c r="A961" t="s">
        <v>49</v>
      </c>
      <c r="B961" t="str">
        <f>"""TorlysDynamics"",""Torlys Inc."",""111"",""3"",""SHA0250178"",""4"",""40000"""</f>
        <v>"TorlysDynamics","Torlys Inc.","111","3","SHA0250178","4","40000"</v>
      </c>
      <c r="C961" s="2">
        <v>45938</v>
      </c>
      <c r="D961" s="2" t="str">
        <f>"SHA0250178"</f>
        <v>SHA0250178</v>
      </c>
      <c r="E961" s="2" t="str">
        <f>"M130"</f>
        <v>M130</v>
      </c>
      <c r="F961" t="str">
        <f>"BRANDON"</f>
        <v>BRANDON</v>
      </c>
      <c r="G961">
        <v>0</v>
      </c>
      <c r="H961">
        <v>0</v>
      </c>
      <c r="I961">
        <v>6</v>
      </c>
    </row>
    <row r="962" spans="1:9" x14ac:dyDescent="0.25">
      <c r="A962" t="s">
        <v>49</v>
      </c>
      <c r="B962" t="str">
        <f>"""TorlysDynamics"",""Torlys Inc."",""111"",""3"",""SHA0250178"",""4"",""50000"""</f>
        <v>"TorlysDynamics","Torlys Inc.","111","3","SHA0250178","4","50000"</v>
      </c>
      <c r="C962" s="2">
        <v>45938</v>
      </c>
      <c r="D962" s="2" t="str">
        <f>"SHA0250178"</f>
        <v>SHA0250178</v>
      </c>
      <c r="E962" s="2" t="str">
        <f>"M130"</f>
        <v>M130</v>
      </c>
      <c r="F962" t="str">
        <f>"BRANDON"</f>
        <v>BRANDON</v>
      </c>
      <c r="G962">
        <v>30</v>
      </c>
      <c r="H962">
        <v>0</v>
      </c>
      <c r="I962">
        <v>556.20000000000005</v>
      </c>
    </row>
    <row r="963" spans="1:9" x14ac:dyDescent="0.25">
      <c r="A963" t="s">
        <v>49</v>
      </c>
      <c r="B963" t="str">
        <f>"""TorlysDynamics"",""Torlys Inc."",""111"",""3"",""SHA0250178"",""4"",""60000"""</f>
        <v>"TorlysDynamics","Torlys Inc.","111","3","SHA0250178","4","60000"</v>
      </c>
      <c r="C963" s="2">
        <v>45938</v>
      </c>
      <c r="D963" s="2" t="str">
        <f>"SHA0250178"</f>
        <v>SHA0250178</v>
      </c>
      <c r="E963" s="2" t="str">
        <f>"M130"</f>
        <v>M130</v>
      </c>
      <c r="F963" t="str">
        <f>"BRANDON"</f>
        <v>BRANDON</v>
      </c>
      <c r="G963">
        <v>0</v>
      </c>
      <c r="H963">
        <v>0</v>
      </c>
      <c r="I963">
        <v>3</v>
      </c>
    </row>
    <row r="964" spans="1:9" x14ac:dyDescent="0.25">
      <c r="A964" t="s">
        <v>49</v>
      </c>
      <c r="B964" t="str">
        <f>"""TorlysDynamics"",""Torlys Inc."",""111"",""3"",""SHA0250179"",""4"",""10000"""</f>
        <v>"TorlysDynamics","Torlys Inc.","111","3","SHA0250179","4","10000"</v>
      </c>
      <c r="C964" s="2">
        <v>45938</v>
      </c>
      <c r="D964" s="2" t="str">
        <f>"SHA0250179"</f>
        <v>SHA0250179</v>
      </c>
      <c r="E964" s="2" t="str">
        <f>"F221"</f>
        <v>F221</v>
      </c>
      <c r="F964" t="str">
        <f>"CHICO"</f>
        <v>CHICO</v>
      </c>
      <c r="G964">
        <v>46</v>
      </c>
      <c r="H964">
        <v>0</v>
      </c>
      <c r="I964">
        <v>790.28</v>
      </c>
    </row>
    <row r="965" spans="1:9" x14ac:dyDescent="0.25">
      <c r="A965" t="s">
        <v>49</v>
      </c>
      <c r="B965" t="str">
        <f>"""TorlysDynamics"",""Torlys Inc."",""111"",""3"",""SHA0250179"",""4"",""20000"""</f>
        <v>"TorlysDynamics","Torlys Inc.","111","3","SHA0250179","4","20000"</v>
      </c>
      <c r="C965" s="2">
        <v>45938</v>
      </c>
      <c r="D965" s="2" t="str">
        <f>"SHA0250179"</f>
        <v>SHA0250179</v>
      </c>
      <c r="E965" s="2" t="str">
        <f>"F221"</f>
        <v>F221</v>
      </c>
      <c r="F965" t="str">
        <f>"CHICO"</f>
        <v>CHICO</v>
      </c>
      <c r="G965">
        <v>0</v>
      </c>
      <c r="H965">
        <v>0</v>
      </c>
      <c r="I965">
        <v>6</v>
      </c>
    </row>
    <row r="966" spans="1:9" x14ac:dyDescent="0.25">
      <c r="A966" t="s">
        <v>49</v>
      </c>
      <c r="B966" t="str">
        <f>"""TorlysDynamics"",""Torlys Inc."",""111"",""3"",""SHA0250180"",""4"",""10000"""</f>
        <v>"TorlysDynamics","Torlys Inc.","111","3","SHA0250180","4","10000"</v>
      </c>
      <c r="C966" s="2">
        <v>45938</v>
      </c>
      <c r="D966" s="2" t="str">
        <f>"SHA0250180"</f>
        <v>SHA0250180</v>
      </c>
      <c r="E966" s="2" t="str">
        <f>"F220"</f>
        <v>F220</v>
      </c>
      <c r="F966" t="str">
        <f>"JASON-R"</f>
        <v>JASON-R</v>
      </c>
      <c r="G966">
        <v>5</v>
      </c>
      <c r="H966">
        <v>1</v>
      </c>
      <c r="I966">
        <v>1336.65</v>
      </c>
    </row>
    <row r="967" spans="1:9" x14ac:dyDescent="0.25">
      <c r="A967" t="s">
        <v>49</v>
      </c>
      <c r="B967" t="str">
        <f>"""TorlysDynamics"",""Torlys Inc."",""111"",""3"",""SHA0250180"",""4"",""30000"""</f>
        <v>"TorlysDynamics","Torlys Inc.","111","3","SHA0250180","4","30000"</v>
      </c>
      <c r="C967" s="2">
        <v>45938</v>
      </c>
      <c r="D967" s="2" t="str">
        <f>"SHA0250180"</f>
        <v>SHA0250180</v>
      </c>
      <c r="E967" s="2" t="str">
        <f>"F220"</f>
        <v>F220</v>
      </c>
      <c r="F967" t="str">
        <f>"JASON-R"</f>
        <v>JASON-R</v>
      </c>
      <c r="G967">
        <v>0</v>
      </c>
      <c r="H967">
        <v>0</v>
      </c>
      <c r="I967">
        <v>8</v>
      </c>
    </row>
    <row r="968" spans="1:9" x14ac:dyDescent="0.25">
      <c r="A968" t="s">
        <v>49</v>
      </c>
      <c r="B968" t="str">
        <f>"""TorlysDynamics"",""Torlys Inc."",""111"",""3"",""SHA0250181"",""4"",""10000"""</f>
        <v>"TorlysDynamics","Torlys Inc.","111","3","SHA0250181","4","10000"</v>
      </c>
      <c r="C968" s="2">
        <v>45938</v>
      </c>
      <c r="D968" s="2" t="str">
        <f>"SHA0250181"</f>
        <v>SHA0250181</v>
      </c>
      <c r="E968" s="2" t="str">
        <f>"F220"</f>
        <v>F220</v>
      </c>
      <c r="F968" t="str">
        <f>"JASON-R"</f>
        <v>JASON-R</v>
      </c>
      <c r="G968">
        <v>5</v>
      </c>
      <c r="H968">
        <v>1</v>
      </c>
      <c r="I968">
        <v>1336.65</v>
      </c>
    </row>
    <row r="969" spans="1:9" x14ac:dyDescent="0.25">
      <c r="A969" t="s">
        <v>49</v>
      </c>
      <c r="B969" t="str">
        <f>"""TorlysDynamics"",""Torlys Inc."",""111"",""3"",""SHA0250181"",""4"",""30000"""</f>
        <v>"TorlysDynamics","Torlys Inc.","111","3","SHA0250181","4","30000"</v>
      </c>
      <c r="C969" s="2">
        <v>45938</v>
      </c>
      <c r="D969" s="2" t="str">
        <f>"SHA0250181"</f>
        <v>SHA0250181</v>
      </c>
      <c r="E969" s="2" t="str">
        <f>"F220"</f>
        <v>F220</v>
      </c>
      <c r="F969" t="str">
        <f>"JASON-R"</f>
        <v>JASON-R</v>
      </c>
      <c r="G969">
        <v>0</v>
      </c>
      <c r="H969">
        <v>0</v>
      </c>
      <c r="I969">
        <v>8</v>
      </c>
    </row>
    <row r="970" spans="1:9" x14ac:dyDescent="0.25">
      <c r="A970" t="s">
        <v>49</v>
      </c>
      <c r="B970" t="str">
        <f>"""TorlysDynamics"",""Torlys Inc."",""111"",""3"",""SHA0250182"",""4"",""10000"""</f>
        <v>"TorlysDynamics","Torlys Inc.","111","3","SHA0250182","4","10000"</v>
      </c>
      <c r="C970" s="2">
        <v>45938</v>
      </c>
      <c r="D970" s="2" t="str">
        <f>"SHA0250182"</f>
        <v>SHA0250182</v>
      </c>
      <c r="E970" s="2" t="str">
        <f>"F220"</f>
        <v>F220</v>
      </c>
      <c r="F970" t="str">
        <f>"JASON-R"</f>
        <v>JASON-R</v>
      </c>
      <c r="G970">
        <v>26</v>
      </c>
      <c r="H970">
        <v>0</v>
      </c>
      <c r="I970">
        <v>609.70000000000005</v>
      </c>
    </row>
    <row r="971" spans="1:9" x14ac:dyDescent="0.25">
      <c r="A971" t="s">
        <v>49</v>
      </c>
      <c r="B971" t="str">
        <f>"""TorlysDynamics"",""Torlys Inc."",""111"",""3"",""SHA0250182"",""4"",""30000"""</f>
        <v>"TorlysDynamics","Torlys Inc.","111","3","SHA0250182","4","30000"</v>
      </c>
      <c r="C971" s="2">
        <v>45938</v>
      </c>
      <c r="D971" s="2" t="str">
        <f>"SHA0250182"</f>
        <v>SHA0250182</v>
      </c>
      <c r="E971" s="2" t="str">
        <f>"F220"</f>
        <v>F220</v>
      </c>
      <c r="F971" t="str">
        <f>"JASON-R"</f>
        <v>JASON-R</v>
      </c>
      <c r="G971">
        <v>0</v>
      </c>
      <c r="H971">
        <v>0</v>
      </c>
      <c r="I971">
        <v>6</v>
      </c>
    </row>
    <row r="972" spans="1:9" x14ac:dyDescent="0.25">
      <c r="A972" t="s">
        <v>49</v>
      </c>
      <c r="B972" t="str">
        <f>"""TorlysDynamics"",""Torlys Inc."",""111"",""3"",""SHA0250183"",""4"",""10000"""</f>
        <v>"TorlysDynamics","Torlys Inc.","111","3","SHA0250183","4","10000"</v>
      </c>
      <c r="C972" s="2">
        <v>45938</v>
      </c>
      <c r="D972" s="2" t="str">
        <f>"SHA0250183"</f>
        <v>SHA0250183</v>
      </c>
      <c r="E972" s="2" t="str">
        <f>"T1160"</f>
        <v>T1160</v>
      </c>
      <c r="F972" t="str">
        <f>"CLARENCE"</f>
        <v>CLARENCE</v>
      </c>
      <c r="G972">
        <v>46</v>
      </c>
      <c r="H972">
        <v>0</v>
      </c>
      <c r="I972">
        <v>1078.7</v>
      </c>
    </row>
    <row r="973" spans="1:9" x14ac:dyDescent="0.25">
      <c r="A973" t="s">
        <v>49</v>
      </c>
      <c r="B973" t="str">
        <f>"""TorlysDynamics"",""Torlys Inc."",""111"",""3"",""SHA0250184"",""4"",""10000"""</f>
        <v>"TorlysDynamics","Torlys Inc.","111","3","SHA0250184","4","10000"</v>
      </c>
      <c r="C973" s="2">
        <v>45938</v>
      </c>
      <c r="D973" s="2" t="str">
        <f>"SHA0250184"</f>
        <v>SHA0250184</v>
      </c>
      <c r="E973" s="2" t="str">
        <f>"T1160"</f>
        <v>T1160</v>
      </c>
      <c r="F973" t="str">
        <f>"CLARENCE"</f>
        <v>CLARENCE</v>
      </c>
      <c r="G973">
        <v>2</v>
      </c>
      <c r="H973">
        <v>0</v>
      </c>
      <c r="I973">
        <v>46.94</v>
      </c>
    </row>
    <row r="974" spans="1:9" x14ac:dyDescent="0.25">
      <c r="A974" t="s">
        <v>49</v>
      </c>
      <c r="B974" t="str">
        <f>"""TorlysDynamics"",""Torlys Inc."",""111"",""3"",""SHA0250185"",""4"",""10000"""</f>
        <v>"TorlysDynamics","Torlys Inc.","111","3","SHA0250185","4","10000"</v>
      </c>
      <c r="C974" s="2">
        <v>45938</v>
      </c>
      <c r="D974" s="2" t="str">
        <f>"SHA0250185"</f>
        <v>SHA0250185</v>
      </c>
      <c r="E974" s="2" t="str">
        <f>"H1224"</f>
        <v>H1224</v>
      </c>
      <c r="F974" t="str">
        <f>"CLARENCE"</f>
        <v>CLARENCE</v>
      </c>
      <c r="G974">
        <v>21</v>
      </c>
      <c r="H974">
        <v>0</v>
      </c>
      <c r="I974">
        <v>328.44</v>
      </c>
    </row>
    <row r="975" spans="1:9" x14ac:dyDescent="0.25">
      <c r="A975" t="s">
        <v>49</v>
      </c>
      <c r="B975" t="str">
        <f>"""TorlysDynamics"",""Torlys Inc."",""111"",""3"",""SHA0250186"",""4"",""10000"""</f>
        <v>"TorlysDynamics","Torlys Inc.","111","3","SHA0250186","4","10000"</v>
      </c>
      <c r="C975" s="2">
        <v>45938</v>
      </c>
      <c r="D975" s="2" t="str">
        <f>"SHA0250186"</f>
        <v>SHA0250186</v>
      </c>
      <c r="E975" s="2" t="str">
        <f>"M130"</f>
        <v>M130</v>
      </c>
      <c r="F975" t="str">
        <f>"MANUEL"</f>
        <v>MANUEL</v>
      </c>
      <c r="G975">
        <v>18</v>
      </c>
      <c r="H975">
        <v>0</v>
      </c>
      <c r="I975">
        <v>422.1</v>
      </c>
    </row>
    <row r="976" spans="1:9" x14ac:dyDescent="0.25">
      <c r="A976" t="s">
        <v>49</v>
      </c>
      <c r="B976" t="str">
        <f>"""TorlysDynamics"",""Torlys Inc."",""111"",""3"",""SHA0250186"",""4"",""30000"""</f>
        <v>"TorlysDynamics","Torlys Inc.","111","3","SHA0250186","4","30000"</v>
      </c>
      <c r="C976" s="2">
        <v>45938</v>
      </c>
      <c r="D976" s="2" t="str">
        <f>"SHA0250186"</f>
        <v>SHA0250186</v>
      </c>
      <c r="E976" s="2" t="str">
        <f>"M130"</f>
        <v>M130</v>
      </c>
      <c r="F976" t="str">
        <f>"MANUEL"</f>
        <v>MANUEL</v>
      </c>
      <c r="G976">
        <v>0</v>
      </c>
      <c r="H976">
        <v>0</v>
      </c>
      <c r="I976">
        <v>1</v>
      </c>
    </row>
    <row r="977" spans="1:9" x14ac:dyDescent="0.25">
      <c r="A977" t="s">
        <v>49</v>
      </c>
      <c r="B977" t="str">
        <f>"""TorlysDynamics"",""Torlys Inc."",""111"",""3"",""SHA0250186"",""4"",""40000"""</f>
        <v>"TorlysDynamics","Torlys Inc.","111","3","SHA0250186","4","40000"</v>
      </c>
      <c r="C977" s="2">
        <v>45938</v>
      </c>
      <c r="D977" s="2" t="str">
        <f>"SHA0250186"</f>
        <v>SHA0250186</v>
      </c>
      <c r="E977" s="2" t="str">
        <f>"M130"</f>
        <v>M130</v>
      </c>
      <c r="F977" t="str">
        <f>"MANUEL"</f>
        <v>MANUEL</v>
      </c>
      <c r="G977">
        <v>38</v>
      </c>
      <c r="H977">
        <v>0</v>
      </c>
      <c r="I977">
        <v>891.1</v>
      </c>
    </row>
    <row r="978" spans="1:9" x14ac:dyDescent="0.25">
      <c r="A978" t="s">
        <v>49</v>
      </c>
      <c r="B978" t="str">
        <f>"""TorlysDynamics"",""Torlys Inc."",""111"",""3"",""SHA0250186"",""4"",""60000"""</f>
        <v>"TorlysDynamics","Torlys Inc.","111","3","SHA0250186","4","60000"</v>
      </c>
      <c r="C978" s="2">
        <v>45938</v>
      </c>
      <c r="D978" s="2" t="str">
        <f>"SHA0250186"</f>
        <v>SHA0250186</v>
      </c>
      <c r="E978" s="2" t="str">
        <f>"M130"</f>
        <v>M130</v>
      </c>
      <c r="F978" t="str">
        <f>"MANUEL"</f>
        <v>MANUEL</v>
      </c>
      <c r="G978">
        <v>0</v>
      </c>
      <c r="H978">
        <v>0</v>
      </c>
      <c r="I978">
        <v>3</v>
      </c>
    </row>
    <row r="979" spans="1:9" x14ac:dyDescent="0.25">
      <c r="A979" t="s">
        <v>49</v>
      </c>
      <c r="B979" t="str">
        <f>"""TorlysDynamics"",""Torlys Inc."",""111"",""3"",""SHA0250186"",""4"",""70000"""</f>
        <v>"TorlysDynamics","Torlys Inc.","111","3","SHA0250186","4","70000"</v>
      </c>
      <c r="C979" s="2">
        <v>45938</v>
      </c>
      <c r="D979" s="2" t="str">
        <f>"SHA0250186"</f>
        <v>SHA0250186</v>
      </c>
      <c r="E979" s="2" t="str">
        <f>"M130"</f>
        <v>M130</v>
      </c>
      <c r="F979" t="str">
        <f>"MANUEL"</f>
        <v>MANUEL</v>
      </c>
      <c r="G979">
        <v>15</v>
      </c>
      <c r="H979">
        <v>1</v>
      </c>
      <c r="I979">
        <v>1571.15</v>
      </c>
    </row>
    <row r="980" spans="1:9" x14ac:dyDescent="0.25">
      <c r="A980" t="s">
        <v>49</v>
      </c>
      <c r="B980" t="str">
        <f>"""TorlysDynamics"",""Torlys Inc."",""111"",""3"",""SHA0250186"",""4"",""90000"""</f>
        <v>"TorlysDynamics","Torlys Inc.","111","3","SHA0250186","4","90000"</v>
      </c>
      <c r="C980" s="2">
        <v>45938</v>
      </c>
      <c r="D980" s="2" t="str">
        <f>"SHA0250186"</f>
        <v>SHA0250186</v>
      </c>
      <c r="E980" s="2" t="str">
        <f>"M130"</f>
        <v>M130</v>
      </c>
      <c r="F980" t="str">
        <f>"MANUEL"</f>
        <v>MANUEL</v>
      </c>
      <c r="G980">
        <v>0</v>
      </c>
      <c r="H980">
        <v>0</v>
      </c>
      <c r="I980">
        <v>6</v>
      </c>
    </row>
    <row r="981" spans="1:9" x14ac:dyDescent="0.25">
      <c r="A981" t="s">
        <v>49</v>
      </c>
      <c r="B981" t="str">
        <f>"""TorlysDynamics"",""Torlys Inc."",""111"",""3"",""SHA0250186"",""4"",""100000"""</f>
        <v>"TorlysDynamics","Torlys Inc.","111","3","SHA0250186","4","100000"</v>
      </c>
      <c r="C981" s="2">
        <v>45938</v>
      </c>
      <c r="D981" s="2" t="str">
        <f>"SHA0250186"</f>
        <v>SHA0250186</v>
      </c>
      <c r="E981" s="2" t="str">
        <f>"M130"</f>
        <v>M130</v>
      </c>
      <c r="F981" t="str">
        <f>"MANUEL"</f>
        <v>MANUEL</v>
      </c>
      <c r="G981">
        <v>44</v>
      </c>
      <c r="H981">
        <v>1</v>
      </c>
      <c r="I981">
        <v>2298.7800000000002</v>
      </c>
    </row>
    <row r="982" spans="1:9" x14ac:dyDescent="0.25">
      <c r="A982" t="s">
        <v>49</v>
      </c>
      <c r="B982" t="str">
        <f>"""TorlysDynamics"",""Torlys Inc."",""111"",""3"",""SHA0250186"",""4"",""110000"""</f>
        <v>"TorlysDynamics","Torlys Inc.","111","3","SHA0250186","4","110000"</v>
      </c>
      <c r="C982" s="2">
        <v>45938</v>
      </c>
      <c r="D982" s="2" t="str">
        <f>"SHA0250186"</f>
        <v>SHA0250186</v>
      </c>
      <c r="E982" s="2" t="str">
        <f>"M130"</f>
        <v>M130</v>
      </c>
      <c r="F982" t="str">
        <f>"MANUEL"</f>
        <v>MANUEL</v>
      </c>
      <c r="G982">
        <v>0</v>
      </c>
      <c r="H982">
        <v>0</v>
      </c>
      <c r="I982">
        <v>9</v>
      </c>
    </row>
    <row r="983" spans="1:9" x14ac:dyDescent="0.25">
      <c r="A983" t="s">
        <v>49</v>
      </c>
      <c r="B983" t="str">
        <f>"""TorlysDynamics"",""Torlys Inc."",""111"",""3"",""SHA0250186"",""4"",""120000"""</f>
        <v>"TorlysDynamics","Torlys Inc.","111","3","SHA0250186","4","120000"</v>
      </c>
      <c r="C983" s="2">
        <v>45938</v>
      </c>
      <c r="D983" s="2" t="str">
        <f>"SHA0250186"</f>
        <v>SHA0250186</v>
      </c>
      <c r="E983" s="2" t="str">
        <f>"M130"</f>
        <v>M130</v>
      </c>
      <c r="F983" t="str">
        <f>"MANUEL"</f>
        <v>MANUEL</v>
      </c>
      <c r="G983">
        <v>40</v>
      </c>
      <c r="H983">
        <v>1</v>
      </c>
      <c r="I983">
        <v>1323.55</v>
      </c>
    </row>
    <row r="984" spans="1:9" x14ac:dyDescent="0.25">
      <c r="A984" t="s">
        <v>49</v>
      </c>
      <c r="B984" t="str">
        <f>"""TorlysDynamics"",""Torlys Inc."",""111"",""3"",""SHA0250186"",""4"",""130000"""</f>
        <v>"TorlysDynamics","Torlys Inc.","111","3","SHA0250186","4","130000"</v>
      </c>
      <c r="C984" s="2">
        <v>45938</v>
      </c>
      <c r="D984" s="2" t="str">
        <f>"SHA0250186"</f>
        <v>SHA0250186</v>
      </c>
      <c r="E984" s="2" t="str">
        <f>"M130"</f>
        <v>M130</v>
      </c>
      <c r="F984" t="str">
        <f>"MANUEL"</f>
        <v>MANUEL</v>
      </c>
      <c r="G984">
        <v>0</v>
      </c>
      <c r="H984">
        <v>0</v>
      </c>
      <c r="I984">
        <v>5</v>
      </c>
    </row>
    <row r="985" spans="1:9" x14ac:dyDescent="0.25">
      <c r="A985" t="s">
        <v>49</v>
      </c>
      <c r="B985" t="str">
        <f>"""TorlysDynamics"",""Torlys Inc."",""111"",""3"",""SHA0250187"",""4"",""10000"""</f>
        <v>"TorlysDynamics","Torlys Inc.","111","3","SHA0250187","4","10000"</v>
      </c>
      <c r="C985" s="2">
        <v>45938</v>
      </c>
      <c r="D985" s="2" t="str">
        <f>"SHA0250187"</f>
        <v>SHA0250187</v>
      </c>
      <c r="E985" s="2" t="str">
        <f>"M130"</f>
        <v>M130</v>
      </c>
      <c r="F985" t="str">
        <f>"MANUEL"</f>
        <v>MANUEL</v>
      </c>
      <c r="G985">
        <v>18</v>
      </c>
      <c r="H985">
        <v>0</v>
      </c>
      <c r="I985">
        <v>422.1</v>
      </c>
    </row>
    <row r="986" spans="1:9" x14ac:dyDescent="0.25">
      <c r="A986" t="s">
        <v>49</v>
      </c>
      <c r="B986" t="str">
        <f>"""TorlysDynamics"",""Torlys Inc."",""111"",""3"",""SHA0250187"",""4"",""30000"""</f>
        <v>"TorlysDynamics","Torlys Inc.","111","3","SHA0250187","4","30000"</v>
      </c>
      <c r="C986" s="2">
        <v>45938</v>
      </c>
      <c r="D986" s="2" t="str">
        <f>"SHA0250187"</f>
        <v>SHA0250187</v>
      </c>
      <c r="E986" s="2" t="str">
        <f>"M130"</f>
        <v>M130</v>
      </c>
      <c r="F986" t="str">
        <f>"MANUEL"</f>
        <v>MANUEL</v>
      </c>
      <c r="G986">
        <v>0</v>
      </c>
      <c r="H986">
        <v>0</v>
      </c>
      <c r="I986">
        <v>1</v>
      </c>
    </row>
    <row r="987" spans="1:9" x14ac:dyDescent="0.25">
      <c r="A987" t="s">
        <v>49</v>
      </c>
      <c r="B987" t="str">
        <f>"""TorlysDynamics"",""Torlys Inc."",""111"",""3"",""SHA0250187"",""4"",""40000"""</f>
        <v>"TorlysDynamics","Torlys Inc.","111","3","SHA0250187","4","40000"</v>
      </c>
      <c r="C987" s="2">
        <v>45938</v>
      </c>
      <c r="D987" s="2" t="str">
        <f>"SHA0250187"</f>
        <v>SHA0250187</v>
      </c>
      <c r="E987" s="2" t="str">
        <f>"M130"</f>
        <v>M130</v>
      </c>
      <c r="F987" t="str">
        <f>"MANUEL"</f>
        <v>MANUEL</v>
      </c>
      <c r="G987">
        <v>34</v>
      </c>
      <c r="H987">
        <v>1</v>
      </c>
      <c r="I987">
        <v>2016.7</v>
      </c>
    </row>
    <row r="988" spans="1:9" x14ac:dyDescent="0.25">
      <c r="A988" t="s">
        <v>49</v>
      </c>
      <c r="B988" t="str">
        <f>"""TorlysDynamics"",""Torlys Inc."",""111"",""3"",""SHA0250187"",""4"",""60000"""</f>
        <v>"TorlysDynamics","Torlys Inc.","111","3","SHA0250187","4","60000"</v>
      </c>
      <c r="C988" s="2">
        <v>45938</v>
      </c>
      <c r="D988" s="2" t="str">
        <f>"SHA0250187"</f>
        <v>SHA0250187</v>
      </c>
      <c r="E988" s="2" t="str">
        <f>"M130"</f>
        <v>M130</v>
      </c>
      <c r="F988" t="str">
        <f>"MANUEL"</f>
        <v>MANUEL</v>
      </c>
      <c r="G988">
        <v>0</v>
      </c>
      <c r="H988">
        <v>0</v>
      </c>
      <c r="I988">
        <v>2</v>
      </c>
    </row>
    <row r="989" spans="1:9" x14ac:dyDescent="0.25">
      <c r="A989" t="s">
        <v>49</v>
      </c>
      <c r="B989" t="str">
        <f>"""TorlysDynamics"",""Torlys Inc."",""111"",""3"",""SHA0250187"",""4"",""70000"""</f>
        <v>"TorlysDynamics","Torlys Inc.","111","3","SHA0250187","4","70000"</v>
      </c>
      <c r="C989" s="2">
        <v>45938</v>
      </c>
      <c r="D989" s="2" t="str">
        <f>"SHA0250187"</f>
        <v>SHA0250187</v>
      </c>
      <c r="E989" s="2" t="str">
        <f>"M130"</f>
        <v>M130</v>
      </c>
      <c r="F989" t="str">
        <f>"MANUEL"</f>
        <v>MANUEL</v>
      </c>
      <c r="G989">
        <v>28</v>
      </c>
      <c r="H989">
        <v>0</v>
      </c>
      <c r="I989">
        <v>650.16</v>
      </c>
    </row>
    <row r="990" spans="1:9" x14ac:dyDescent="0.25">
      <c r="A990" t="s">
        <v>49</v>
      </c>
      <c r="B990" t="str">
        <f>"""TorlysDynamics"",""Torlys Inc."",""111"",""3"",""SHA0250187"",""4"",""80000"""</f>
        <v>"TorlysDynamics","Torlys Inc.","111","3","SHA0250187","4","80000"</v>
      </c>
      <c r="C990" s="2">
        <v>45938</v>
      </c>
      <c r="D990" s="2" t="str">
        <f>"SHA0250187"</f>
        <v>SHA0250187</v>
      </c>
      <c r="E990" s="2" t="str">
        <f>"M130"</f>
        <v>M130</v>
      </c>
      <c r="F990" t="str">
        <f>"MANUEL"</f>
        <v>MANUEL</v>
      </c>
      <c r="G990">
        <v>0</v>
      </c>
      <c r="H990">
        <v>0</v>
      </c>
      <c r="I990">
        <v>2</v>
      </c>
    </row>
    <row r="991" spans="1:9" x14ac:dyDescent="0.25">
      <c r="A991" t="s">
        <v>49</v>
      </c>
      <c r="B991" t="str">
        <f>"""TorlysDynamics"",""Torlys Inc."",""111"",""3"",""SHA0250187"",""4"",""90000"""</f>
        <v>"TorlysDynamics","Torlys Inc.","111","3","SHA0250187","4","90000"</v>
      </c>
      <c r="C991" s="2">
        <v>45938</v>
      </c>
      <c r="D991" s="2" t="str">
        <f>"SHA0250187"</f>
        <v>SHA0250187</v>
      </c>
      <c r="E991" s="2" t="str">
        <f>"M130"</f>
        <v>M130</v>
      </c>
      <c r="F991" t="str">
        <f>"MANUEL"</f>
        <v>MANUEL</v>
      </c>
      <c r="G991">
        <v>22</v>
      </c>
      <c r="H991">
        <v>0</v>
      </c>
      <c r="I991">
        <v>510.84</v>
      </c>
    </row>
    <row r="992" spans="1:9" x14ac:dyDescent="0.25">
      <c r="A992" t="s">
        <v>49</v>
      </c>
      <c r="B992" t="str">
        <f>"""TorlysDynamics"",""Torlys Inc."",""111"",""3"",""SHA0250187"",""4"",""100000"""</f>
        <v>"TorlysDynamics","Torlys Inc.","111","3","SHA0250187","4","100000"</v>
      </c>
      <c r="C992" s="2">
        <v>45938</v>
      </c>
      <c r="D992" s="2" t="str">
        <f>"SHA0250187"</f>
        <v>SHA0250187</v>
      </c>
      <c r="E992" s="2" t="str">
        <f>"M130"</f>
        <v>M130</v>
      </c>
      <c r="F992" t="str">
        <f>"MANUEL"</f>
        <v>MANUEL</v>
      </c>
      <c r="G992">
        <v>0</v>
      </c>
      <c r="H992">
        <v>0</v>
      </c>
      <c r="I992">
        <v>2</v>
      </c>
    </row>
    <row r="993" spans="1:9" x14ac:dyDescent="0.25">
      <c r="A993" t="s">
        <v>49</v>
      </c>
      <c r="B993" t="str">
        <f>"""TorlysDynamics"",""Torlys Inc."",""111"",""3"",""SHA0250189"",""4"",""10000"""</f>
        <v>"TorlysDynamics","Torlys Inc.","111","3","SHA0250189","4","10000"</v>
      </c>
      <c r="C993" s="2">
        <v>45938</v>
      </c>
      <c r="D993" s="2" t="str">
        <f>"SHA0250189"</f>
        <v>SHA0250189</v>
      </c>
      <c r="E993" s="2" t="str">
        <f>"B1010"</f>
        <v>B1010</v>
      </c>
      <c r="F993" t="str">
        <f>"CHICO"</f>
        <v>CHICO</v>
      </c>
      <c r="G993">
        <v>33</v>
      </c>
      <c r="H993">
        <v>0</v>
      </c>
      <c r="I993">
        <v>921.69</v>
      </c>
    </row>
    <row r="994" spans="1:9" x14ac:dyDescent="0.25">
      <c r="A994" t="s">
        <v>49</v>
      </c>
      <c r="B994" t="str">
        <f>"""TorlysDynamics"",""Torlys Inc."",""111"",""3"",""SHA0250190"",""4"",""10000"""</f>
        <v>"TorlysDynamics","Torlys Inc.","111","3","SHA0250190","4","10000"</v>
      </c>
      <c r="C994" s="2">
        <v>45938</v>
      </c>
      <c r="D994" s="2" t="str">
        <f>"SHA0250190"</f>
        <v>SHA0250190</v>
      </c>
      <c r="E994" s="2" t="str">
        <f>"B1010"</f>
        <v>B1010</v>
      </c>
      <c r="F994" t="str">
        <f>"CHICO"</f>
        <v>CHICO</v>
      </c>
      <c r="G994">
        <v>0</v>
      </c>
      <c r="H994">
        <v>4</v>
      </c>
      <c r="I994">
        <v>4877.6000000000004</v>
      </c>
    </row>
    <row r="995" spans="1:9" x14ac:dyDescent="0.25">
      <c r="A995" t="s">
        <v>49</v>
      </c>
      <c r="B995" t="str">
        <f>"""TorlysDynamics"",""Torlys Inc."",""111"",""3"",""SHA0250190"",""4"",""20000"""</f>
        <v>"TorlysDynamics","Torlys Inc.","111","3","SHA0250190","4","20000"</v>
      </c>
      <c r="C995" s="2">
        <v>45938</v>
      </c>
      <c r="D995" s="2" t="str">
        <f>"SHA0250190"</f>
        <v>SHA0250190</v>
      </c>
      <c r="E995" s="2" t="str">
        <f>"B1010"</f>
        <v>B1010</v>
      </c>
      <c r="F995" t="str">
        <f>"CHICO"</f>
        <v>CHICO</v>
      </c>
      <c r="G995">
        <v>2</v>
      </c>
      <c r="H995">
        <v>0</v>
      </c>
      <c r="I995">
        <v>2</v>
      </c>
    </row>
    <row r="996" spans="1:9" x14ac:dyDescent="0.25">
      <c r="A996" t="s">
        <v>49</v>
      </c>
      <c r="B996" t="str">
        <f>"""TorlysDynamics"",""Torlys Inc."",""111"",""3"",""SHA0250191"",""4"",""10000"""</f>
        <v>"TorlysDynamics","Torlys Inc.","111","3","SHA0250191","4","10000"</v>
      </c>
      <c r="C996" s="2">
        <v>45938</v>
      </c>
      <c r="D996" s="2" t="str">
        <f>"SHA0250191"</f>
        <v>SHA0250191</v>
      </c>
      <c r="E996" s="2" t="str">
        <f>"M130"</f>
        <v>M130</v>
      </c>
      <c r="F996" t="str">
        <f>"BRANDON"</f>
        <v>BRANDON</v>
      </c>
      <c r="G996">
        <v>24</v>
      </c>
      <c r="H996">
        <v>0</v>
      </c>
      <c r="I996">
        <v>444.96</v>
      </c>
    </row>
    <row r="997" spans="1:9" x14ac:dyDescent="0.25">
      <c r="A997" t="s">
        <v>49</v>
      </c>
      <c r="B997" t="str">
        <f>"""TorlysDynamics"",""Torlys Inc."",""111"",""3"",""SHA0250191"",""4"",""20000"""</f>
        <v>"TorlysDynamics","Torlys Inc.","111","3","SHA0250191","4","20000"</v>
      </c>
      <c r="C997" s="2">
        <v>45938</v>
      </c>
      <c r="D997" s="2" t="str">
        <f>"SHA0250191"</f>
        <v>SHA0250191</v>
      </c>
      <c r="E997" s="2" t="str">
        <f>"M130"</f>
        <v>M130</v>
      </c>
      <c r="F997" t="str">
        <f>"BRANDON"</f>
        <v>BRANDON</v>
      </c>
      <c r="G997">
        <v>0</v>
      </c>
      <c r="H997">
        <v>0</v>
      </c>
      <c r="I997">
        <v>10</v>
      </c>
    </row>
    <row r="998" spans="1:9" x14ac:dyDescent="0.25">
      <c r="A998" t="s">
        <v>49</v>
      </c>
      <c r="B998" t="str">
        <f>"""TorlysDynamics"",""Torlys Inc."",""111"",""3"",""SHA0250191"",""4"",""30000"""</f>
        <v>"TorlysDynamics","Torlys Inc.","111","3","SHA0250191","4","30000"</v>
      </c>
      <c r="C998" s="2">
        <v>45938</v>
      </c>
      <c r="D998" s="2" t="str">
        <f>"SHA0250191"</f>
        <v>SHA0250191</v>
      </c>
      <c r="E998" s="2" t="str">
        <f>"M130"</f>
        <v>M130</v>
      </c>
      <c r="F998" t="str">
        <f>"BRANDON"</f>
        <v>BRANDON</v>
      </c>
      <c r="G998">
        <v>56</v>
      </c>
      <c r="H998">
        <v>2</v>
      </c>
      <c r="I998">
        <v>3263.04</v>
      </c>
    </row>
    <row r="999" spans="1:9" x14ac:dyDescent="0.25">
      <c r="A999" t="s">
        <v>49</v>
      </c>
      <c r="B999" t="str">
        <f>"""TorlysDynamics"",""Torlys Inc."",""111"",""3"",""SHA0250191"",""4"",""40000"""</f>
        <v>"TorlysDynamics","Torlys Inc.","111","3","SHA0250191","4","40000"</v>
      </c>
      <c r="C999" s="2">
        <v>45938</v>
      </c>
      <c r="D999" s="2" t="str">
        <f>"SHA0250191"</f>
        <v>SHA0250191</v>
      </c>
      <c r="E999" s="2" t="str">
        <f>"M130"</f>
        <v>M130</v>
      </c>
      <c r="F999" t="str">
        <f>"BRANDON"</f>
        <v>BRANDON</v>
      </c>
      <c r="G999">
        <v>0</v>
      </c>
      <c r="H999">
        <v>0</v>
      </c>
      <c r="I999">
        <v>15</v>
      </c>
    </row>
    <row r="1000" spans="1:9" x14ac:dyDescent="0.25">
      <c r="A1000" t="s">
        <v>49</v>
      </c>
      <c r="B1000" t="str">
        <f>"""TorlysDynamics"",""Torlys Inc."",""111"",""3"",""SHA0250191"",""4"",""50000"""</f>
        <v>"TorlysDynamics","Torlys Inc.","111","3","SHA0250191","4","50000"</v>
      </c>
      <c r="C1000" s="2">
        <v>45938</v>
      </c>
      <c r="D1000" s="2" t="str">
        <f>"SHA0250191"</f>
        <v>SHA0250191</v>
      </c>
      <c r="E1000" s="2" t="str">
        <f>"M130"</f>
        <v>M130</v>
      </c>
      <c r="F1000" t="str">
        <f>"BRANDON"</f>
        <v>BRANDON</v>
      </c>
      <c r="G1000">
        <v>27</v>
      </c>
      <c r="H1000">
        <v>0</v>
      </c>
      <c r="I1000">
        <v>500.58</v>
      </c>
    </row>
    <row r="1001" spans="1:9" x14ac:dyDescent="0.25">
      <c r="A1001" t="s">
        <v>49</v>
      </c>
      <c r="B1001" t="str">
        <f>"""TorlysDynamics"",""Torlys Inc."",""111"",""3"",""SHA0250191"",""4"",""60000"""</f>
        <v>"TorlysDynamics","Torlys Inc.","111","3","SHA0250191","4","60000"</v>
      </c>
      <c r="C1001" s="2">
        <v>45938</v>
      </c>
      <c r="D1001" s="2" t="str">
        <f>"SHA0250191"</f>
        <v>SHA0250191</v>
      </c>
      <c r="E1001" s="2" t="str">
        <f>"M130"</f>
        <v>M130</v>
      </c>
      <c r="F1001" t="str">
        <f>"BRANDON"</f>
        <v>BRANDON</v>
      </c>
      <c r="G1001">
        <v>0</v>
      </c>
      <c r="H1001">
        <v>0</v>
      </c>
      <c r="I1001">
        <v>1</v>
      </c>
    </row>
    <row r="1002" spans="1:9" x14ac:dyDescent="0.25">
      <c r="A1002" t="s">
        <v>49</v>
      </c>
      <c r="B1002" t="str">
        <f>"""TorlysDynamics"",""Torlys Inc."",""111"",""3"",""SHA0250191"",""4"",""70000"""</f>
        <v>"TorlysDynamics","Torlys Inc.","111","3","SHA0250191","4","70000"</v>
      </c>
      <c r="C1002" s="2">
        <v>45938</v>
      </c>
      <c r="D1002" s="2" t="str">
        <f>"SHA0250191"</f>
        <v>SHA0250191</v>
      </c>
      <c r="E1002" s="2" t="str">
        <f>"M130"</f>
        <v>M130</v>
      </c>
      <c r="F1002" t="str">
        <f>"BRANDON"</f>
        <v>BRANDON</v>
      </c>
      <c r="G1002">
        <v>28</v>
      </c>
      <c r="H1002">
        <v>0</v>
      </c>
      <c r="I1002">
        <v>519.12</v>
      </c>
    </row>
    <row r="1003" spans="1:9" x14ac:dyDescent="0.25">
      <c r="A1003" t="s">
        <v>49</v>
      </c>
      <c r="B1003" t="str">
        <f>"""TorlysDynamics"",""Torlys Inc."",""111"",""3"",""SHA0250191"",""4"",""80000"""</f>
        <v>"TorlysDynamics","Torlys Inc.","111","3","SHA0250191","4","80000"</v>
      </c>
      <c r="C1003" s="2">
        <v>45938</v>
      </c>
      <c r="D1003" s="2" t="str">
        <f>"SHA0250191"</f>
        <v>SHA0250191</v>
      </c>
      <c r="E1003" s="2" t="str">
        <f>"M130"</f>
        <v>M130</v>
      </c>
      <c r="F1003" t="str">
        <f>"BRANDON"</f>
        <v>BRANDON</v>
      </c>
      <c r="G1003">
        <v>0</v>
      </c>
      <c r="H1003">
        <v>0</v>
      </c>
      <c r="I1003">
        <v>2</v>
      </c>
    </row>
    <row r="1004" spans="1:9" x14ac:dyDescent="0.25">
      <c r="A1004" t="s">
        <v>49</v>
      </c>
      <c r="B1004" t="str">
        <f>"""TorlysDynamics"",""Torlys Inc."",""111"",""3"",""SHA0250191"",""4"",""90000"""</f>
        <v>"TorlysDynamics","Torlys Inc.","111","3","SHA0250191","4","90000"</v>
      </c>
      <c r="C1004" s="2">
        <v>45938</v>
      </c>
      <c r="D1004" s="2" t="str">
        <f>"SHA0250191"</f>
        <v>SHA0250191</v>
      </c>
      <c r="E1004" s="2" t="str">
        <f>"M130"</f>
        <v>M130</v>
      </c>
      <c r="F1004" t="str">
        <f>"BRANDON"</f>
        <v>BRANDON</v>
      </c>
      <c r="G1004">
        <v>24</v>
      </c>
      <c r="H1004">
        <v>0</v>
      </c>
      <c r="I1004">
        <v>562.79999999999995</v>
      </c>
    </row>
    <row r="1005" spans="1:9" x14ac:dyDescent="0.25">
      <c r="A1005" t="s">
        <v>49</v>
      </c>
      <c r="B1005" t="str">
        <f>"""TorlysDynamics"",""Torlys Inc."",""111"",""3"",""SHA0250191"",""4"",""110000"""</f>
        <v>"TorlysDynamics","Torlys Inc.","111","3","SHA0250191","4","110000"</v>
      </c>
      <c r="C1005" s="2">
        <v>45938</v>
      </c>
      <c r="D1005" s="2" t="str">
        <f>"SHA0250191"</f>
        <v>SHA0250191</v>
      </c>
      <c r="E1005" s="2" t="str">
        <f>"M130"</f>
        <v>M130</v>
      </c>
      <c r="F1005" t="str">
        <f>"BRANDON"</f>
        <v>BRANDON</v>
      </c>
      <c r="G1005">
        <v>0</v>
      </c>
      <c r="H1005">
        <v>0</v>
      </c>
      <c r="I1005">
        <v>4</v>
      </c>
    </row>
    <row r="1006" spans="1:9" x14ac:dyDescent="0.25">
      <c r="A1006" t="s">
        <v>49</v>
      </c>
      <c r="B1006" t="str">
        <f>"""TorlysDynamics"",""Torlys Inc."",""111"",""3"",""SHA0250191"",""4"",""120000"""</f>
        <v>"TorlysDynamics","Torlys Inc.","111","3","SHA0250191","4","120000"</v>
      </c>
      <c r="C1006" s="2">
        <v>45938</v>
      </c>
      <c r="D1006" s="2" t="str">
        <f>"SHA0250191"</f>
        <v>SHA0250191</v>
      </c>
      <c r="E1006" s="2" t="str">
        <f>"M130"</f>
        <v>M130</v>
      </c>
      <c r="F1006" t="str">
        <f>"BRANDON"</f>
        <v>BRANDON</v>
      </c>
      <c r="G1006">
        <v>0</v>
      </c>
      <c r="H1006">
        <v>0</v>
      </c>
      <c r="I1006">
        <v>2</v>
      </c>
    </row>
    <row r="1007" spans="1:9" x14ac:dyDescent="0.25">
      <c r="A1007" t="s">
        <v>49</v>
      </c>
      <c r="B1007" t="str">
        <f>"""TorlysDynamics"",""Torlys Inc."",""111"",""3"",""SHA0250192"",""4"",""10000"""</f>
        <v>"TorlysDynamics","Torlys Inc.","111","3","SHA0250192","4","10000"</v>
      </c>
      <c r="C1007" s="2">
        <v>45938</v>
      </c>
      <c r="D1007" s="2" t="str">
        <f>"SHA0250192"</f>
        <v>SHA0250192</v>
      </c>
      <c r="E1007" s="2" t="str">
        <f>"B2040"</f>
        <v>B2040</v>
      </c>
      <c r="F1007" t="str">
        <f>"CLARENCE"</f>
        <v>CLARENCE</v>
      </c>
      <c r="G1007">
        <v>1</v>
      </c>
      <c r="H1007">
        <v>0</v>
      </c>
      <c r="I1007">
        <v>27.93</v>
      </c>
    </row>
    <row r="1008" spans="1:9" x14ac:dyDescent="0.25">
      <c r="A1008" t="s">
        <v>49</v>
      </c>
      <c r="B1008" t="str">
        <f>"""TorlysDynamics"",""Torlys Inc."",""111"",""3"",""SHA0250193"",""4"",""10000"""</f>
        <v>"TorlysDynamics","Torlys Inc.","111","3","SHA0250193","4","10000"</v>
      </c>
      <c r="C1008" s="2">
        <v>45938</v>
      </c>
      <c r="D1008" s="2" t="str">
        <f>"SHA0250193"</f>
        <v>SHA0250193</v>
      </c>
      <c r="E1008" s="2" t="str">
        <f>"S165"</f>
        <v>S165</v>
      </c>
      <c r="F1008" t="str">
        <f>"CLARENCE"</f>
        <v>CLARENCE</v>
      </c>
      <c r="G1008">
        <v>17</v>
      </c>
      <c r="H1008">
        <v>0</v>
      </c>
      <c r="I1008">
        <v>446.93</v>
      </c>
    </row>
    <row r="1009" spans="1:9" x14ac:dyDescent="0.25">
      <c r="A1009" t="s">
        <v>49</v>
      </c>
      <c r="B1009" t="str">
        <f>"""TorlysDynamics"",""Torlys Inc."",""111"",""3"",""SHA0250193"",""4"",""80000"""</f>
        <v>"TorlysDynamics","Torlys Inc.","111","3","SHA0250193","4","80000"</v>
      </c>
      <c r="C1009" s="2">
        <v>45938</v>
      </c>
      <c r="D1009" s="2" t="str">
        <f>"SHA0250193"</f>
        <v>SHA0250193</v>
      </c>
      <c r="E1009" s="2" t="str">
        <f>"S165"</f>
        <v>S165</v>
      </c>
      <c r="F1009" t="str">
        <f>"CLARENCE"</f>
        <v>CLARENCE</v>
      </c>
      <c r="G1009">
        <v>0</v>
      </c>
      <c r="H1009">
        <v>0</v>
      </c>
      <c r="I1009">
        <v>1</v>
      </c>
    </row>
    <row r="1010" spans="1:9" x14ac:dyDescent="0.25">
      <c r="A1010" t="s">
        <v>49</v>
      </c>
      <c r="B1010" t="str">
        <f>"""TorlysDynamics"",""Torlys Inc."",""111"",""3"",""SHA0250193"",""4"",""90000"""</f>
        <v>"TorlysDynamics","Torlys Inc.","111","3","SHA0250193","4","90000"</v>
      </c>
      <c r="C1010" s="2">
        <v>45938</v>
      </c>
      <c r="D1010" s="2" t="str">
        <f>"SHA0250193"</f>
        <v>SHA0250193</v>
      </c>
      <c r="E1010" s="2" t="str">
        <f>"S165"</f>
        <v>S165</v>
      </c>
      <c r="F1010" t="str">
        <f>"CLARENCE"</f>
        <v>CLARENCE</v>
      </c>
      <c r="G1010">
        <v>0</v>
      </c>
      <c r="H1010">
        <v>0</v>
      </c>
      <c r="I1010">
        <v>1</v>
      </c>
    </row>
    <row r="1011" spans="1:9" x14ac:dyDescent="0.25">
      <c r="A1011" t="s">
        <v>49</v>
      </c>
      <c r="B1011" t="str">
        <f>"""TorlysDynamics"",""Torlys Inc."",""111"",""3"",""SHA0250194"",""4"",""10000"""</f>
        <v>"TorlysDynamics","Torlys Inc.","111","3","SHA0250194","4","10000"</v>
      </c>
      <c r="C1011" s="2">
        <v>45938</v>
      </c>
      <c r="D1011" s="2" t="str">
        <f>"SHA0250194"</f>
        <v>SHA0250194</v>
      </c>
      <c r="E1011" s="2" t="str">
        <f>"T168"</f>
        <v>T168</v>
      </c>
      <c r="F1011" t="str">
        <f>"MANUEL"</f>
        <v>MANUEL</v>
      </c>
      <c r="G1011">
        <v>34</v>
      </c>
      <c r="H1011">
        <v>0</v>
      </c>
      <c r="I1011">
        <v>874.82</v>
      </c>
    </row>
    <row r="1012" spans="1:9" x14ac:dyDescent="0.25">
      <c r="A1012" t="s">
        <v>49</v>
      </c>
      <c r="B1012" t="str">
        <f>"""TorlysDynamics"",""Torlys Inc."",""111"",""3"",""SHA0250194"",""4"",""20000"""</f>
        <v>"TorlysDynamics","Torlys Inc.","111","3","SHA0250194","4","20000"</v>
      </c>
      <c r="C1012" s="2">
        <v>45938</v>
      </c>
      <c r="D1012" s="2" t="str">
        <f>"SHA0250194"</f>
        <v>SHA0250194</v>
      </c>
      <c r="E1012" s="2" t="str">
        <f>"T168"</f>
        <v>T168</v>
      </c>
      <c r="F1012" t="str">
        <f>"MANUEL"</f>
        <v>MANUEL</v>
      </c>
      <c r="G1012">
        <v>0</v>
      </c>
      <c r="H1012">
        <v>0</v>
      </c>
      <c r="I1012">
        <v>3</v>
      </c>
    </row>
    <row r="1013" spans="1:9" x14ac:dyDescent="0.25">
      <c r="A1013" t="s">
        <v>49</v>
      </c>
      <c r="B1013" t="str">
        <f>"""TorlysDynamics"",""Torlys Inc."",""111"",""3"",""SHA0250195"",""4"",""10000"""</f>
        <v>"TorlysDynamics","Torlys Inc.","111","3","SHA0250195","4","10000"</v>
      </c>
      <c r="C1013" s="2">
        <v>45938</v>
      </c>
      <c r="D1013" s="2" t="str">
        <f>"SHA0250195"</f>
        <v>SHA0250195</v>
      </c>
      <c r="E1013" s="2" t="str">
        <f>"D675"</f>
        <v>D675</v>
      </c>
      <c r="F1013" t="str">
        <f>"CHICO"</f>
        <v>CHICO</v>
      </c>
      <c r="G1013">
        <v>21</v>
      </c>
      <c r="H1013">
        <v>0</v>
      </c>
      <c r="I1013">
        <v>595.77</v>
      </c>
    </row>
    <row r="1014" spans="1:9" x14ac:dyDescent="0.25">
      <c r="A1014" t="s">
        <v>49</v>
      </c>
      <c r="B1014" t="str">
        <f>"""TorlysDynamics"",""Torlys Inc."",""111"",""3"",""SHA0250195"",""4"",""20000"""</f>
        <v>"TorlysDynamics","Torlys Inc.","111","3","SHA0250195","4","20000"</v>
      </c>
      <c r="C1014" s="2">
        <v>45938</v>
      </c>
      <c r="D1014" s="2" t="str">
        <f>"SHA0250195"</f>
        <v>SHA0250195</v>
      </c>
      <c r="E1014" s="2" t="str">
        <f>"D675"</f>
        <v>D675</v>
      </c>
      <c r="F1014" t="str">
        <f>"CHICO"</f>
        <v>CHICO</v>
      </c>
      <c r="G1014">
        <v>0</v>
      </c>
      <c r="H1014">
        <v>0</v>
      </c>
      <c r="I1014">
        <v>3</v>
      </c>
    </row>
    <row r="1015" spans="1:9" x14ac:dyDescent="0.25">
      <c r="A1015" t="s">
        <v>49</v>
      </c>
      <c r="B1015" t="str">
        <f>"""TorlysDynamics"",""Torlys Inc."",""111"",""3"",""SHA0250196"",""4"",""10000"""</f>
        <v>"TorlysDynamics","Torlys Inc.","111","3","SHA0250196","4","10000"</v>
      </c>
      <c r="C1015" s="2">
        <v>45938</v>
      </c>
      <c r="D1015" s="2" t="str">
        <f>"SHA0250196"</f>
        <v>SHA0250196</v>
      </c>
      <c r="E1015" s="2" t="str">
        <f>"A524"</f>
        <v>A524</v>
      </c>
      <c r="F1015" t="str">
        <f>"JASON-R"</f>
        <v>JASON-R</v>
      </c>
      <c r="G1015">
        <v>13</v>
      </c>
      <c r="H1015">
        <v>0</v>
      </c>
      <c r="I1015">
        <v>210.86</v>
      </c>
    </row>
    <row r="1016" spans="1:9" x14ac:dyDescent="0.25">
      <c r="A1016" t="s">
        <v>49</v>
      </c>
      <c r="B1016" t="str">
        <f>"""TorlysDynamics"",""Torlys Inc."",""111"",""3"",""SHA0250197"",""4"",""10000"""</f>
        <v>"TorlysDynamics","Torlys Inc.","111","3","SHA0250197","4","10000"</v>
      </c>
      <c r="C1016" s="2">
        <v>45938</v>
      </c>
      <c r="D1016" s="2" t="str">
        <f>"SHA0250197"</f>
        <v>SHA0250197</v>
      </c>
      <c r="E1016" s="2" t="str">
        <f>"B1014"</f>
        <v>B1014</v>
      </c>
      <c r="F1016" t="str">
        <f>"CLARENCE"</f>
        <v>CLARENCE</v>
      </c>
      <c r="G1016">
        <v>1</v>
      </c>
      <c r="H1016">
        <v>0</v>
      </c>
      <c r="I1016">
        <v>6</v>
      </c>
    </row>
    <row r="1017" spans="1:9" x14ac:dyDescent="0.25">
      <c r="A1017" t="s">
        <v>49</v>
      </c>
      <c r="B1017" t="str">
        <f>"""TorlysDynamics"",""Torlys Inc."",""111"",""3"",""SHA0250198"",""4"",""10000"""</f>
        <v>"TorlysDynamics","Torlys Inc.","111","3","SHA0250198","4","10000"</v>
      </c>
      <c r="C1017" s="2">
        <v>45938</v>
      </c>
      <c r="D1017" s="2" t="str">
        <f>"SHA0250198"</f>
        <v>SHA0250198</v>
      </c>
      <c r="E1017" s="2" t="str">
        <f>"M285"</f>
        <v>M285</v>
      </c>
      <c r="F1017" t="str">
        <f>"AQIYL"</f>
        <v>AQIYL</v>
      </c>
      <c r="G1017">
        <v>0</v>
      </c>
      <c r="H1017">
        <v>4</v>
      </c>
      <c r="I1017">
        <v>4925.76</v>
      </c>
    </row>
    <row r="1018" spans="1:9" x14ac:dyDescent="0.25">
      <c r="A1018" t="s">
        <v>49</v>
      </c>
      <c r="B1018" t="str">
        <f>"""TorlysDynamics"",""Torlys Inc."",""111"",""3"",""SHA0250198"",""4"",""20000"""</f>
        <v>"TorlysDynamics","Torlys Inc.","111","3","SHA0250198","4","20000"</v>
      </c>
      <c r="C1018" s="2">
        <v>45938</v>
      </c>
      <c r="D1018" s="2" t="str">
        <f>"SHA0250198"</f>
        <v>SHA0250198</v>
      </c>
      <c r="E1018" s="2" t="str">
        <f>"M285"</f>
        <v>M285</v>
      </c>
      <c r="F1018" t="str">
        <f>"AQIYL"</f>
        <v>AQIYL</v>
      </c>
      <c r="G1018">
        <v>46</v>
      </c>
      <c r="H1018">
        <v>0</v>
      </c>
      <c r="I1018">
        <v>674.36</v>
      </c>
    </row>
    <row r="1019" spans="1:9" x14ac:dyDescent="0.25">
      <c r="A1019" t="s">
        <v>49</v>
      </c>
      <c r="B1019" t="str">
        <f>"""TorlysDynamics"",""Torlys Inc."",""111"",""3"",""SHA0250199"",""4"",""20000"""</f>
        <v>"TorlysDynamics","Torlys Inc.","111","3","SHA0250199","4","20000"</v>
      </c>
      <c r="C1019" s="2">
        <v>45938</v>
      </c>
      <c r="D1019" s="2" t="str">
        <f>"SHA0250199"</f>
        <v>SHA0250199</v>
      </c>
      <c r="E1019" s="2" t="str">
        <f>"M285"</f>
        <v>M285</v>
      </c>
      <c r="F1019" t="str">
        <f>"AQIYL"</f>
        <v>AQIYL</v>
      </c>
      <c r="G1019">
        <v>0</v>
      </c>
      <c r="H1019">
        <v>0</v>
      </c>
      <c r="I1019">
        <v>1</v>
      </c>
    </row>
    <row r="1020" spans="1:9" x14ac:dyDescent="0.25">
      <c r="A1020" t="s">
        <v>49</v>
      </c>
      <c r="B1020" t="str">
        <f>"""TorlysDynamics"",""Torlys Inc."",""111"",""3"",""SHA0250200"",""4"",""10000"""</f>
        <v>"TorlysDynamics","Torlys Inc.","111","3","SHA0250200","4","10000"</v>
      </c>
      <c r="C1020" s="2">
        <v>45938</v>
      </c>
      <c r="D1020" s="2" t="str">
        <f>"SHA0250200"</f>
        <v>SHA0250200</v>
      </c>
      <c r="E1020" s="2" t="str">
        <f>"M285"</f>
        <v>M285</v>
      </c>
      <c r="F1020" t="str">
        <f>"AQIYL"</f>
        <v>AQIYL</v>
      </c>
      <c r="G1020">
        <v>15</v>
      </c>
      <c r="H1020">
        <v>0</v>
      </c>
      <c r="I1020">
        <v>255</v>
      </c>
    </row>
    <row r="1021" spans="1:9" x14ac:dyDescent="0.25">
      <c r="A1021" t="s">
        <v>49</v>
      </c>
      <c r="B1021" t="str">
        <f>"""TorlysDynamics"",""Torlys Inc."",""111"",""3"",""SHA0250201"",""4"",""10000"""</f>
        <v>"TorlysDynamics","Torlys Inc.","111","3","SHA0250201","4","10000"</v>
      </c>
      <c r="C1021" s="2">
        <v>45938</v>
      </c>
      <c r="D1021" s="2" t="str">
        <f>"SHA0250201"</f>
        <v>SHA0250201</v>
      </c>
      <c r="E1021" s="2" t="str">
        <f>"M285"</f>
        <v>M285</v>
      </c>
      <c r="F1021" t="str">
        <f>"AQIYL"</f>
        <v>AQIYL</v>
      </c>
      <c r="G1021">
        <v>12</v>
      </c>
      <c r="H1021">
        <v>0</v>
      </c>
      <c r="I1021">
        <v>258</v>
      </c>
    </row>
    <row r="1022" spans="1:9" x14ac:dyDescent="0.25">
      <c r="A1022" t="s">
        <v>49</v>
      </c>
      <c r="B1022" t="str">
        <f>"""TorlysDynamics"",""Torlys Inc."",""111"",""3"",""SHA0250202"",""4"",""20000"""</f>
        <v>"TorlysDynamics","Torlys Inc.","111","3","SHA0250202","4","20000"</v>
      </c>
      <c r="C1022" s="2">
        <v>45938</v>
      </c>
      <c r="D1022" s="2" t="str">
        <f>"SHA0250202"</f>
        <v>SHA0250202</v>
      </c>
      <c r="E1022" s="2" t="str">
        <f>"M285"</f>
        <v>M285</v>
      </c>
      <c r="F1022" t="str">
        <f>"AQIYL"</f>
        <v>AQIYL</v>
      </c>
      <c r="G1022">
        <v>0</v>
      </c>
      <c r="H1022">
        <v>0</v>
      </c>
      <c r="I1022">
        <v>3</v>
      </c>
    </row>
    <row r="1023" spans="1:9" x14ac:dyDescent="0.25">
      <c r="A1023" t="s">
        <v>49</v>
      </c>
      <c r="B1023" t="str">
        <f>"""TorlysDynamics"",""Torlys Inc."",""111"",""3"",""SHA0250202"",""4"",""40000"""</f>
        <v>"TorlysDynamics","Torlys Inc.","111","3","SHA0250202","4","40000"</v>
      </c>
      <c r="C1023" s="2">
        <v>45938</v>
      </c>
      <c r="D1023" s="2" t="str">
        <f>"SHA0250202"</f>
        <v>SHA0250202</v>
      </c>
      <c r="E1023" s="2" t="str">
        <f>"M285"</f>
        <v>M285</v>
      </c>
      <c r="F1023" t="str">
        <f>"AQIYL"</f>
        <v>AQIYL</v>
      </c>
      <c r="G1023">
        <v>0</v>
      </c>
      <c r="H1023">
        <v>0</v>
      </c>
      <c r="I1023">
        <v>3</v>
      </c>
    </row>
    <row r="1024" spans="1:9" x14ac:dyDescent="0.25">
      <c r="A1024" t="s">
        <v>49</v>
      </c>
      <c r="B1024" t="str">
        <f>"""TorlysDynamics"",""Torlys Inc."",""111"",""3"",""SHA0250202"",""4"",""50000"""</f>
        <v>"TorlysDynamics","Torlys Inc.","111","3","SHA0250202","4","50000"</v>
      </c>
      <c r="C1024" s="2">
        <v>45938</v>
      </c>
      <c r="D1024" s="2" t="str">
        <f>"SHA0250202"</f>
        <v>SHA0250202</v>
      </c>
      <c r="E1024" s="2" t="str">
        <f>"M285"</f>
        <v>M285</v>
      </c>
      <c r="F1024" t="str">
        <f>"AQIYL"</f>
        <v>AQIYL</v>
      </c>
      <c r="G1024">
        <v>0</v>
      </c>
      <c r="H1024">
        <v>0</v>
      </c>
      <c r="I1024">
        <v>3</v>
      </c>
    </row>
    <row r="1025" spans="1:9" x14ac:dyDescent="0.25">
      <c r="A1025" t="s">
        <v>49</v>
      </c>
      <c r="B1025" t="str">
        <f>"""TorlysDynamics"",""Torlys Inc."",""111"",""3"",""SHA0250202"",""4"",""80000"""</f>
        <v>"TorlysDynamics","Torlys Inc.","111","3","SHA0250202","4","80000"</v>
      </c>
      <c r="C1025" s="2">
        <v>45938</v>
      </c>
      <c r="D1025" s="2" t="str">
        <f>"SHA0250202"</f>
        <v>SHA0250202</v>
      </c>
      <c r="E1025" s="2" t="str">
        <f>"M285"</f>
        <v>M285</v>
      </c>
      <c r="F1025" t="str">
        <f>"AQIYL"</f>
        <v>AQIYL</v>
      </c>
      <c r="G1025">
        <v>1</v>
      </c>
      <c r="H1025">
        <v>0</v>
      </c>
      <c r="I1025">
        <v>4</v>
      </c>
    </row>
    <row r="1026" spans="1:9" x14ac:dyDescent="0.25">
      <c r="A1026" t="s">
        <v>49</v>
      </c>
      <c r="B1026" t="str">
        <f>"""TorlysDynamics"",""Torlys Inc."",""111"",""3"",""SHA0250202"",""4"",""100000"""</f>
        <v>"TorlysDynamics","Torlys Inc.","111","3","SHA0250202","4","100000"</v>
      </c>
      <c r="C1026" s="2">
        <v>45938</v>
      </c>
      <c r="D1026" s="2" t="str">
        <f>"SHA0250202"</f>
        <v>SHA0250202</v>
      </c>
      <c r="E1026" s="2" t="str">
        <f>"M285"</f>
        <v>M285</v>
      </c>
      <c r="F1026" t="str">
        <f>"AQIYL"</f>
        <v>AQIYL</v>
      </c>
      <c r="G1026">
        <v>0</v>
      </c>
      <c r="H1026">
        <v>0</v>
      </c>
      <c r="I1026">
        <v>2</v>
      </c>
    </row>
    <row r="1027" spans="1:9" x14ac:dyDescent="0.25">
      <c r="A1027" t="s">
        <v>49</v>
      </c>
      <c r="B1027" t="str">
        <f>"""TorlysDynamics"",""Torlys Inc."",""111"",""3"",""SHA0250203"",""4"",""10000"""</f>
        <v>"TorlysDynamics","Torlys Inc.","111","3","SHA0250203","4","10000"</v>
      </c>
      <c r="C1027" s="2">
        <v>45938</v>
      </c>
      <c r="D1027" s="2" t="str">
        <f>"SHA0250203"</f>
        <v>SHA0250203</v>
      </c>
      <c r="E1027" s="2" t="str">
        <f>"M285"</f>
        <v>M285</v>
      </c>
      <c r="F1027" t="str">
        <f>"AQIYL"</f>
        <v>AQIYL</v>
      </c>
      <c r="G1027">
        <v>0</v>
      </c>
      <c r="H1027">
        <v>0</v>
      </c>
      <c r="I1027">
        <v>2</v>
      </c>
    </row>
    <row r="1028" spans="1:9" x14ac:dyDescent="0.25">
      <c r="A1028" t="s">
        <v>49</v>
      </c>
      <c r="B1028" t="str">
        <f>"""TorlysDynamics"",""Torlys Inc."",""111"",""3"",""SHA0250204"",""4"",""10000"""</f>
        <v>"TorlysDynamics","Torlys Inc.","111","3","SHA0250204","4","10000"</v>
      </c>
      <c r="C1028" s="2">
        <v>45938</v>
      </c>
      <c r="D1028" s="2" t="str">
        <f>"SHA0250204"</f>
        <v>SHA0250204</v>
      </c>
      <c r="E1028" s="2" t="str">
        <f>"T260"</f>
        <v>T260</v>
      </c>
      <c r="F1028" t="str">
        <f>"CHICO"</f>
        <v>CHICO</v>
      </c>
      <c r="G1028">
        <v>0</v>
      </c>
      <c r="H1028">
        <v>0</v>
      </c>
      <c r="I1028">
        <v>1</v>
      </c>
    </row>
    <row r="1029" spans="1:9" x14ac:dyDescent="0.25">
      <c r="A1029" t="s">
        <v>49</v>
      </c>
      <c r="B1029" t="str">
        <f>"""TorlysDynamics"",""Torlys Inc."",""111"",""3"",""SHA0250204"",""4"",""20000"""</f>
        <v>"TorlysDynamics","Torlys Inc.","111","3","SHA0250204","4","20000"</v>
      </c>
      <c r="C1029" s="2">
        <v>45938</v>
      </c>
      <c r="D1029" s="2" t="str">
        <f>"SHA0250204"</f>
        <v>SHA0250204</v>
      </c>
      <c r="E1029" s="2" t="str">
        <f>"T260"</f>
        <v>T260</v>
      </c>
      <c r="F1029" t="str">
        <f>"CHICO"</f>
        <v>CHICO</v>
      </c>
      <c r="G1029">
        <v>0</v>
      </c>
      <c r="H1029">
        <v>0</v>
      </c>
      <c r="I1029">
        <v>2</v>
      </c>
    </row>
    <row r="1030" spans="1:9" x14ac:dyDescent="0.25">
      <c r="A1030" t="s">
        <v>49</v>
      </c>
      <c r="B1030" t="str">
        <f>"""TorlysDynamics"",""Torlys Inc."",""111"",""3"",""SHA0250205"",""4"",""10000"""</f>
        <v>"TorlysDynamics","Torlys Inc.","111","3","SHA0250205","4","10000"</v>
      </c>
      <c r="C1030" s="2">
        <v>45938</v>
      </c>
      <c r="D1030" s="2" t="str">
        <f>"SHA0250205"</f>
        <v>SHA0250205</v>
      </c>
      <c r="E1030" s="2" t="str">
        <f>"T260"</f>
        <v>T260</v>
      </c>
      <c r="F1030" t="str">
        <f>"CHICO"</f>
        <v>CHICO</v>
      </c>
      <c r="G1030">
        <v>0</v>
      </c>
      <c r="H1030">
        <v>0</v>
      </c>
      <c r="I1030">
        <v>2</v>
      </c>
    </row>
    <row r="1031" spans="1:9" x14ac:dyDescent="0.25">
      <c r="A1031" t="s">
        <v>49</v>
      </c>
      <c r="B1031" t="str">
        <f>"""TorlysDynamics"",""Torlys Inc."",""111"",""3"",""SHA0250206"",""4"",""10000"""</f>
        <v>"TorlysDynamics","Torlys Inc.","111","3","SHA0250206","4","10000"</v>
      </c>
      <c r="C1031" s="2">
        <v>45938</v>
      </c>
      <c r="D1031" s="2" t="str">
        <f>"SHA0250206"</f>
        <v>SHA0250206</v>
      </c>
      <c r="E1031" s="2" t="str">
        <f>"T260"</f>
        <v>T260</v>
      </c>
      <c r="F1031" t="str">
        <f>"CHICO"</f>
        <v>CHICO</v>
      </c>
      <c r="G1031">
        <v>0</v>
      </c>
      <c r="H1031">
        <v>4</v>
      </c>
      <c r="I1031">
        <v>6127.92</v>
      </c>
    </row>
    <row r="1032" spans="1:9" x14ac:dyDescent="0.25">
      <c r="A1032" t="s">
        <v>49</v>
      </c>
      <c r="B1032" t="str">
        <f>"""TorlysDynamics"",""Torlys Inc."",""111"",""3"",""SHA0250211"",""4"",""10000"""</f>
        <v>"TorlysDynamics","Torlys Inc.","111","3","SHA0250211","4","10000"</v>
      </c>
      <c r="C1032" s="2">
        <v>45938</v>
      </c>
      <c r="D1032" s="2" t="str">
        <f>"SHA0250211"</f>
        <v>SHA0250211</v>
      </c>
      <c r="E1032" s="2" t="str">
        <f>"R900"</f>
        <v>R900</v>
      </c>
      <c r="F1032" t="str">
        <f>"AQIYL"</f>
        <v>AQIYL</v>
      </c>
      <c r="G1032">
        <v>37</v>
      </c>
      <c r="H1032">
        <v>0</v>
      </c>
      <c r="I1032">
        <v>997.15</v>
      </c>
    </row>
    <row r="1033" spans="1:9" x14ac:dyDescent="0.25">
      <c r="A1033" t="s">
        <v>49</v>
      </c>
      <c r="B1033" t="str">
        <f>"""TorlysDynamics"",""Torlys Inc."",""111"",""3"",""SHA0250211"",""4"",""20000"""</f>
        <v>"TorlysDynamics","Torlys Inc.","111","3","SHA0250211","4","20000"</v>
      </c>
      <c r="C1033" s="2">
        <v>45938</v>
      </c>
      <c r="D1033" s="2" t="str">
        <f>"SHA0250211"</f>
        <v>SHA0250211</v>
      </c>
      <c r="E1033" s="2" t="str">
        <f>"R900"</f>
        <v>R900</v>
      </c>
      <c r="F1033" t="str">
        <f>"AQIYL"</f>
        <v>AQIYL</v>
      </c>
      <c r="G1033">
        <v>0</v>
      </c>
      <c r="H1033">
        <v>0</v>
      </c>
      <c r="I1033">
        <v>2</v>
      </c>
    </row>
    <row r="1034" spans="1:9" x14ac:dyDescent="0.25">
      <c r="A1034" t="s">
        <v>49</v>
      </c>
      <c r="B1034" t="str">
        <f>"""TorlysDynamics"",""Torlys Inc."",""111"",""3"",""SHA0250212"",""4"",""10000"""</f>
        <v>"TorlysDynamics","Torlys Inc.","111","3","SHA0250212","4","10000"</v>
      </c>
      <c r="C1034" s="2">
        <v>45938</v>
      </c>
      <c r="D1034" s="2" t="str">
        <f>"SHA0250212"</f>
        <v>SHA0250212</v>
      </c>
      <c r="E1034" s="2" t="str">
        <f>"R900"</f>
        <v>R900</v>
      </c>
      <c r="F1034" t="str">
        <f>"AQIYL"</f>
        <v>AQIYL</v>
      </c>
      <c r="G1034">
        <v>2</v>
      </c>
      <c r="H1034">
        <v>0</v>
      </c>
      <c r="I1034">
        <v>46.9</v>
      </c>
    </row>
    <row r="1035" spans="1:9" x14ac:dyDescent="0.25">
      <c r="A1035" t="s">
        <v>49</v>
      </c>
      <c r="B1035" t="str">
        <f>"""TorlysDynamics"",""Torlys Inc."",""111"",""3"",""SHA0250213"",""4"",""10000"""</f>
        <v>"TorlysDynamics","Torlys Inc.","111","3","SHA0250213","4","10000"</v>
      </c>
      <c r="C1035" s="2">
        <v>45938</v>
      </c>
      <c r="D1035" s="2" t="str">
        <f>"SHA0250213"</f>
        <v>SHA0250213</v>
      </c>
      <c r="E1035" s="2" t="str">
        <f>"B105"</f>
        <v>B105</v>
      </c>
      <c r="F1035" t="str">
        <f>"BRANDON"</f>
        <v>BRANDON</v>
      </c>
      <c r="G1035">
        <v>15</v>
      </c>
      <c r="H1035">
        <v>3</v>
      </c>
      <c r="I1035">
        <v>4009.95</v>
      </c>
    </row>
    <row r="1036" spans="1:9" x14ac:dyDescent="0.25">
      <c r="A1036" t="s">
        <v>49</v>
      </c>
      <c r="B1036" t="str">
        <f>"""TorlysDynamics"",""Torlys Inc."",""111"",""3"",""SHA0250214"",""4"",""10000"""</f>
        <v>"TorlysDynamics","Torlys Inc.","111","3","SHA0250214","4","10000"</v>
      </c>
      <c r="C1036" s="2">
        <v>45938</v>
      </c>
      <c r="D1036" s="2" t="str">
        <f>"SHA0250214"</f>
        <v>SHA0250214</v>
      </c>
      <c r="E1036" s="2" t="str">
        <f>"S165"</f>
        <v>S165</v>
      </c>
      <c r="F1036" t="str">
        <f>"JASON-R"</f>
        <v>JASON-R</v>
      </c>
      <c r="G1036">
        <v>41</v>
      </c>
      <c r="H1036">
        <v>0</v>
      </c>
      <c r="I1036">
        <v>961.45</v>
      </c>
    </row>
    <row r="1037" spans="1:9" x14ac:dyDescent="0.25">
      <c r="A1037" t="s">
        <v>49</v>
      </c>
      <c r="B1037" t="str">
        <f>"""TorlysDynamics"",""Torlys Inc."",""111"",""3"",""SHA0250215"",""4"",""10000"""</f>
        <v>"TorlysDynamics","Torlys Inc.","111","3","SHA0250215","4","10000"</v>
      </c>
      <c r="C1037" s="2">
        <v>45938</v>
      </c>
      <c r="D1037" s="2" t="str">
        <f>"SHA0250215"</f>
        <v>SHA0250215</v>
      </c>
      <c r="E1037" s="2" t="str">
        <f>"S165"</f>
        <v>S165</v>
      </c>
      <c r="F1037" t="str">
        <f>"JASON-R"</f>
        <v>JASON-R</v>
      </c>
      <c r="G1037">
        <v>17</v>
      </c>
      <c r="H1037">
        <v>0</v>
      </c>
      <c r="I1037">
        <v>482.29</v>
      </c>
    </row>
    <row r="1038" spans="1:9" x14ac:dyDescent="0.25">
      <c r="A1038" t="s">
        <v>49</v>
      </c>
      <c r="B1038" t="str">
        <f>"""TorlysDynamics"",""Torlys Inc."",""111"",""3"",""SHA0250215"",""4"",""20000"""</f>
        <v>"TorlysDynamics","Torlys Inc.","111","3","SHA0250215","4","20000"</v>
      </c>
      <c r="C1038" s="2">
        <v>45938</v>
      </c>
      <c r="D1038" s="2" t="str">
        <f>"SHA0250215"</f>
        <v>SHA0250215</v>
      </c>
      <c r="E1038" s="2" t="str">
        <f>"S165"</f>
        <v>S165</v>
      </c>
      <c r="F1038" t="str">
        <f>"JASON-R"</f>
        <v>JASON-R</v>
      </c>
      <c r="G1038">
        <v>0</v>
      </c>
      <c r="H1038">
        <v>0</v>
      </c>
      <c r="I1038">
        <v>1</v>
      </c>
    </row>
    <row r="1039" spans="1:9" x14ac:dyDescent="0.25">
      <c r="A1039" t="s">
        <v>49</v>
      </c>
      <c r="B1039" t="str">
        <f>"""TorlysDynamics"",""Torlys Inc."",""111"",""3"",""SHA0250217"",""4"",""10000"""</f>
        <v>"TorlysDynamics","Torlys Inc.","111","3","SHA0250217","4","10000"</v>
      </c>
      <c r="C1039" s="2">
        <v>45938</v>
      </c>
      <c r="D1039" s="2" t="str">
        <f>"SHA0250217"</f>
        <v>SHA0250217</v>
      </c>
      <c r="E1039" s="2" t="str">
        <f>"O327"</f>
        <v>O327</v>
      </c>
      <c r="F1039" t="str">
        <f>"CHICO"</f>
        <v>CHICO</v>
      </c>
      <c r="G1039">
        <v>2</v>
      </c>
      <c r="H1039">
        <v>0</v>
      </c>
      <c r="I1039">
        <v>29.32</v>
      </c>
    </row>
    <row r="1040" spans="1:9" x14ac:dyDescent="0.25">
      <c r="A1040" t="s">
        <v>49</v>
      </c>
      <c r="B1040" t="str">
        <f>"""TorlysDynamics"",""Torlys Inc."",""111"",""3"",""SHA0250217"",""4"",""20000"""</f>
        <v>"TorlysDynamics","Torlys Inc.","111","3","SHA0250217","4","20000"</v>
      </c>
      <c r="C1040" s="2">
        <v>45938</v>
      </c>
      <c r="D1040" s="2" t="str">
        <f>"SHA0250217"</f>
        <v>SHA0250217</v>
      </c>
      <c r="E1040" s="2" t="str">
        <f>"O327"</f>
        <v>O327</v>
      </c>
      <c r="F1040" t="str">
        <f>"CHICO"</f>
        <v>CHICO</v>
      </c>
      <c r="G1040">
        <v>0</v>
      </c>
      <c r="H1040">
        <v>0</v>
      </c>
      <c r="I1040">
        <v>1</v>
      </c>
    </row>
    <row r="1041" spans="1:9" x14ac:dyDescent="0.25">
      <c r="A1041" t="s">
        <v>49</v>
      </c>
      <c r="B1041" t="str">
        <f>"""TorlysDynamics"",""Torlys Inc."",""111"",""3"",""SHA0250219"",""4"",""20000"""</f>
        <v>"TorlysDynamics","Torlys Inc.","111","3","SHA0250219","4","20000"</v>
      </c>
      <c r="C1041" s="2">
        <v>45938</v>
      </c>
      <c r="D1041" s="2" t="str">
        <f>"SHA0250219"</f>
        <v>SHA0250219</v>
      </c>
      <c r="E1041" s="2" t="str">
        <f>"S341"</f>
        <v>S341</v>
      </c>
      <c r="F1041" t="str">
        <f>"CHICO"</f>
        <v>CHICO</v>
      </c>
      <c r="G1041">
        <v>13</v>
      </c>
      <c r="H1041">
        <v>0</v>
      </c>
      <c r="I1041">
        <v>467.35</v>
      </c>
    </row>
    <row r="1042" spans="1:9" x14ac:dyDescent="0.25">
      <c r="A1042" t="s">
        <v>49</v>
      </c>
      <c r="B1042" t="str">
        <f>"""TorlysDynamics"",""Torlys Inc."",""111"",""3"",""SHA0250231"",""4"",""10000"""</f>
        <v>"TorlysDynamics","Torlys Inc.","111","3","SHA0250231","4","10000"</v>
      </c>
      <c r="C1042" s="2">
        <v>45938</v>
      </c>
      <c r="D1042" s="2" t="str">
        <f>"SHA0250231"</f>
        <v>SHA0250231</v>
      </c>
      <c r="E1042" s="2" t="str">
        <f>"B117"</f>
        <v>B117</v>
      </c>
      <c r="F1042" t="str">
        <f>"MANUEL"</f>
        <v>MANUEL</v>
      </c>
      <c r="G1042">
        <v>19</v>
      </c>
      <c r="H1042">
        <v>0</v>
      </c>
      <c r="I1042">
        <v>445.55</v>
      </c>
    </row>
    <row r="1043" spans="1:9" x14ac:dyDescent="0.25">
      <c r="A1043" t="s">
        <v>49</v>
      </c>
      <c r="B1043" t="str">
        <f>"""TorlysDynamics"",""Torlys Inc."",""111"",""3"",""SHA0250231"",""4"",""30000"""</f>
        <v>"TorlysDynamics","Torlys Inc.","111","3","SHA0250231","4","30000"</v>
      </c>
      <c r="C1043" s="2">
        <v>45938</v>
      </c>
      <c r="D1043" s="2" t="str">
        <f>"SHA0250231"</f>
        <v>SHA0250231</v>
      </c>
      <c r="E1043" s="2" t="str">
        <f>"B117"</f>
        <v>B117</v>
      </c>
      <c r="F1043" t="str">
        <f>"MANUEL"</f>
        <v>MANUEL</v>
      </c>
      <c r="G1043">
        <v>1</v>
      </c>
      <c r="H1043">
        <v>0</v>
      </c>
      <c r="I1043">
        <v>1</v>
      </c>
    </row>
    <row r="1044" spans="1:9" x14ac:dyDescent="0.25">
      <c r="A1044" t="s">
        <v>49</v>
      </c>
      <c r="B1044" t="str">
        <f>"""TorlysDynamics"",""Torlys Inc."",""111"",""3"",""SHA0250232"",""4"",""10000"""</f>
        <v>"TorlysDynamics","Torlys Inc.","111","3","SHA0250232","4","10000"</v>
      </c>
      <c r="C1044" s="2">
        <v>45938</v>
      </c>
      <c r="D1044" s="2" t="str">
        <f>"SHA0250232"</f>
        <v>SHA0250232</v>
      </c>
      <c r="E1044" s="2" t="str">
        <f>"B117"</f>
        <v>B117</v>
      </c>
      <c r="F1044" t="str">
        <f>"MANUEL"</f>
        <v>MANUEL</v>
      </c>
      <c r="G1044">
        <v>20</v>
      </c>
      <c r="H1044">
        <v>0</v>
      </c>
      <c r="I1044">
        <v>430</v>
      </c>
    </row>
    <row r="1045" spans="1:9" x14ac:dyDescent="0.25">
      <c r="A1045" t="s">
        <v>49</v>
      </c>
      <c r="B1045" t="str">
        <f>"""TorlysDynamics"",""Torlys Inc."",""111"",""3"",""SHA0250232"",""4"",""20000"""</f>
        <v>"TorlysDynamics","Torlys Inc.","111","3","SHA0250232","4","20000"</v>
      </c>
      <c r="C1045" s="2">
        <v>45938</v>
      </c>
      <c r="D1045" s="2" t="str">
        <f>"SHA0250232"</f>
        <v>SHA0250232</v>
      </c>
      <c r="E1045" s="2" t="str">
        <f>"B117"</f>
        <v>B117</v>
      </c>
      <c r="F1045" t="str">
        <f>"MANUEL"</f>
        <v>MANUEL</v>
      </c>
      <c r="G1045">
        <v>0</v>
      </c>
      <c r="H1045">
        <v>0</v>
      </c>
      <c r="I1045">
        <v>1</v>
      </c>
    </row>
    <row r="1046" spans="1:9" x14ac:dyDescent="0.25">
      <c r="A1046" t="s">
        <v>49</v>
      </c>
      <c r="B1046" t="str">
        <f>"""TorlysDynamics"",""Torlys Inc."",""111"",""3"",""SHA0250233"",""4"",""10000"""</f>
        <v>"TorlysDynamics","Torlys Inc.","111","3","SHA0250233","4","10000"</v>
      </c>
      <c r="C1046" s="2">
        <v>45938</v>
      </c>
      <c r="D1046" s="2" t="str">
        <f>"SHA0250233"</f>
        <v>SHA0250233</v>
      </c>
      <c r="E1046" s="2" t="str">
        <f>"B117"</f>
        <v>B117</v>
      </c>
      <c r="F1046" t="str">
        <f>"MANUEL"</f>
        <v>MANUEL</v>
      </c>
      <c r="G1046">
        <v>32</v>
      </c>
      <c r="H1046">
        <v>0</v>
      </c>
      <c r="I1046">
        <v>750.4</v>
      </c>
    </row>
    <row r="1047" spans="1:9" x14ac:dyDescent="0.25">
      <c r="A1047" t="s">
        <v>49</v>
      </c>
      <c r="B1047" t="str">
        <f>"""TorlysDynamics"",""Torlys Inc."",""111"",""3"",""SHA0250233"",""4"",""30000"""</f>
        <v>"TorlysDynamics","Torlys Inc.","111","3","SHA0250233","4","30000"</v>
      </c>
      <c r="C1047" s="2">
        <v>45938</v>
      </c>
      <c r="D1047" s="2" t="str">
        <f>"SHA0250233"</f>
        <v>SHA0250233</v>
      </c>
      <c r="E1047" s="2" t="str">
        <f>"B117"</f>
        <v>B117</v>
      </c>
      <c r="F1047" t="str">
        <f>"MANUEL"</f>
        <v>MANUEL</v>
      </c>
      <c r="G1047">
        <v>1</v>
      </c>
      <c r="H1047">
        <v>0</v>
      </c>
      <c r="I1047">
        <v>1</v>
      </c>
    </row>
    <row r="1048" spans="1:9" x14ac:dyDescent="0.25">
      <c r="A1048" t="s">
        <v>49</v>
      </c>
      <c r="B1048" t="str">
        <f>"""TorlysDynamics"",""Torlys Inc."",""111"",""3"",""SHA0250233"",""4"",""40000"""</f>
        <v>"TorlysDynamics","Torlys Inc.","111","3","SHA0250233","4","40000"</v>
      </c>
      <c r="C1048" s="2">
        <v>45938</v>
      </c>
      <c r="D1048" s="2" t="str">
        <f>"SHA0250233"</f>
        <v>SHA0250233</v>
      </c>
      <c r="E1048" s="2" t="str">
        <f>"B117"</f>
        <v>B117</v>
      </c>
      <c r="F1048" t="str">
        <f>"MANUEL"</f>
        <v>MANUEL</v>
      </c>
      <c r="G1048">
        <v>0</v>
      </c>
      <c r="H1048">
        <v>0</v>
      </c>
      <c r="I1048">
        <v>1</v>
      </c>
    </row>
    <row r="1049" spans="1:9" x14ac:dyDescent="0.25">
      <c r="A1049" t="s">
        <v>49</v>
      </c>
      <c r="B1049" t="str">
        <f>"""TorlysDynamics"",""Torlys Inc."",""111"",""3"",""SHA0250234"",""4"",""10000"""</f>
        <v>"TorlysDynamics","Torlys Inc.","111","3","SHA0250234","4","10000"</v>
      </c>
      <c r="C1049" s="2">
        <v>45938</v>
      </c>
      <c r="D1049" s="2" t="str">
        <f>"SHA0250234"</f>
        <v>SHA0250234</v>
      </c>
      <c r="E1049" s="2" t="str">
        <f>"B117"</f>
        <v>B117</v>
      </c>
      <c r="F1049" t="str">
        <f>"MANUEL"</f>
        <v>MANUEL</v>
      </c>
      <c r="G1049">
        <v>38</v>
      </c>
      <c r="H1049">
        <v>0</v>
      </c>
      <c r="I1049">
        <v>557.08000000000004</v>
      </c>
    </row>
    <row r="1050" spans="1:9" x14ac:dyDescent="0.25">
      <c r="A1050" t="s">
        <v>49</v>
      </c>
      <c r="B1050" t="str">
        <f>"""TorlysDynamics"",""Torlys Inc."",""111"",""3"",""SHA0250235"",""4"",""10000"""</f>
        <v>"TorlysDynamics","Torlys Inc.","111","3","SHA0250235","4","10000"</v>
      </c>
      <c r="C1050" s="2">
        <v>45938</v>
      </c>
      <c r="D1050" s="2" t="str">
        <f>"SHA0250235"</f>
        <v>SHA0250235</v>
      </c>
      <c r="E1050" s="2" t="str">
        <f>"B117"</f>
        <v>B117</v>
      </c>
      <c r="F1050" t="str">
        <f>"MANUEL"</f>
        <v>MANUEL</v>
      </c>
      <c r="G1050">
        <v>2</v>
      </c>
      <c r="H1050">
        <v>0</v>
      </c>
      <c r="I1050">
        <v>56.74</v>
      </c>
    </row>
    <row r="1051" spans="1:9" x14ac:dyDescent="0.25">
      <c r="A1051" t="s">
        <v>49</v>
      </c>
      <c r="B1051" t="str">
        <f>"""TorlysDynamics"",""Torlys Inc."",""111"",""3"",""SHA0250237"",""4"",""10000"""</f>
        <v>"TorlysDynamics","Torlys Inc.","111","3","SHA0250237","4","10000"</v>
      </c>
      <c r="C1051" s="2">
        <v>45938</v>
      </c>
      <c r="D1051" s="2" t="str">
        <f>"SHA0250237"</f>
        <v>SHA0250237</v>
      </c>
      <c r="E1051" s="2" t="str">
        <f>"O103"</f>
        <v>O103</v>
      </c>
      <c r="F1051" t="str">
        <f>"AQIYL"</f>
        <v>AQIYL</v>
      </c>
      <c r="G1051">
        <v>23</v>
      </c>
      <c r="H1051">
        <v>0</v>
      </c>
      <c r="I1051">
        <v>541.19000000000005</v>
      </c>
    </row>
    <row r="1052" spans="1:9" x14ac:dyDescent="0.25">
      <c r="A1052" t="s">
        <v>49</v>
      </c>
      <c r="B1052" t="str">
        <f>"""TorlysDynamics"",""Torlys Inc."",""111"",""3"",""SHA0250238"",""4"",""10000"""</f>
        <v>"TorlysDynamics","Torlys Inc.","111","3","SHA0250238","4","10000"</v>
      </c>
      <c r="C1052" s="2">
        <v>45938</v>
      </c>
      <c r="D1052" s="2" t="str">
        <f>"SHA0250238"</f>
        <v>SHA0250238</v>
      </c>
      <c r="E1052" s="2" t="str">
        <f>"T183"</f>
        <v>T183</v>
      </c>
      <c r="F1052" t="str">
        <f>"AQIYL"</f>
        <v>AQIYL</v>
      </c>
      <c r="G1052">
        <v>15</v>
      </c>
      <c r="H1052">
        <v>0</v>
      </c>
      <c r="I1052">
        <v>243.3</v>
      </c>
    </row>
    <row r="1053" spans="1:9" x14ac:dyDescent="0.25">
      <c r="A1053" t="s">
        <v>49</v>
      </c>
      <c r="B1053" t="str">
        <f>"""TorlysDynamics"",""Torlys Inc."",""111"",""3"",""SHA0250239"",""4"",""10000"""</f>
        <v>"TorlysDynamics","Torlys Inc.","111","3","SHA0250239","4","10000"</v>
      </c>
      <c r="C1053" s="2">
        <v>45938</v>
      </c>
      <c r="D1053" s="2" t="str">
        <f>"SHA0250239"</f>
        <v>SHA0250239</v>
      </c>
      <c r="E1053" s="2" t="str">
        <f>"S811"</f>
        <v>S811</v>
      </c>
      <c r="F1053" t="str">
        <f>"CHICO"</f>
        <v>CHICO</v>
      </c>
      <c r="G1053">
        <v>50</v>
      </c>
      <c r="H1053">
        <v>0</v>
      </c>
      <c r="I1053">
        <v>1161</v>
      </c>
    </row>
    <row r="1054" spans="1:9" x14ac:dyDescent="0.25">
      <c r="A1054" t="s">
        <v>49</v>
      </c>
      <c r="B1054" t="str">
        <f>"""TorlysDynamics"",""Torlys Inc."",""111"",""3"",""SHA0250240"",""4"",""10000"""</f>
        <v>"TorlysDynamics","Torlys Inc.","111","3","SHA0250240","4","10000"</v>
      </c>
      <c r="C1054" s="2">
        <v>45938</v>
      </c>
      <c r="D1054" s="2" t="str">
        <f>"SHA0250240"</f>
        <v>SHA0250240</v>
      </c>
      <c r="E1054" s="2" t="str">
        <f>"T183"</f>
        <v>T183</v>
      </c>
      <c r="F1054" t="str">
        <f>"AQIYL"</f>
        <v>AQIYL</v>
      </c>
      <c r="G1054">
        <v>47</v>
      </c>
      <c r="H1054">
        <v>0</v>
      </c>
      <c r="I1054">
        <v>1091.3399999999999</v>
      </c>
    </row>
    <row r="1055" spans="1:9" x14ac:dyDescent="0.25">
      <c r="A1055" t="s">
        <v>49</v>
      </c>
      <c r="B1055" t="str">
        <f>"""TorlysDynamics"",""Torlys Inc."",""111"",""3"",""SHA0250240"",""4"",""30000"""</f>
        <v>"TorlysDynamics","Torlys Inc.","111","3","SHA0250240","4","30000"</v>
      </c>
      <c r="C1055" s="2">
        <v>45938</v>
      </c>
      <c r="D1055" s="2" t="str">
        <f>"SHA0250240"</f>
        <v>SHA0250240</v>
      </c>
      <c r="E1055" s="2" t="str">
        <f>"T183"</f>
        <v>T183</v>
      </c>
      <c r="F1055" t="str">
        <f>"AQIYL"</f>
        <v>AQIYL</v>
      </c>
      <c r="G1055">
        <v>0</v>
      </c>
      <c r="H1055">
        <v>0</v>
      </c>
      <c r="I1055">
        <v>3</v>
      </c>
    </row>
    <row r="1056" spans="1:9" x14ac:dyDescent="0.25">
      <c r="A1056" t="s">
        <v>49</v>
      </c>
      <c r="B1056" t="str">
        <f>"""TorlysDynamics"",""Torlys Inc."",""111"",""3"",""SHA0250241"",""4"",""10000"""</f>
        <v>"TorlysDynamics","Torlys Inc.","111","3","SHA0250241","4","10000"</v>
      </c>
      <c r="C1056" s="2">
        <v>45938</v>
      </c>
      <c r="D1056" s="2" t="str">
        <f>"SHA0250241"</f>
        <v>SHA0250241</v>
      </c>
      <c r="E1056" s="2" t="str">
        <f>"T183"</f>
        <v>T183</v>
      </c>
      <c r="F1056" t="str">
        <f>"AQIYL"</f>
        <v>AQIYL</v>
      </c>
      <c r="G1056">
        <v>3</v>
      </c>
      <c r="H1056">
        <v>0</v>
      </c>
      <c r="I1056">
        <v>51</v>
      </c>
    </row>
    <row r="1057" spans="1:9" x14ac:dyDescent="0.25">
      <c r="A1057" t="s">
        <v>49</v>
      </c>
      <c r="B1057" t="str">
        <f>"""TorlysDynamics"",""Torlys Inc."",""111"",""3"",""SHA0250242"",""4"",""10000"""</f>
        <v>"TorlysDynamics","Torlys Inc.","111","3","SHA0250242","4","10000"</v>
      </c>
      <c r="C1057" s="2">
        <v>45938</v>
      </c>
      <c r="D1057" s="2" t="str">
        <f>"SHA0250242"</f>
        <v>SHA0250242</v>
      </c>
      <c r="E1057" s="2" t="str">
        <f>"T183"</f>
        <v>T183</v>
      </c>
      <c r="F1057" t="str">
        <f>"AQIYL"</f>
        <v>AQIYL</v>
      </c>
      <c r="G1057">
        <v>43</v>
      </c>
      <c r="H1057">
        <v>0</v>
      </c>
      <c r="I1057">
        <v>806.68</v>
      </c>
    </row>
    <row r="1058" spans="1:9" x14ac:dyDescent="0.25">
      <c r="A1058" t="s">
        <v>49</v>
      </c>
      <c r="B1058" t="str">
        <f>"""TorlysDynamics"",""Torlys Inc."",""111"",""3"",""SHA0250243"",""4"",""10000"""</f>
        <v>"TorlysDynamics","Torlys Inc.","111","3","SHA0250243","4","10000"</v>
      </c>
      <c r="C1058" s="2">
        <v>45938</v>
      </c>
      <c r="D1058" s="2" t="str">
        <f>"SHA0250243"</f>
        <v>SHA0250243</v>
      </c>
      <c r="E1058" s="2" t="str">
        <f>"T183"</f>
        <v>T183</v>
      </c>
      <c r="F1058" t="str">
        <f>"AQIYL"</f>
        <v>AQIYL</v>
      </c>
      <c r="G1058">
        <v>48</v>
      </c>
      <c r="H1058">
        <v>1</v>
      </c>
      <c r="I1058">
        <v>1622</v>
      </c>
    </row>
    <row r="1059" spans="1:9" x14ac:dyDescent="0.25">
      <c r="A1059" t="s">
        <v>49</v>
      </c>
      <c r="B1059" t="str">
        <f>"""TorlysDynamics"",""Torlys Inc."",""111"",""3"",""SHA0250243"",""4"",""20000"""</f>
        <v>"TorlysDynamics","Torlys Inc.","111","3","SHA0250243","4","20000"</v>
      </c>
      <c r="C1059" s="2">
        <v>45938</v>
      </c>
      <c r="D1059" s="2" t="str">
        <f>"SHA0250243"</f>
        <v>SHA0250243</v>
      </c>
      <c r="E1059" s="2" t="str">
        <f>"T183"</f>
        <v>T183</v>
      </c>
      <c r="F1059" t="str">
        <f>"AQIYL"</f>
        <v>AQIYL</v>
      </c>
      <c r="G1059">
        <v>0</v>
      </c>
      <c r="H1059">
        <v>0</v>
      </c>
      <c r="I1059">
        <v>6</v>
      </c>
    </row>
    <row r="1060" spans="1:9" x14ac:dyDescent="0.25">
      <c r="A1060" t="s">
        <v>49</v>
      </c>
      <c r="B1060" t="str">
        <f>"""TorlysDynamics"",""Torlys Inc."",""111"",""3"",""SHA0250244"",""4"",""10000"""</f>
        <v>"TorlysDynamics","Torlys Inc.","111","3","SHA0250244","4","10000"</v>
      </c>
      <c r="C1060" s="2">
        <v>45938</v>
      </c>
      <c r="D1060" s="2" t="str">
        <f>"SHA0250244"</f>
        <v>SHA0250244</v>
      </c>
      <c r="E1060" s="2" t="str">
        <f>"T183"</f>
        <v>T183</v>
      </c>
      <c r="F1060" t="str">
        <f>"AQIYL"</f>
        <v>AQIYL</v>
      </c>
      <c r="G1060">
        <v>15</v>
      </c>
      <c r="H1060">
        <v>0</v>
      </c>
      <c r="I1060">
        <v>255</v>
      </c>
    </row>
    <row r="1061" spans="1:9" x14ac:dyDescent="0.25">
      <c r="A1061" t="s">
        <v>49</v>
      </c>
      <c r="B1061" t="str">
        <f>"""TorlysDynamics"",""Torlys Inc."",""111"",""3"",""SHA0250245"",""4"",""10000"""</f>
        <v>"TorlysDynamics","Torlys Inc.","111","3","SHA0250245","4","10000"</v>
      </c>
      <c r="C1061" s="2">
        <v>45938</v>
      </c>
      <c r="D1061" s="2" t="str">
        <f>"SHA0250245"</f>
        <v>SHA0250245</v>
      </c>
      <c r="E1061" s="2" t="str">
        <f>"T183"</f>
        <v>T183</v>
      </c>
      <c r="F1061" t="str">
        <f>"AQIYL"</f>
        <v>AQIYL</v>
      </c>
      <c r="G1061">
        <v>13</v>
      </c>
      <c r="H1061">
        <v>0</v>
      </c>
      <c r="I1061">
        <v>241.02</v>
      </c>
    </row>
    <row r="1062" spans="1:9" x14ac:dyDescent="0.25">
      <c r="A1062" t="s">
        <v>49</v>
      </c>
      <c r="B1062" t="str">
        <f>"""TorlysDynamics"",""Torlys Inc."",""111"",""3"",""SHA0250245"",""4"",""20000"""</f>
        <v>"TorlysDynamics","Torlys Inc.","111","3","SHA0250245","4","20000"</v>
      </c>
      <c r="C1062" s="2">
        <v>45938</v>
      </c>
      <c r="D1062" s="2" t="str">
        <f>"SHA0250245"</f>
        <v>SHA0250245</v>
      </c>
      <c r="E1062" s="2" t="str">
        <f>"T183"</f>
        <v>T183</v>
      </c>
      <c r="F1062" t="str">
        <f>"AQIYL"</f>
        <v>AQIYL</v>
      </c>
      <c r="G1062">
        <v>0</v>
      </c>
      <c r="H1062">
        <v>0</v>
      </c>
      <c r="I1062">
        <v>3</v>
      </c>
    </row>
    <row r="1063" spans="1:9" x14ac:dyDescent="0.25">
      <c r="A1063" t="s">
        <v>49</v>
      </c>
      <c r="B1063" t="str">
        <f>"""TorlysDynamics"",""Torlys Inc."",""111"",""3"",""SHA0250246"",""4"",""10000"""</f>
        <v>"TorlysDynamics","Torlys Inc.","111","3","SHA0250246","4","10000"</v>
      </c>
      <c r="C1063" s="2">
        <v>45938</v>
      </c>
      <c r="D1063" s="2" t="str">
        <f>"SHA0250246"</f>
        <v>SHA0250246</v>
      </c>
      <c r="E1063" s="2" t="str">
        <f>"P260"</f>
        <v>P260</v>
      </c>
      <c r="F1063" t="str">
        <f>"BRANDON"</f>
        <v>BRANDON</v>
      </c>
      <c r="G1063">
        <v>41</v>
      </c>
      <c r="H1063">
        <v>0</v>
      </c>
      <c r="I1063">
        <v>667.48</v>
      </c>
    </row>
    <row r="1064" spans="1:9" x14ac:dyDescent="0.25">
      <c r="A1064" t="s">
        <v>49</v>
      </c>
      <c r="B1064" t="str">
        <f>"""TorlysDynamics"",""Torlys Inc."",""111"",""3"",""SHA0250246"",""4"",""20002"""</f>
        <v>"TorlysDynamics","Torlys Inc.","111","3","SHA0250246","4","20002"</v>
      </c>
      <c r="C1064" s="2">
        <v>45938</v>
      </c>
      <c r="D1064" s="2" t="str">
        <f>"SHA0250246"</f>
        <v>SHA0250246</v>
      </c>
      <c r="E1064" s="2" t="str">
        <f>"P260"</f>
        <v>P260</v>
      </c>
      <c r="F1064" t="str">
        <f>"BRANDON"</f>
        <v>BRANDON</v>
      </c>
      <c r="G1064">
        <v>0</v>
      </c>
      <c r="H1064">
        <v>0</v>
      </c>
      <c r="I1064">
        <v>1</v>
      </c>
    </row>
    <row r="1065" spans="1:9" x14ac:dyDescent="0.25">
      <c r="A1065" t="s">
        <v>49</v>
      </c>
      <c r="B1065" t="str">
        <f>"""TorlysDynamics"",""Torlys Inc."",""111"",""3"",""SHA0250246"",""4"",""30002"""</f>
        <v>"TorlysDynamics","Torlys Inc.","111","3","SHA0250246","4","30002"</v>
      </c>
      <c r="C1065" s="2">
        <v>45938</v>
      </c>
      <c r="D1065" s="2" t="str">
        <f>"SHA0250246"</f>
        <v>SHA0250246</v>
      </c>
      <c r="E1065" s="2" t="str">
        <f>"P260"</f>
        <v>P260</v>
      </c>
      <c r="F1065" t="str">
        <f>"BRANDON"</f>
        <v>BRANDON</v>
      </c>
      <c r="G1065">
        <v>0</v>
      </c>
      <c r="H1065">
        <v>0</v>
      </c>
      <c r="I1065">
        <v>2</v>
      </c>
    </row>
    <row r="1066" spans="1:9" x14ac:dyDescent="0.25">
      <c r="A1066" t="s">
        <v>49</v>
      </c>
      <c r="B1066" t="str">
        <f>"""TorlysDynamics"",""Torlys Inc."",""111"",""3"",""SHA0250247"",""4"",""10000"""</f>
        <v>"TorlysDynamics","Torlys Inc.","111","3","SHA0250247","4","10000"</v>
      </c>
      <c r="C1066" s="2">
        <v>45938</v>
      </c>
      <c r="D1066" s="2" t="str">
        <f>"SHA0250247"</f>
        <v>SHA0250247</v>
      </c>
      <c r="E1066" s="2" t="str">
        <f>"S255"</f>
        <v>S255</v>
      </c>
      <c r="F1066" t="str">
        <f>"CHICO"</f>
        <v>CHICO</v>
      </c>
      <c r="G1066">
        <v>10</v>
      </c>
      <c r="H1066">
        <v>0</v>
      </c>
      <c r="I1066">
        <v>279.3</v>
      </c>
    </row>
    <row r="1067" spans="1:9" x14ac:dyDescent="0.25">
      <c r="A1067" t="s">
        <v>49</v>
      </c>
      <c r="B1067" t="str">
        <f>"""TorlysDynamics"",""Torlys Inc."",""111"",""3"",""SHA0250247"",""4"",""20000"""</f>
        <v>"TorlysDynamics","Torlys Inc.","111","3","SHA0250247","4","20000"</v>
      </c>
      <c r="C1067" s="2">
        <v>45938</v>
      </c>
      <c r="D1067" s="2" t="str">
        <f>"SHA0250247"</f>
        <v>SHA0250247</v>
      </c>
      <c r="E1067" s="2" t="str">
        <f>"S255"</f>
        <v>S255</v>
      </c>
      <c r="F1067" t="str">
        <f>"CHICO"</f>
        <v>CHICO</v>
      </c>
      <c r="G1067">
        <v>0</v>
      </c>
      <c r="H1067">
        <v>0</v>
      </c>
      <c r="I1067">
        <v>1</v>
      </c>
    </row>
    <row r="1068" spans="1:9" x14ac:dyDescent="0.25">
      <c r="A1068" t="s">
        <v>49</v>
      </c>
      <c r="B1068" t="str">
        <f>"""TorlysDynamics"",""Torlys Inc."",""111"",""3"",""SHA0250250"",""4"",""10000"""</f>
        <v>"TorlysDynamics","Torlys Inc.","111","3","SHA0250250","4","10000"</v>
      </c>
      <c r="C1068" s="2">
        <v>45938</v>
      </c>
      <c r="D1068" s="2" t="str">
        <f>"SHA0250250"</f>
        <v>SHA0250250</v>
      </c>
      <c r="E1068" s="2" t="str">
        <f>"C1747"</f>
        <v>C1747</v>
      </c>
      <c r="F1068" t="str">
        <f>"CLARENCE"</f>
        <v>CLARENCE</v>
      </c>
      <c r="G1068">
        <v>35</v>
      </c>
      <c r="H1068">
        <v>0</v>
      </c>
      <c r="I1068">
        <v>513.1</v>
      </c>
    </row>
    <row r="1069" spans="1:9" x14ac:dyDescent="0.25">
      <c r="A1069" t="s">
        <v>49</v>
      </c>
      <c r="B1069" t="str">
        <f>"""TorlysDynamics"",""Torlys Inc."",""111"",""3"",""SHA0250251"",""4"",""10000"""</f>
        <v>"TorlysDynamics","Torlys Inc.","111","3","SHA0250251","4","10000"</v>
      </c>
      <c r="C1069" s="2">
        <v>45938</v>
      </c>
      <c r="D1069" s="2" t="str">
        <f>"SHA0250251"</f>
        <v>SHA0250251</v>
      </c>
      <c r="E1069" s="2" t="str">
        <f>"F242"</f>
        <v>F242</v>
      </c>
      <c r="F1069" t="str">
        <f>"JASON-R"</f>
        <v>JASON-R</v>
      </c>
      <c r="G1069">
        <v>71</v>
      </c>
      <c r="H1069">
        <v>0</v>
      </c>
      <c r="I1069">
        <v>1040.8599999999999</v>
      </c>
    </row>
    <row r="1070" spans="1:9" x14ac:dyDescent="0.25">
      <c r="A1070" t="s">
        <v>49</v>
      </c>
      <c r="B1070" t="str">
        <f>"""TorlysDynamics"",""Torlys Inc."",""111"",""3"",""SHA0250251"",""4"",""20000"""</f>
        <v>"TorlysDynamics","Torlys Inc.","111","3","SHA0250251","4","20000"</v>
      </c>
      <c r="C1070" s="2">
        <v>45938</v>
      </c>
      <c r="D1070" s="2" t="str">
        <f>"SHA0250251"</f>
        <v>SHA0250251</v>
      </c>
      <c r="E1070" s="2" t="str">
        <f>"F242"</f>
        <v>F242</v>
      </c>
      <c r="F1070" t="str">
        <f>"JASON-R"</f>
        <v>JASON-R</v>
      </c>
      <c r="G1070">
        <v>0</v>
      </c>
      <c r="H1070">
        <v>0</v>
      </c>
      <c r="I1070">
        <v>2</v>
      </c>
    </row>
    <row r="1071" spans="1:9" x14ac:dyDescent="0.25">
      <c r="A1071" t="s">
        <v>49</v>
      </c>
      <c r="B1071" t="str">
        <f>"""TorlysDynamics"",""Torlys Inc."",""111"",""3"",""SHA0250252"",""4"",""10000"""</f>
        <v>"TorlysDynamics","Torlys Inc.","111","3","SHA0250252","4","10000"</v>
      </c>
      <c r="C1071" s="2">
        <v>45938</v>
      </c>
      <c r="D1071" s="2" t="str">
        <f>"SHA0250252"</f>
        <v>SHA0250252</v>
      </c>
      <c r="E1071" s="2" t="str">
        <f>"F519"</f>
        <v>F519</v>
      </c>
      <c r="F1071" t="str">
        <f>"JESSICA"</f>
        <v>JESSICA</v>
      </c>
      <c r="G1071">
        <v>0</v>
      </c>
      <c r="H1071">
        <v>0</v>
      </c>
      <c r="I1071">
        <v>1</v>
      </c>
    </row>
    <row r="1072" spans="1:9" x14ac:dyDescent="0.25">
      <c r="A1072" t="s">
        <v>49</v>
      </c>
      <c r="B1072" t="str">
        <f>"""TorlysDynamics"",""Torlys Inc."",""111"",""3"",""SHA0250253"",""4"",""10000"""</f>
        <v>"TorlysDynamics","Torlys Inc.","111","3","SHA0250253","4","10000"</v>
      </c>
      <c r="C1072" s="2">
        <v>45938</v>
      </c>
      <c r="D1072" s="2" t="str">
        <f>"SHA0250253"</f>
        <v>SHA0250253</v>
      </c>
      <c r="E1072" s="2" t="str">
        <f>"P600"</f>
        <v>P600</v>
      </c>
      <c r="F1072" t="str">
        <f>"AQIYL"</f>
        <v>AQIYL</v>
      </c>
      <c r="G1072">
        <v>8</v>
      </c>
      <c r="H1072">
        <v>0</v>
      </c>
      <c r="I1072">
        <v>187.6</v>
      </c>
    </row>
    <row r="1073" spans="1:9" x14ac:dyDescent="0.25">
      <c r="A1073" t="s">
        <v>49</v>
      </c>
      <c r="B1073" t="str">
        <f>"""TorlysDynamics"",""Torlys Inc."",""111"",""3"",""SHA0250253"",""4"",""20000"""</f>
        <v>"TorlysDynamics","Torlys Inc.","111","3","SHA0250253","4","20000"</v>
      </c>
      <c r="C1073" s="2">
        <v>45938</v>
      </c>
      <c r="D1073" s="2" t="str">
        <f>"SHA0250253"</f>
        <v>SHA0250253</v>
      </c>
      <c r="E1073" s="2" t="str">
        <f>"P600"</f>
        <v>P600</v>
      </c>
      <c r="F1073" t="str">
        <f>"AQIYL"</f>
        <v>AQIYL</v>
      </c>
      <c r="G1073">
        <v>0</v>
      </c>
      <c r="H1073">
        <v>0</v>
      </c>
      <c r="I1073">
        <v>1</v>
      </c>
    </row>
    <row r="1074" spans="1:9" x14ac:dyDescent="0.25">
      <c r="A1074" t="s">
        <v>49</v>
      </c>
      <c r="B1074" t="str">
        <f>"""TorlysDynamics"",""Torlys Inc."",""111"",""3"",""SHA0250253"",""4"",""30000"""</f>
        <v>"TorlysDynamics","Torlys Inc.","111","3","SHA0250253","4","30000"</v>
      </c>
      <c r="C1074" s="2">
        <v>45938</v>
      </c>
      <c r="D1074" s="2" t="str">
        <f>"SHA0250253"</f>
        <v>SHA0250253</v>
      </c>
      <c r="E1074" s="2" t="str">
        <f>"P600"</f>
        <v>P600</v>
      </c>
      <c r="F1074" t="str">
        <f>"AQIYL"</f>
        <v>AQIYL</v>
      </c>
      <c r="G1074">
        <v>10</v>
      </c>
      <c r="H1074">
        <v>0</v>
      </c>
      <c r="I1074">
        <v>234.5</v>
      </c>
    </row>
    <row r="1075" spans="1:9" x14ac:dyDescent="0.25">
      <c r="A1075" t="s">
        <v>49</v>
      </c>
      <c r="B1075" t="str">
        <f>"""TorlysDynamics"",""Torlys Inc."",""111"",""3"",""SHA0250253"",""4"",""40000"""</f>
        <v>"TorlysDynamics","Torlys Inc.","111","3","SHA0250253","4","40000"</v>
      </c>
      <c r="C1075" s="2">
        <v>45938</v>
      </c>
      <c r="D1075" s="2" t="str">
        <f>"SHA0250253"</f>
        <v>SHA0250253</v>
      </c>
      <c r="E1075" s="2" t="str">
        <f>"P600"</f>
        <v>P600</v>
      </c>
      <c r="F1075" t="str">
        <f>"AQIYL"</f>
        <v>AQIYL</v>
      </c>
      <c r="G1075">
        <v>0</v>
      </c>
      <c r="H1075">
        <v>0</v>
      </c>
      <c r="I1075">
        <v>1</v>
      </c>
    </row>
    <row r="1076" spans="1:9" x14ac:dyDescent="0.25">
      <c r="A1076" t="s">
        <v>49</v>
      </c>
      <c r="B1076" t="str">
        <f>"""TorlysDynamics"",""Torlys Inc."",""111"",""3"",""SHA0250254"",""4"",""10000"""</f>
        <v>"TorlysDynamics","Torlys Inc.","111","3","SHA0250254","4","10000"</v>
      </c>
      <c r="C1076" s="2">
        <v>45938</v>
      </c>
      <c r="D1076" s="2" t="str">
        <f>"SHA0250254"</f>
        <v>SHA0250254</v>
      </c>
      <c r="E1076" s="2" t="str">
        <f>"P600"</f>
        <v>P600</v>
      </c>
      <c r="F1076" t="str">
        <f>"AQIYL"</f>
        <v>AQIYL</v>
      </c>
      <c r="G1076">
        <v>0</v>
      </c>
      <c r="H1076">
        <v>0</v>
      </c>
      <c r="I1076">
        <v>1</v>
      </c>
    </row>
    <row r="1077" spans="1:9" x14ac:dyDescent="0.25">
      <c r="A1077" t="s">
        <v>49</v>
      </c>
      <c r="B1077" t="str">
        <f>"""TorlysDynamics"",""Torlys Inc."",""111"",""3"",""SHA0250254"",""4"",""20000"""</f>
        <v>"TorlysDynamics","Torlys Inc.","111","3","SHA0250254","4","20000"</v>
      </c>
      <c r="C1077" s="2">
        <v>45938</v>
      </c>
      <c r="D1077" s="2" t="str">
        <f>"SHA0250254"</f>
        <v>SHA0250254</v>
      </c>
      <c r="E1077" s="2" t="str">
        <f>"P600"</f>
        <v>P600</v>
      </c>
      <c r="F1077" t="str">
        <f>"AQIYL"</f>
        <v>AQIYL</v>
      </c>
      <c r="G1077">
        <v>0</v>
      </c>
      <c r="H1077">
        <v>0</v>
      </c>
      <c r="I1077">
        <v>1</v>
      </c>
    </row>
    <row r="1078" spans="1:9" x14ac:dyDescent="0.25">
      <c r="A1078" t="s">
        <v>49</v>
      </c>
      <c r="B1078" t="str">
        <f>"""TorlysDynamics"",""Torlys Inc."",""111"",""3"",""SHA0250255"",""4"",""10000"""</f>
        <v>"TorlysDynamics","Torlys Inc.","111","3","SHA0250255","4","10000"</v>
      </c>
      <c r="C1078" s="2">
        <v>45938</v>
      </c>
      <c r="D1078" s="2" t="str">
        <f>"SHA0250255"</f>
        <v>SHA0250255</v>
      </c>
      <c r="E1078" s="2" t="str">
        <f>"O330"</f>
        <v>O330</v>
      </c>
      <c r="F1078" t="str">
        <f>"CHICO"</f>
        <v>CHICO</v>
      </c>
      <c r="G1078">
        <v>36</v>
      </c>
      <c r="H1078">
        <v>0</v>
      </c>
      <c r="I1078">
        <v>583.91999999999996</v>
      </c>
    </row>
    <row r="1079" spans="1:9" x14ac:dyDescent="0.25">
      <c r="A1079" t="s">
        <v>49</v>
      </c>
      <c r="B1079" t="str">
        <f>"""TorlysDynamics"",""Torlys Inc."",""111"",""3"",""SHA0250256"",""4"",""10000"""</f>
        <v>"TorlysDynamics","Torlys Inc.","111","3","SHA0250256","4","10000"</v>
      </c>
      <c r="C1079" s="2">
        <v>45938</v>
      </c>
      <c r="D1079" s="2" t="str">
        <f>"SHA0250256"</f>
        <v>SHA0250256</v>
      </c>
      <c r="E1079" s="2" t="str">
        <f>"A245"</f>
        <v>A245</v>
      </c>
      <c r="F1079" t="str">
        <f>"BRANDON"</f>
        <v>BRANDON</v>
      </c>
      <c r="G1079">
        <v>44</v>
      </c>
      <c r="H1079">
        <v>0</v>
      </c>
      <c r="I1079">
        <v>645.04</v>
      </c>
    </row>
    <row r="1080" spans="1:9" x14ac:dyDescent="0.25">
      <c r="A1080" t="s">
        <v>49</v>
      </c>
      <c r="B1080" t="str">
        <f>"""TorlysDynamics"",""Torlys Inc."",""111"",""3"",""SHA0250256"",""4"",""20000"""</f>
        <v>"TorlysDynamics","Torlys Inc.","111","3","SHA0250256","4","20000"</v>
      </c>
      <c r="C1080" s="2">
        <v>45938</v>
      </c>
      <c r="D1080" s="2" t="str">
        <f>"SHA0250256"</f>
        <v>SHA0250256</v>
      </c>
      <c r="E1080" s="2" t="str">
        <f>"A245"</f>
        <v>A245</v>
      </c>
      <c r="F1080" t="str">
        <f>"BRANDON"</f>
        <v>BRANDON</v>
      </c>
      <c r="G1080">
        <v>0</v>
      </c>
      <c r="H1080">
        <v>0</v>
      </c>
      <c r="I1080">
        <v>2</v>
      </c>
    </row>
    <row r="1081" spans="1:9" x14ac:dyDescent="0.25">
      <c r="A1081" t="s">
        <v>49</v>
      </c>
      <c r="B1081" t="str">
        <f>"""TorlysDynamics"",""Torlys Inc."",""111"",""3"",""SHA0250257"",""4"",""10000"""</f>
        <v>"TorlysDynamics","Torlys Inc.","111","3","SHA0250257","4","10000"</v>
      </c>
      <c r="C1081" s="2">
        <v>45938</v>
      </c>
      <c r="D1081" s="2" t="str">
        <f>"SHA0250257"</f>
        <v>SHA0250257</v>
      </c>
      <c r="E1081" s="2" t="str">
        <f>"A245"</f>
        <v>A245</v>
      </c>
      <c r="F1081" t="str">
        <f>"BRANDON"</f>
        <v>BRANDON</v>
      </c>
      <c r="G1081">
        <v>0</v>
      </c>
      <c r="H1081">
        <v>0</v>
      </c>
      <c r="I1081">
        <v>3</v>
      </c>
    </row>
    <row r="1082" spans="1:9" x14ac:dyDescent="0.25">
      <c r="A1082" t="s">
        <v>49</v>
      </c>
      <c r="B1082" t="str">
        <f>"""TorlysDynamics"",""Torlys Inc."",""111"",""3"",""SHA0250259"",""4"",""10000"""</f>
        <v>"TorlysDynamics","Torlys Inc.","111","3","SHA0250259","4","10000"</v>
      </c>
      <c r="C1082" s="2">
        <v>45938</v>
      </c>
      <c r="D1082" s="2" t="str">
        <f>"SHA0250259"</f>
        <v>SHA0250259</v>
      </c>
      <c r="E1082" s="2" t="str">
        <f>"M475"</f>
        <v>M475</v>
      </c>
      <c r="F1082" t="str">
        <f>"CLARENCE"</f>
        <v>CLARENCE</v>
      </c>
      <c r="G1082">
        <v>50</v>
      </c>
      <c r="H1082">
        <v>0</v>
      </c>
      <c r="I1082">
        <v>1161</v>
      </c>
    </row>
    <row r="1083" spans="1:9" x14ac:dyDescent="0.25">
      <c r="A1083" t="s">
        <v>49</v>
      </c>
      <c r="B1083" t="str">
        <f>"""TorlysDynamics"",""Torlys Inc."",""111"",""3"",""SHA0250259"",""4"",""20000"""</f>
        <v>"TorlysDynamics","Torlys Inc.","111","3","SHA0250259","4","20000"</v>
      </c>
      <c r="C1083" s="2">
        <v>45938</v>
      </c>
      <c r="D1083" s="2" t="str">
        <f>"SHA0250259"</f>
        <v>SHA0250259</v>
      </c>
      <c r="E1083" s="2" t="str">
        <f>"M475"</f>
        <v>M475</v>
      </c>
      <c r="F1083" t="str">
        <f>"CLARENCE"</f>
        <v>CLARENCE</v>
      </c>
      <c r="G1083">
        <v>0</v>
      </c>
      <c r="H1083">
        <v>0</v>
      </c>
      <c r="I1083">
        <v>13</v>
      </c>
    </row>
    <row r="1084" spans="1:9" x14ac:dyDescent="0.25">
      <c r="A1084" t="s">
        <v>49</v>
      </c>
      <c r="B1084" t="str">
        <f>"""TorlysDynamics"",""Torlys Inc."",""111"",""3"",""SHA0250260"",""4"",""10000"""</f>
        <v>"TorlysDynamics","Torlys Inc.","111","3","SHA0250260","4","10000"</v>
      </c>
      <c r="C1084" s="2">
        <v>45938</v>
      </c>
      <c r="D1084" s="2" t="str">
        <f>"SHA0250260"</f>
        <v>SHA0250260</v>
      </c>
      <c r="E1084" s="2" t="str">
        <f>"M475"</f>
        <v>M475</v>
      </c>
      <c r="F1084" t="str">
        <f>"CLARENCE"</f>
        <v>CLARENCE</v>
      </c>
      <c r="G1084">
        <v>44</v>
      </c>
      <c r="H1084">
        <v>0</v>
      </c>
      <c r="I1084">
        <v>1021.68</v>
      </c>
    </row>
    <row r="1085" spans="1:9" x14ac:dyDescent="0.25">
      <c r="A1085" t="s">
        <v>49</v>
      </c>
      <c r="B1085" t="str">
        <f>"""TorlysDynamics"",""Torlys Inc."",""111"",""3"",""SHA0250260"",""4"",""20000"""</f>
        <v>"TorlysDynamics","Torlys Inc.","111","3","SHA0250260","4","20000"</v>
      </c>
      <c r="C1085" s="2">
        <v>45938</v>
      </c>
      <c r="D1085" s="2" t="str">
        <f>"SHA0250260"</f>
        <v>SHA0250260</v>
      </c>
      <c r="E1085" s="2" t="str">
        <f>"M475"</f>
        <v>M475</v>
      </c>
      <c r="F1085" t="str">
        <f>"CLARENCE"</f>
        <v>CLARENCE</v>
      </c>
      <c r="G1085">
        <v>0</v>
      </c>
      <c r="H1085">
        <v>0</v>
      </c>
      <c r="I1085">
        <v>7</v>
      </c>
    </row>
    <row r="1086" spans="1:9" x14ac:dyDescent="0.25">
      <c r="A1086" t="s">
        <v>49</v>
      </c>
      <c r="B1086" t="str">
        <f>"""TorlysDynamics"",""Torlys Inc."",""111"",""3"",""SHA0250262"",""4"",""10000"""</f>
        <v>"TorlysDynamics","Torlys Inc.","111","3","SHA0250262","4","10000"</v>
      </c>
      <c r="C1086" s="2">
        <v>45938</v>
      </c>
      <c r="D1086" s="2" t="str">
        <f>"SHA0250262"</f>
        <v>SHA0250262</v>
      </c>
      <c r="E1086" s="2" t="str">
        <f>"O326"</f>
        <v>O326</v>
      </c>
      <c r="F1086" t="str">
        <f>"MANUEL"</f>
        <v>MANUEL</v>
      </c>
      <c r="G1086">
        <v>48</v>
      </c>
      <c r="H1086">
        <v>0</v>
      </c>
      <c r="I1086">
        <v>1361.76</v>
      </c>
    </row>
    <row r="1087" spans="1:9" x14ac:dyDescent="0.25">
      <c r="A1087" t="s">
        <v>49</v>
      </c>
      <c r="B1087" t="str">
        <f>"""TorlysDynamics"",""Torlys Inc."",""111"",""3"",""SHA0250262"",""4"",""30000"""</f>
        <v>"TorlysDynamics","Torlys Inc.","111","3","SHA0250262","4","30000"</v>
      </c>
      <c r="C1087" s="2">
        <v>45938</v>
      </c>
      <c r="D1087" s="2" t="str">
        <f>"SHA0250262"</f>
        <v>SHA0250262</v>
      </c>
      <c r="E1087" s="2" t="str">
        <f>"O326"</f>
        <v>O326</v>
      </c>
      <c r="F1087" t="str">
        <f>"MANUEL"</f>
        <v>MANUEL</v>
      </c>
      <c r="G1087">
        <v>0</v>
      </c>
      <c r="H1087">
        <v>0</v>
      </c>
      <c r="I1087">
        <v>2</v>
      </c>
    </row>
    <row r="1088" spans="1:9" x14ac:dyDescent="0.25">
      <c r="A1088" t="s">
        <v>49</v>
      </c>
      <c r="B1088" t="str">
        <f>"""TorlysDynamics"",""Torlys Inc."",""111"",""3"",""SHA0250273"",""4"",""10000"""</f>
        <v>"TorlysDynamics","Torlys Inc.","111","3","SHA0250273","4","10000"</v>
      </c>
      <c r="C1088" s="2">
        <v>45938</v>
      </c>
      <c r="D1088" s="2" t="str">
        <f>"SHA0250273"</f>
        <v>SHA0250273</v>
      </c>
      <c r="E1088" s="2" t="str">
        <f>"M476"</f>
        <v>M476</v>
      </c>
      <c r="F1088" t="str">
        <f>"CHICO"</f>
        <v>CHICO</v>
      </c>
      <c r="G1088">
        <v>1</v>
      </c>
      <c r="H1088">
        <v>0</v>
      </c>
      <c r="I1088">
        <v>14.66</v>
      </c>
    </row>
    <row r="1089" spans="1:9" x14ac:dyDescent="0.25">
      <c r="A1089" t="s">
        <v>49</v>
      </c>
      <c r="B1089" t="str">
        <f>"""TorlysDynamics"",""Torlys Inc."",""111"",""3"",""SHA0250274"",""4"",""10000"""</f>
        <v>"TorlysDynamics","Torlys Inc.","111","3","SHA0250274","4","10000"</v>
      </c>
      <c r="C1089" s="2">
        <v>45938</v>
      </c>
      <c r="D1089" s="2" t="str">
        <f>"SHA0250274"</f>
        <v>SHA0250274</v>
      </c>
      <c r="E1089" s="2" t="str">
        <f>"M476"</f>
        <v>M476</v>
      </c>
      <c r="F1089" t="str">
        <f>"CHICO"</f>
        <v>CHICO</v>
      </c>
      <c r="G1089">
        <v>0</v>
      </c>
      <c r="H1089">
        <v>0</v>
      </c>
      <c r="I1089">
        <v>2</v>
      </c>
    </row>
    <row r="1090" spans="1:9" x14ac:dyDescent="0.25">
      <c r="A1090" t="s">
        <v>49</v>
      </c>
      <c r="B1090" t="str">
        <f>"""TorlysDynamics"",""Torlys Inc."",""111"",""3"",""SHA0250275"",""4"",""30000"""</f>
        <v>"TorlysDynamics","Torlys Inc.","111","3","SHA0250275","4","30000"</v>
      </c>
      <c r="C1090" s="2">
        <v>45938</v>
      </c>
      <c r="D1090" s="2" t="str">
        <f>"SHA0250275"</f>
        <v>SHA0250275</v>
      </c>
      <c r="E1090" s="2" t="str">
        <f>"M476"</f>
        <v>M476</v>
      </c>
      <c r="F1090" t="str">
        <f>"CHICO"</f>
        <v>CHICO</v>
      </c>
      <c r="G1090">
        <v>0</v>
      </c>
      <c r="H1090">
        <v>0</v>
      </c>
      <c r="I1090">
        <v>1</v>
      </c>
    </row>
    <row r="1091" spans="1:9" x14ac:dyDescent="0.25">
      <c r="A1091" t="s">
        <v>49</v>
      </c>
      <c r="B1091" t="str">
        <f>"""TorlysDynamics"",""Torlys Inc."",""111"",""3"",""SHA0250276"",""4"",""10000"""</f>
        <v>"TorlysDynamics","Torlys Inc.","111","3","SHA0250276","4","10000"</v>
      </c>
      <c r="C1091" s="2">
        <v>45938</v>
      </c>
      <c r="D1091" s="2" t="str">
        <f>"SHA0250276"</f>
        <v>SHA0250276</v>
      </c>
      <c r="E1091" s="2" t="str">
        <f>"P190"</f>
        <v>P190</v>
      </c>
      <c r="F1091" t="str">
        <f>"CLARENCE"</f>
        <v>CLARENCE</v>
      </c>
      <c r="G1091">
        <v>0</v>
      </c>
      <c r="H1091">
        <v>0</v>
      </c>
      <c r="I1091">
        <v>2</v>
      </c>
    </row>
    <row r="1092" spans="1:9" x14ac:dyDescent="0.25">
      <c r="A1092" t="s">
        <v>49</v>
      </c>
      <c r="B1092" t="str">
        <f>"""TorlysDynamics"",""Torlys Inc."",""111"",""3"",""SHA0250277"",""4"",""10000"""</f>
        <v>"TorlysDynamics","Torlys Inc.","111","3","SHA0250277","4","10000"</v>
      </c>
      <c r="C1092" s="2">
        <v>45938</v>
      </c>
      <c r="D1092" s="2" t="str">
        <f>"SHA0250277"</f>
        <v>SHA0250277</v>
      </c>
      <c r="E1092" s="2" t="str">
        <f>"P190"</f>
        <v>P190</v>
      </c>
      <c r="F1092" t="str">
        <f>"CLARENCE"</f>
        <v>CLARENCE</v>
      </c>
      <c r="G1092">
        <v>0</v>
      </c>
      <c r="H1092">
        <v>0</v>
      </c>
      <c r="I1092">
        <v>1</v>
      </c>
    </row>
    <row r="1093" spans="1:9" x14ac:dyDescent="0.25">
      <c r="A1093" t="s">
        <v>49</v>
      </c>
      <c r="B1093" t="str">
        <f>"""TorlysDynamics"",""Torlys Inc."",""111"",""3"",""SHA0250278"",""4"",""10000"""</f>
        <v>"TorlysDynamics","Torlys Inc.","111","3","SHA0250278","4","10000"</v>
      </c>
      <c r="C1093" s="2">
        <v>45938</v>
      </c>
      <c r="D1093" s="2" t="str">
        <f>"SHA0250278"</f>
        <v>SHA0250278</v>
      </c>
      <c r="E1093" s="2" t="str">
        <f>"P190"</f>
        <v>P190</v>
      </c>
      <c r="F1093" t="str">
        <f>"CLARENCE"</f>
        <v>CLARENCE</v>
      </c>
      <c r="G1093">
        <v>15</v>
      </c>
      <c r="H1093">
        <v>0</v>
      </c>
      <c r="I1093">
        <v>270</v>
      </c>
    </row>
    <row r="1094" spans="1:9" x14ac:dyDescent="0.25">
      <c r="A1094" t="s">
        <v>49</v>
      </c>
      <c r="B1094" t="str">
        <f>"""TorlysDynamics"",""Torlys Inc."",""111"",""3"",""SHA0250279"",""4"",""10000"""</f>
        <v>"TorlysDynamics","Torlys Inc.","111","3","SHA0250279","4","10000"</v>
      </c>
      <c r="C1094" s="2">
        <v>45938</v>
      </c>
      <c r="D1094" s="2" t="str">
        <f>"SHA0250279"</f>
        <v>SHA0250279</v>
      </c>
      <c r="E1094" s="2" t="str">
        <f>"P190"</f>
        <v>P190</v>
      </c>
      <c r="F1094" t="str">
        <f>"CLARENCE"</f>
        <v>CLARENCE</v>
      </c>
      <c r="G1094">
        <v>0</v>
      </c>
      <c r="H1094">
        <v>1</v>
      </c>
      <c r="I1094">
        <v>1531.98</v>
      </c>
    </row>
    <row r="1095" spans="1:9" x14ac:dyDescent="0.25">
      <c r="A1095" t="s">
        <v>49</v>
      </c>
      <c r="B1095" t="str">
        <f>"""TorlysDynamics"",""Torlys Inc."",""111"",""3"",""SHA0250280"",""4"",""10000"""</f>
        <v>"TorlysDynamics","Torlys Inc.","111","3","SHA0250280","4","10000"</v>
      </c>
      <c r="C1095" s="2">
        <v>45938</v>
      </c>
      <c r="D1095" s="2" t="str">
        <f>"SHA0250280"</f>
        <v>SHA0250280</v>
      </c>
      <c r="E1095" s="2" t="str">
        <f>"P190"</f>
        <v>P190</v>
      </c>
      <c r="F1095" t="str">
        <f>"CLARENCE"</f>
        <v>CLARENCE</v>
      </c>
      <c r="G1095">
        <v>14</v>
      </c>
      <c r="H1095">
        <v>0</v>
      </c>
      <c r="I1095">
        <v>391.02</v>
      </c>
    </row>
    <row r="1096" spans="1:9" x14ac:dyDescent="0.25">
      <c r="A1096" t="s">
        <v>49</v>
      </c>
      <c r="B1096" t="str">
        <f>"""TorlysDynamics"",""Torlys Inc."",""111"",""3"",""SHA0250281"",""4"",""10000"""</f>
        <v>"TorlysDynamics","Torlys Inc.","111","3","SHA0250281","4","10000"</v>
      </c>
      <c r="C1096" s="2">
        <v>45938</v>
      </c>
      <c r="D1096" s="2" t="str">
        <f>"SHA0250281"</f>
        <v>SHA0250281</v>
      </c>
      <c r="E1096" s="2" t="str">
        <f>"P190"</f>
        <v>P190</v>
      </c>
      <c r="F1096" t="str">
        <f>"CLARENCE"</f>
        <v>CLARENCE</v>
      </c>
      <c r="G1096">
        <v>3</v>
      </c>
      <c r="H1096">
        <v>0</v>
      </c>
      <c r="I1096">
        <v>43.98</v>
      </c>
    </row>
    <row r="1097" spans="1:9" x14ac:dyDescent="0.25">
      <c r="A1097" t="s">
        <v>49</v>
      </c>
      <c r="B1097" t="str">
        <f>"""TorlysDynamics"",""Torlys Inc."",""111"",""3"",""SHA0250282"",""4"",""10000"""</f>
        <v>"TorlysDynamics","Torlys Inc.","111","3","SHA0250282","4","10000"</v>
      </c>
      <c r="C1097" s="2">
        <v>45938</v>
      </c>
      <c r="D1097" s="2" t="str">
        <f>"SHA0250282"</f>
        <v>SHA0250282</v>
      </c>
      <c r="E1097" s="2" t="str">
        <f>"P190"</f>
        <v>P190</v>
      </c>
      <c r="F1097" t="str">
        <f>"CLARENCE"</f>
        <v>CLARENCE</v>
      </c>
      <c r="G1097">
        <v>0</v>
      </c>
      <c r="H1097">
        <v>0</v>
      </c>
      <c r="I1097">
        <v>4</v>
      </c>
    </row>
    <row r="1098" spans="1:9" x14ac:dyDescent="0.25">
      <c r="A1098" t="s">
        <v>49</v>
      </c>
      <c r="B1098" t="str">
        <f>"""TorlysDynamics"",""Torlys Inc."",""111"",""3"",""SHA0250282"",""4"",""20000"""</f>
        <v>"TorlysDynamics","Torlys Inc.","111","3","SHA0250282","4","20000"</v>
      </c>
      <c r="C1098" s="2">
        <v>45938</v>
      </c>
      <c r="D1098" s="2" t="str">
        <f>"SHA0250282"</f>
        <v>SHA0250282</v>
      </c>
      <c r="E1098" s="2" t="str">
        <f>"P190"</f>
        <v>P190</v>
      </c>
      <c r="F1098" t="str">
        <f>"CLARENCE"</f>
        <v>CLARENCE</v>
      </c>
      <c r="G1098">
        <v>0</v>
      </c>
      <c r="H1098">
        <v>0</v>
      </c>
      <c r="I1098">
        <v>1</v>
      </c>
    </row>
    <row r="1099" spans="1:9" x14ac:dyDescent="0.25">
      <c r="A1099" t="s">
        <v>49</v>
      </c>
      <c r="B1099" t="str">
        <f>"""TorlysDynamics"",""Torlys Inc."",""111"",""3"",""SHA0250283"",""4"",""10000"""</f>
        <v>"TorlysDynamics","Torlys Inc.","111","3","SHA0250283","4","10000"</v>
      </c>
      <c r="C1099" s="2">
        <v>45938</v>
      </c>
      <c r="D1099" s="2" t="str">
        <f>"SHA0250283"</f>
        <v>SHA0250283</v>
      </c>
      <c r="E1099" s="2" t="str">
        <f>"P190"</f>
        <v>P190</v>
      </c>
      <c r="F1099" t="str">
        <f>"CLARENCE"</f>
        <v>CLARENCE</v>
      </c>
      <c r="G1099">
        <v>0</v>
      </c>
      <c r="H1099">
        <v>0</v>
      </c>
      <c r="I1099">
        <v>4</v>
      </c>
    </row>
    <row r="1100" spans="1:9" x14ac:dyDescent="0.25">
      <c r="A1100" t="s">
        <v>49</v>
      </c>
      <c r="B1100" t="str">
        <f>"""TorlysDynamics"",""Torlys Inc."",""111"",""3"",""SHA0250283"",""4"",""20000"""</f>
        <v>"TorlysDynamics","Torlys Inc.","111","3","SHA0250283","4","20000"</v>
      </c>
      <c r="C1100" s="2">
        <v>45938</v>
      </c>
      <c r="D1100" s="2" t="str">
        <f>"SHA0250283"</f>
        <v>SHA0250283</v>
      </c>
      <c r="E1100" s="2" t="str">
        <f>"P190"</f>
        <v>P190</v>
      </c>
      <c r="F1100" t="str">
        <f>"CLARENCE"</f>
        <v>CLARENCE</v>
      </c>
      <c r="G1100">
        <v>14</v>
      </c>
      <c r="H1100">
        <v>0</v>
      </c>
      <c r="I1100">
        <v>328.58</v>
      </c>
    </row>
    <row r="1101" spans="1:9" x14ac:dyDescent="0.25">
      <c r="A1101" t="s">
        <v>49</v>
      </c>
      <c r="B1101" t="str">
        <f>"""TorlysDynamics"",""Torlys Inc."",""111"",""3"",""SHA0250284"",""4"",""10000"""</f>
        <v>"TorlysDynamics","Torlys Inc.","111","3","SHA0250284","4","10000"</v>
      </c>
      <c r="C1101" s="2">
        <v>45938</v>
      </c>
      <c r="D1101" s="2" t="str">
        <f>"SHA0250284"</f>
        <v>SHA0250284</v>
      </c>
      <c r="E1101" s="2" t="str">
        <f>"P190"</f>
        <v>P190</v>
      </c>
      <c r="F1101" t="str">
        <f>"CLARENCE"</f>
        <v>CLARENCE</v>
      </c>
      <c r="G1101">
        <v>2</v>
      </c>
      <c r="H1101">
        <v>0</v>
      </c>
      <c r="I1101">
        <v>32.44</v>
      </c>
    </row>
    <row r="1102" spans="1:9" x14ac:dyDescent="0.25">
      <c r="A1102" t="s">
        <v>49</v>
      </c>
      <c r="B1102" t="str">
        <f>"""TorlysDynamics"",""Torlys Inc."",""111"",""3"",""SHA0250285"",""4"",""10000"""</f>
        <v>"TorlysDynamics","Torlys Inc.","111","3","SHA0250285","4","10000"</v>
      </c>
      <c r="C1102" s="2">
        <v>45938</v>
      </c>
      <c r="D1102" s="2" t="str">
        <f>"SHA0250285"</f>
        <v>SHA0250285</v>
      </c>
      <c r="E1102" s="2" t="str">
        <f>"C237"</f>
        <v>C237</v>
      </c>
      <c r="F1102" t="str">
        <f>"AQIYL"</f>
        <v>AQIYL</v>
      </c>
      <c r="G1102">
        <v>33</v>
      </c>
      <c r="H1102">
        <v>0</v>
      </c>
      <c r="I1102">
        <v>483.78</v>
      </c>
    </row>
    <row r="1103" spans="1:9" x14ac:dyDescent="0.25">
      <c r="A1103" t="s">
        <v>49</v>
      </c>
      <c r="B1103" t="str">
        <f>"""TorlysDynamics"",""Torlys Inc."",""111"",""3"",""SHA0250285"",""4"",""20000"""</f>
        <v>"TorlysDynamics","Torlys Inc.","111","3","SHA0250285","4","20000"</v>
      </c>
      <c r="C1103" s="2">
        <v>45938</v>
      </c>
      <c r="D1103" s="2" t="str">
        <f>"SHA0250285"</f>
        <v>SHA0250285</v>
      </c>
      <c r="E1103" s="2" t="str">
        <f>"C237"</f>
        <v>C237</v>
      </c>
      <c r="F1103" t="str">
        <f>"AQIYL"</f>
        <v>AQIYL</v>
      </c>
      <c r="G1103">
        <v>0</v>
      </c>
      <c r="H1103">
        <v>0</v>
      </c>
      <c r="I1103">
        <v>1</v>
      </c>
    </row>
    <row r="1104" spans="1:9" x14ac:dyDescent="0.25">
      <c r="A1104" t="s">
        <v>49</v>
      </c>
      <c r="B1104" t="str">
        <f>"""TorlysDynamics"",""Torlys Inc."",""111"",""3"",""SHA0250286"",""4"",""25000"""</f>
        <v>"TorlysDynamics","Torlys Inc.","111","3","SHA0250286","4","25000"</v>
      </c>
      <c r="C1104" s="2">
        <v>45938</v>
      </c>
      <c r="D1104" s="2" t="str">
        <f>"SHA0250286"</f>
        <v>SHA0250286</v>
      </c>
      <c r="E1104" s="2" t="str">
        <f>"C300"</f>
        <v>C300</v>
      </c>
      <c r="F1104" t="str">
        <f>"AQIYL"</f>
        <v>AQIYL</v>
      </c>
      <c r="G1104">
        <v>1</v>
      </c>
      <c r="H1104">
        <v>0</v>
      </c>
      <c r="I1104">
        <v>41</v>
      </c>
    </row>
    <row r="1105" spans="1:9" x14ac:dyDescent="0.25">
      <c r="A1105" t="s">
        <v>49</v>
      </c>
      <c r="B1105" t="str">
        <f>"""TorlysDynamics"",""Torlys Inc."",""111"",""3"",""SHA0250294"",""4"",""10000"""</f>
        <v>"TorlysDynamics","Torlys Inc.","111","3","SHA0250294","4","10000"</v>
      </c>
      <c r="C1105" s="2">
        <v>45938</v>
      </c>
      <c r="D1105" s="2" t="str">
        <f>"SHA0250294"</f>
        <v>SHA0250294</v>
      </c>
      <c r="E1105" s="2" t="str">
        <f>"S146"</f>
        <v>S146</v>
      </c>
      <c r="F1105" t="str">
        <f>"CHICO"</f>
        <v>CHICO</v>
      </c>
      <c r="G1105">
        <v>0</v>
      </c>
      <c r="H1105">
        <v>7</v>
      </c>
      <c r="I1105">
        <v>8535.7999999999993</v>
      </c>
    </row>
    <row r="1106" spans="1:9" x14ac:dyDescent="0.25">
      <c r="A1106" t="s">
        <v>49</v>
      </c>
      <c r="B1106" t="str">
        <f>"""TorlysDynamics"",""Torlys Inc."",""111"",""3"",""SHA0250294"",""4"",""30000"""</f>
        <v>"TorlysDynamics","Torlys Inc.","111","3","SHA0250294","4","30000"</v>
      </c>
      <c r="C1106" s="2">
        <v>45938</v>
      </c>
      <c r="D1106" s="2" t="str">
        <f>"SHA0250294"</f>
        <v>SHA0250294</v>
      </c>
      <c r="E1106" s="2" t="str">
        <f>"S146"</f>
        <v>S146</v>
      </c>
      <c r="F1106" t="str">
        <f>"CHICO"</f>
        <v>CHICO</v>
      </c>
      <c r="G1106">
        <v>0</v>
      </c>
      <c r="H1106">
        <v>4</v>
      </c>
      <c r="I1106">
        <v>4877.6000000000004</v>
      </c>
    </row>
    <row r="1107" spans="1:9" x14ac:dyDescent="0.25">
      <c r="A1107" t="s">
        <v>49</v>
      </c>
      <c r="B1107" t="str">
        <f>"""TorlysDynamics"",""Torlys Inc."",""111"",""3"",""SHA0250294"",""4"",""50000"""</f>
        <v>"TorlysDynamics","Torlys Inc.","111","3","SHA0250294","4","50000"</v>
      </c>
      <c r="C1107" s="2">
        <v>45938</v>
      </c>
      <c r="D1107" s="2" t="str">
        <f>"SHA0250294"</f>
        <v>SHA0250294</v>
      </c>
      <c r="E1107" s="2" t="str">
        <f>"S146"</f>
        <v>S146</v>
      </c>
      <c r="F1107" t="str">
        <f>"CHICO"</f>
        <v>CHICO</v>
      </c>
      <c r="G1107">
        <v>0</v>
      </c>
      <c r="H1107">
        <v>4</v>
      </c>
      <c r="I1107">
        <v>4877.6000000000004</v>
      </c>
    </row>
    <row r="1108" spans="1:9" x14ac:dyDescent="0.25">
      <c r="A1108" t="s">
        <v>49</v>
      </c>
      <c r="B1108" t="str">
        <f>"""TorlysDynamics"",""Torlys Inc."",""111"",""3"",""SHA0250294"",""4"",""70000"""</f>
        <v>"TorlysDynamics","Torlys Inc.","111","3","SHA0250294","4","70000"</v>
      </c>
      <c r="C1108" s="2">
        <v>45938</v>
      </c>
      <c r="D1108" s="2" t="str">
        <f>"SHA0250294"</f>
        <v>SHA0250294</v>
      </c>
      <c r="E1108" s="2" t="str">
        <f>"S146"</f>
        <v>S146</v>
      </c>
      <c r="F1108" t="str">
        <f>"CHICO"</f>
        <v>CHICO</v>
      </c>
      <c r="G1108">
        <v>0</v>
      </c>
      <c r="H1108">
        <v>3</v>
      </c>
      <c r="I1108">
        <v>3658.2</v>
      </c>
    </row>
    <row r="1109" spans="1:9" x14ac:dyDescent="0.25">
      <c r="A1109" t="s">
        <v>49</v>
      </c>
      <c r="B1109" t="str">
        <f>"""TorlysDynamics"",""Torlys Inc."",""111"",""3"",""SHA0250296"",""4"",""10000"""</f>
        <v>"TorlysDynamics","Torlys Inc.","111","3","SHA0250296","4","10000"</v>
      </c>
      <c r="C1109" s="2">
        <v>45938</v>
      </c>
      <c r="D1109" s="2" t="str">
        <f>"SHA0250296"</f>
        <v>SHA0250296</v>
      </c>
      <c r="E1109" s="2" t="str">
        <f>"C465"</f>
        <v>C465</v>
      </c>
      <c r="F1109" t="str">
        <f>"CLARENCE"</f>
        <v>CLARENCE</v>
      </c>
      <c r="G1109">
        <v>31</v>
      </c>
      <c r="H1109">
        <v>0</v>
      </c>
      <c r="I1109">
        <v>814.99</v>
      </c>
    </row>
    <row r="1110" spans="1:9" x14ac:dyDescent="0.25">
      <c r="A1110" t="s">
        <v>49</v>
      </c>
      <c r="B1110" t="str">
        <f>"""TorlysDynamics"",""Torlys Inc."",""111"",""3"",""SHA0250297"",""4"",""10000"""</f>
        <v>"TorlysDynamics","Torlys Inc.","111","3","SHA0250297","4","10000"</v>
      </c>
      <c r="C1110" s="2">
        <v>45938</v>
      </c>
      <c r="D1110" s="2" t="str">
        <f>"SHA0250297"</f>
        <v>SHA0250297</v>
      </c>
      <c r="E1110" s="2" t="str">
        <f>"C465"</f>
        <v>C465</v>
      </c>
      <c r="F1110" t="str">
        <f>"CLARENCE"</f>
        <v>CLARENCE</v>
      </c>
      <c r="G1110">
        <v>26</v>
      </c>
      <c r="H1110">
        <v>0</v>
      </c>
      <c r="I1110">
        <v>381.16</v>
      </c>
    </row>
    <row r="1111" spans="1:9" x14ac:dyDescent="0.25">
      <c r="A1111" t="s">
        <v>49</v>
      </c>
      <c r="B1111" t="str">
        <f>"""TorlysDynamics"",""Torlys Inc."",""111"",""3"",""SHA0250298"",""4"",""10000"""</f>
        <v>"TorlysDynamics","Torlys Inc.","111","3","SHA0250298","4","10000"</v>
      </c>
      <c r="C1111" s="2">
        <v>45938</v>
      </c>
      <c r="D1111" s="2" t="str">
        <f>"SHA0250298"</f>
        <v>SHA0250298</v>
      </c>
      <c r="E1111" s="2" t="str">
        <f>"C465"</f>
        <v>C465</v>
      </c>
      <c r="F1111" t="str">
        <f>"CLARENCE"</f>
        <v>CLARENCE</v>
      </c>
      <c r="G1111">
        <v>16</v>
      </c>
      <c r="H1111">
        <v>0</v>
      </c>
      <c r="I1111">
        <v>453.92</v>
      </c>
    </row>
    <row r="1112" spans="1:9" x14ac:dyDescent="0.25">
      <c r="A1112" t="s">
        <v>49</v>
      </c>
      <c r="B1112" t="str">
        <f>"""TorlysDynamics"",""Torlys Inc."",""111"",""3"",""SHA0250298"",""4"",""20000"""</f>
        <v>"TorlysDynamics","Torlys Inc.","111","3","SHA0250298","4","20000"</v>
      </c>
      <c r="C1112" s="2">
        <v>45938</v>
      </c>
      <c r="D1112" s="2" t="str">
        <f>"SHA0250298"</f>
        <v>SHA0250298</v>
      </c>
      <c r="E1112" s="2" t="str">
        <f>"C465"</f>
        <v>C465</v>
      </c>
      <c r="F1112" t="str">
        <f>"CLARENCE"</f>
        <v>CLARENCE</v>
      </c>
      <c r="G1112">
        <v>0</v>
      </c>
      <c r="H1112">
        <v>0</v>
      </c>
      <c r="I1112">
        <v>1</v>
      </c>
    </row>
    <row r="1113" spans="1:9" x14ac:dyDescent="0.25">
      <c r="A1113" t="s">
        <v>49</v>
      </c>
      <c r="B1113" t="str">
        <f>"""TorlysDynamics"",""Torlys Inc."",""111"",""3"",""SHA0250299"",""4"",""10000"""</f>
        <v>"TorlysDynamics","Torlys Inc.","111","3","SHA0250299","4","10000"</v>
      </c>
      <c r="C1113" s="2">
        <v>45938</v>
      </c>
      <c r="D1113" s="2" t="str">
        <f>"SHA0250299"</f>
        <v>SHA0250299</v>
      </c>
      <c r="E1113" s="2" t="str">
        <f>"C465"</f>
        <v>C465</v>
      </c>
      <c r="F1113" t="str">
        <f>"CLARENCE"</f>
        <v>CLARENCE</v>
      </c>
      <c r="G1113">
        <v>0</v>
      </c>
      <c r="H1113">
        <v>0</v>
      </c>
      <c r="I1113">
        <v>1</v>
      </c>
    </row>
    <row r="1114" spans="1:9" x14ac:dyDescent="0.25">
      <c r="A1114" t="s">
        <v>49</v>
      </c>
      <c r="B1114" t="str">
        <f>"""TorlysDynamics"",""Torlys Inc."",""111"",""3"",""SHA0250300"",""4"",""10000"""</f>
        <v>"TorlysDynamics","Torlys Inc.","111","3","SHA0250300","4","10000"</v>
      </c>
      <c r="C1114" s="2">
        <v>45938</v>
      </c>
      <c r="D1114" s="2" t="str">
        <f>"SHA0250300"</f>
        <v>SHA0250300</v>
      </c>
      <c r="E1114" s="2" t="str">
        <f>"D250"</f>
        <v>D250</v>
      </c>
      <c r="F1114" t="str">
        <f>"AQIYL"</f>
        <v>AQIYL</v>
      </c>
      <c r="G1114">
        <v>32</v>
      </c>
      <c r="H1114">
        <v>0</v>
      </c>
      <c r="I1114">
        <v>907.84</v>
      </c>
    </row>
    <row r="1115" spans="1:9" x14ac:dyDescent="0.25">
      <c r="A1115" t="s">
        <v>49</v>
      </c>
      <c r="B1115" t="str">
        <f>"""TorlysDynamics"",""Torlys Inc."",""111"",""3"",""SHA0250301"",""4"",""10000"""</f>
        <v>"TorlysDynamics","Torlys Inc.","111","3","SHA0250301","4","10000"</v>
      </c>
      <c r="C1115" s="2">
        <v>45938</v>
      </c>
      <c r="D1115" s="2" t="str">
        <f>"SHA0250301"</f>
        <v>SHA0250301</v>
      </c>
      <c r="E1115" s="2" t="str">
        <f>"D250"</f>
        <v>D250</v>
      </c>
      <c r="F1115" t="str">
        <f>"AQIYL"</f>
        <v>AQIYL</v>
      </c>
      <c r="G1115">
        <v>4</v>
      </c>
      <c r="H1115">
        <v>0</v>
      </c>
      <c r="I1115">
        <v>113.48</v>
      </c>
    </row>
    <row r="1116" spans="1:9" x14ac:dyDescent="0.25">
      <c r="A1116" t="s">
        <v>49</v>
      </c>
      <c r="B1116" t="str">
        <f>"""TorlysDynamics"",""Torlys Inc."",""111"",""3"",""SHA0250302"",""4"",""10000"""</f>
        <v>"TorlysDynamics","Torlys Inc.","111","3","SHA0250302","4","10000"</v>
      </c>
      <c r="C1116" s="2">
        <v>45938</v>
      </c>
      <c r="D1116" s="2" t="str">
        <f>"SHA0250302"</f>
        <v>SHA0250302</v>
      </c>
      <c r="E1116" s="2" t="str">
        <f>"D675"</f>
        <v>D675</v>
      </c>
      <c r="F1116" t="str">
        <f>"AQIYL"</f>
        <v>AQIYL</v>
      </c>
      <c r="G1116">
        <v>26</v>
      </c>
      <c r="H1116">
        <v>0</v>
      </c>
      <c r="I1116">
        <v>421.72</v>
      </c>
    </row>
    <row r="1117" spans="1:9" x14ac:dyDescent="0.25">
      <c r="A1117" t="s">
        <v>49</v>
      </c>
      <c r="B1117" t="str">
        <f>"""TorlysDynamics"",""Torlys Inc."",""111"",""3"",""SHA0250302"",""4"",""20000"""</f>
        <v>"TorlysDynamics","Torlys Inc.","111","3","SHA0250302","4","20000"</v>
      </c>
      <c r="C1117" s="2">
        <v>45938</v>
      </c>
      <c r="D1117" s="2" t="str">
        <f>"SHA0250302"</f>
        <v>SHA0250302</v>
      </c>
      <c r="E1117" s="2" t="str">
        <f>"D675"</f>
        <v>D675</v>
      </c>
      <c r="F1117" t="str">
        <f>"AQIYL"</f>
        <v>AQIYL</v>
      </c>
      <c r="G1117">
        <v>0</v>
      </c>
      <c r="H1117">
        <v>0</v>
      </c>
      <c r="I1117">
        <v>1</v>
      </c>
    </row>
    <row r="1118" spans="1:9" x14ac:dyDescent="0.25">
      <c r="A1118" t="s">
        <v>49</v>
      </c>
      <c r="B1118" t="str">
        <f>"""TorlysDynamics"",""Torlys Inc."",""111"",""3"",""SHA0250303"",""4"",""10000"""</f>
        <v>"TorlysDynamics","Torlys Inc.","111","3","SHA0250303","4","10000"</v>
      </c>
      <c r="C1118" s="2">
        <v>45938</v>
      </c>
      <c r="D1118" s="2" t="str">
        <f>"SHA0250303"</f>
        <v>SHA0250303</v>
      </c>
      <c r="E1118" s="2" t="str">
        <f>"D675"</f>
        <v>D675</v>
      </c>
      <c r="F1118" t="str">
        <f>"AQIYL"</f>
        <v>AQIYL</v>
      </c>
      <c r="G1118">
        <v>22</v>
      </c>
      <c r="H1118">
        <v>0</v>
      </c>
      <c r="I1118">
        <v>356.84</v>
      </c>
    </row>
    <row r="1119" spans="1:9" x14ac:dyDescent="0.25">
      <c r="A1119" t="s">
        <v>49</v>
      </c>
      <c r="B1119" t="str">
        <f>"""TorlysDynamics"",""Torlys Inc."",""111"",""3"",""SHA0250315"",""4"",""10000"""</f>
        <v>"TorlysDynamics","Torlys Inc.","111","3","SHA0250315","4","10000"</v>
      </c>
      <c r="C1119" s="2">
        <v>45938</v>
      </c>
      <c r="D1119" s="2" t="str">
        <f>"SHA0250315"</f>
        <v>SHA0250315</v>
      </c>
      <c r="E1119" s="2" t="str">
        <f>"C1000"</f>
        <v>C1000</v>
      </c>
      <c r="F1119" t="str">
        <f>"MANUEL"</f>
        <v>MANUEL</v>
      </c>
      <c r="G1119">
        <v>39</v>
      </c>
      <c r="H1119">
        <v>0</v>
      </c>
      <c r="I1119">
        <v>914.55</v>
      </c>
    </row>
    <row r="1120" spans="1:9" x14ac:dyDescent="0.25">
      <c r="A1120" t="s">
        <v>49</v>
      </c>
      <c r="B1120" t="str">
        <f>"""TorlysDynamics"",""Torlys Inc."",""111"",""3"",""SHA0250315"",""4"",""30000"""</f>
        <v>"TorlysDynamics","Torlys Inc.","111","3","SHA0250315","4","30000"</v>
      </c>
      <c r="C1120" s="2">
        <v>45938</v>
      </c>
      <c r="D1120" s="2" t="str">
        <f>"SHA0250315"</f>
        <v>SHA0250315</v>
      </c>
      <c r="E1120" s="2" t="str">
        <f>"C1000"</f>
        <v>C1000</v>
      </c>
      <c r="F1120" t="str">
        <f>"MANUEL"</f>
        <v>MANUEL</v>
      </c>
      <c r="G1120">
        <v>9</v>
      </c>
      <c r="H1120">
        <v>0</v>
      </c>
      <c r="I1120">
        <v>211.05</v>
      </c>
    </row>
    <row r="1121" spans="1:9" x14ac:dyDescent="0.25">
      <c r="A1121" t="s">
        <v>49</v>
      </c>
      <c r="B1121" t="str">
        <f>"""TorlysDynamics"",""Torlys Inc."",""111"",""3"",""SHA0250315"",""4"",""50000"""</f>
        <v>"TorlysDynamics","Torlys Inc.","111","3","SHA0250315","4","50000"</v>
      </c>
      <c r="C1121" s="2">
        <v>45938</v>
      </c>
      <c r="D1121" s="2" t="str">
        <f>"SHA0250315"</f>
        <v>SHA0250315</v>
      </c>
      <c r="E1121" s="2" t="str">
        <f>"C1000"</f>
        <v>C1000</v>
      </c>
      <c r="F1121" t="str">
        <f>"MANUEL"</f>
        <v>MANUEL</v>
      </c>
      <c r="G1121">
        <v>0</v>
      </c>
      <c r="H1121">
        <v>0</v>
      </c>
      <c r="I1121">
        <v>1</v>
      </c>
    </row>
    <row r="1122" spans="1:9" x14ac:dyDescent="0.25">
      <c r="A1122" t="s">
        <v>49</v>
      </c>
      <c r="B1122" t="str">
        <f>"""TorlysDynamics"",""Torlys Inc."",""111"",""3"",""SHA0250315"",""4"",""60000"""</f>
        <v>"TorlysDynamics","Torlys Inc.","111","3","SHA0250315","4","60000"</v>
      </c>
      <c r="C1122" s="2">
        <v>45938</v>
      </c>
      <c r="D1122" s="2" t="str">
        <f>"SHA0250315"</f>
        <v>SHA0250315</v>
      </c>
      <c r="E1122" s="2" t="str">
        <f>"C1000"</f>
        <v>C1000</v>
      </c>
      <c r="F1122" t="str">
        <f>"MANUEL"</f>
        <v>MANUEL</v>
      </c>
      <c r="G1122">
        <v>4</v>
      </c>
      <c r="H1122">
        <v>0</v>
      </c>
      <c r="I1122">
        <v>93.8</v>
      </c>
    </row>
    <row r="1123" spans="1:9" x14ac:dyDescent="0.25">
      <c r="A1123" t="s">
        <v>49</v>
      </c>
      <c r="B1123" t="str">
        <f>"""TorlysDynamics"",""Torlys Inc."",""111"",""3"",""SHA0250316"",""4"",""10000"""</f>
        <v>"TorlysDynamics","Torlys Inc.","111","3","SHA0250316","4","10000"</v>
      </c>
      <c r="C1123" s="2">
        <v>45938</v>
      </c>
      <c r="D1123" s="2" t="str">
        <f>"SHA0250316"</f>
        <v>SHA0250316</v>
      </c>
      <c r="E1123" s="2" t="str">
        <f>"C1000"</f>
        <v>C1000</v>
      </c>
      <c r="F1123" t="str">
        <f>"MANUEL"</f>
        <v>MANUEL</v>
      </c>
      <c r="G1123">
        <v>0</v>
      </c>
      <c r="H1123">
        <v>1</v>
      </c>
      <c r="I1123">
        <v>1219.4000000000001</v>
      </c>
    </row>
    <row r="1124" spans="1:9" x14ac:dyDescent="0.25">
      <c r="A1124" t="s">
        <v>49</v>
      </c>
      <c r="B1124" t="str">
        <f>"""TorlysDynamics"",""Torlys Inc."",""111"",""3"",""SHA0250317"",""4"",""10000"""</f>
        <v>"TorlysDynamics","Torlys Inc.","111","3","SHA0250317","4","10000"</v>
      </c>
      <c r="C1124" s="2">
        <v>45938</v>
      </c>
      <c r="D1124" s="2" t="str">
        <f>"SHA0250317"</f>
        <v>SHA0250317</v>
      </c>
      <c r="E1124" s="2" t="str">
        <f>"C1000"</f>
        <v>C1000</v>
      </c>
      <c r="F1124" t="str">
        <f>"MANUEL"</f>
        <v>MANUEL</v>
      </c>
      <c r="G1124">
        <v>22</v>
      </c>
      <c r="H1124">
        <v>0</v>
      </c>
      <c r="I1124">
        <v>322.52</v>
      </c>
    </row>
    <row r="1125" spans="1:9" x14ac:dyDescent="0.25">
      <c r="A1125" t="s">
        <v>49</v>
      </c>
      <c r="B1125" t="str">
        <f>"""TorlysDynamics"",""Torlys Inc."",""111"",""3"",""SHA0250317"",""4"",""20000"""</f>
        <v>"TorlysDynamics","Torlys Inc.","111","3","SHA0250317","4","20000"</v>
      </c>
      <c r="C1125" s="2">
        <v>45938</v>
      </c>
      <c r="D1125" s="2" t="str">
        <f>"SHA0250317"</f>
        <v>SHA0250317</v>
      </c>
      <c r="E1125" s="2" t="str">
        <f>"C1000"</f>
        <v>C1000</v>
      </c>
      <c r="F1125" t="str">
        <f>"MANUEL"</f>
        <v>MANUEL</v>
      </c>
      <c r="G1125">
        <v>6</v>
      </c>
      <c r="H1125">
        <v>0</v>
      </c>
      <c r="I1125">
        <v>12</v>
      </c>
    </row>
    <row r="1126" spans="1:9" x14ac:dyDescent="0.25">
      <c r="A1126" t="s">
        <v>49</v>
      </c>
      <c r="B1126" t="str">
        <f>"""TorlysDynamics"",""Torlys Inc."",""111"",""3"",""SHA0250318"",""4"",""10000"""</f>
        <v>"TorlysDynamics","Torlys Inc.","111","3","SHA0250318","4","10000"</v>
      </c>
      <c r="C1126" s="2">
        <v>45938</v>
      </c>
      <c r="D1126" s="2" t="str">
        <f>"SHA0250318"</f>
        <v>SHA0250318</v>
      </c>
      <c r="E1126" s="2" t="str">
        <f>"C1000"</f>
        <v>C1000</v>
      </c>
      <c r="F1126" t="str">
        <f>"MANUEL"</f>
        <v>MANUEL</v>
      </c>
      <c r="G1126">
        <v>32</v>
      </c>
      <c r="H1126">
        <v>0</v>
      </c>
      <c r="I1126">
        <v>500.48</v>
      </c>
    </row>
    <row r="1127" spans="1:9" x14ac:dyDescent="0.25">
      <c r="A1127" t="s">
        <v>49</v>
      </c>
      <c r="B1127" t="str">
        <f>"""TorlysDynamics"",""Torlys Inc."",""111"",""3"",""SHA0250319"",""4"",""10000"""</f>
        <v>"TorlysDynamics","Torlys Inc.","111","3","SHA0250319","4","10000"</v>
      </c>
      <c r="C1127" s="2">
        <v>45938</v>
      </c>
      <c r="D1127" s="2" t="str">
        <f>"SHA0250319"</f>
        <v>SHA0250319</v>
      </c>
      <c r="E1127" s="2" t="str">
        <f>"C1000"</f>
        <v>C1000</v>
      </c>
      <c r="F1127" t="str">
        <f>"MANUEL"</f>
        <v>MANUEL</v>
      </c>
      <c r="G1127">
        <v>0</v>
      </c>
      <c r="H1127">
        <v>0</v>
      </c>
      <c r="I1127">
        <v>3</v>
      </c>
    </row>
    <row r="1128" spans="1:9" x14ac:dyDescent="0.25">
      <c r="A1128" t="s">
        <v>49</v>
      </c>
      <c r="B1128" t="str">
        <f>"""TorlysDynamics"",""Torlys Inc."",""111"",""3"",""SHA0250320"",""4"",""10000"""</f>
        <v>"TorlysDynamics","Torlys Inc.","111","3","SHA0250320","4","10000"</v>
      </c>
      <c r="C1128" s="2">
        <v>45938</v>
      </c>
      <c r="D1128" s="2" t="str">
        <f>"SHA0250320"</f>
        <v>SHA0250320</v>
      </c>
      <c r="E1128" s="2" t="str">
        <f>"C1000"</f>
        <v>C1000</v>
      </c>
      <c r="F1128" t="str">
        <f>"MANUEL"</f>
        <v>MANUEL</v>
      </c>
      <c r="G1128">
        <v>32</v>
      </c>
      <c r="H1128">
        <v>0</v>
      </c>
      <c r="I1128">
        <v>862.4</v>
      </c>
    </row>
    <row r="1129" spans="1:9" x14ac:dyDescent="0.25">
      <c r="A1129" t="s">
        <v>49</v>
      </c>
      <c r="B1129" t="str">
        <f>"""TorlysDynamics"",""Torlys Inc."",""111"",""3"",""SHA0250321"",""4"",""10000"""</f>
        <v>"TorlysDynamics","Torlys Inc.","111","3","SHA0250321","4","10000"</v>
      </c>
      <c r="C1129" s="2">
        <v>45938</v>
      </c>
      <c r="D1129" s="2" t="str">
        <f>"SHA0250321"</f>
        <v>SHA0250321</v>
      </c>
      <c r="E1129" s="2" t="str">
        <f>"W112"</f>
        <v>W112</v>
      </c>
      <c r="F1129" t="str">
        <f>"CLARENCE"</f>
        <v>CLARENCE</v>
      </c>
      <c r="G1129">
        <v>19</v>
      </c>
      <c r="H1129">
        <v>0</v>
      </c>
      <c r="I1129">
        <v>683.05</v>
      </c>
    </row>
    <row r="1130" spans="1:9" x14ac:dyDescent="0.25">
      <c r="A1130" t="s">
        <v>49</v>
      </c>
      <c r="B1130" t="str">
        <f>"""TorlysDynamics"",""Torlys Inc."",""111"",""3"",""SHA0250323"",""4"",""60000"""</f>
        <v>"TorlysDynamics","Torlys Inc.","111","3","SHA0250323","4","60000"</v>
      </c>
      <c r="C1130" s="2">
        <v>45938</v>
      </c>
      <c r="D1130" s="2" t="str">
        <f>"SHA0250323"</f>
        <v>SHA0250323</v>
      </c>
      <c r="E1130" s="2" t="str">
        <f>"S146"</f>
        <v>S146</v>
      </c>
      <c r="F1130" t="str">
        <f>"CHICO"</f>
        <v>CHICO</v>
      </c>
      <c r="G1130">
        <v>0</v>
      </c>
      <c r="H1130">
        <v>0</v>
      </c>
      <c r="I1130">
        <v>2</v>
      </c>
    </row>
    <row r="1131" spans="1:9" x14ac:dyDescent="0.25">
      <c r="A1131" t="s">
        <v>49</v>
      </c>
      <c r="B1131" t="str">
        <f>"""TorlysDynamics"",""Torlys Inc."",""111"",""3"",""SHA0250324"",""4"",""10000"""</f>
        <v>"TorlysDynamics","Torlys Inc.","111","3","SHA0250324","4","10000"</v>
      </c>
      <c r="C1131" s="2">
        <v>45938</v>
      </c>
      <c r="D1131" s="2" t="str">
        <f>"SHA0250324"</f>
        <v>SHA0250324</v>
      </c>
      <c r="E1131" s="2" t="str">
        <f>"A524"</f>
        <v>A524</v>
      </c>
      <c r="F1131" t="str">
        <f>"CLARENCE"</f>
        <v>CLARENCE</v>
      </c>
      <c r="G1131">
        <v>17</v>
      </c>
      <c r="H1131">
        <v>0</v>
      </c>
      <c r="I1131">
        <v>249.22</v>
      </c>
    </row>
    <row r="1132" spans="1:9" x14ac:dyDescent="0.25">
      <c r="A1132" t="s">
        <v>49</v>
      </c>
      <c r="B1132" t="str">
        <f>"""TorlysDynamics"",""Torlys Inc."",""111"",""3"",""SHA0250325"",""4"",""10000"""</f>
        <v>"TorlysDynamics","Torlys Inc.","111","3","SHA0250325","4","10000"</v>
      </c>
      <c r="C1132" s="2">
        <v>45938</v>
      </c>
      <c r="D1132" s="2" t="str">
        <f>"SHA0250325"</f>
        <v>SHA0250325</v>
      </c>
      <c r="E1132" s="2" t="str">
        <f>"A555"</f>
        <v>A555</v>
      </c>
      <c r="F1132" t="str">
        <f>"JESSICA"</f>
        <v>JESSICA</v>
      </c>
      <c r="G1132">
        <v>0</v>
      </c>
      <c r="H1132">
        <v>0</v>
      </c>
      <c r="I1132">
        <v>1</v>
      </c>
    </row>
    <row r="1133" spans="1:9" x14ac:dyDescent="0.25">
      <c r="A1133" t="s">
        <v>49</v>
      </c>
      <c r="B1133" t="str">
        <f>"""TorlysDynamics"",""Torlys Inc."",""111"",""3"",""SHA0250329"",""4"",""10000"""</f>
        <v>"TorlysDynamics","Torlys Inc.","111","3","SHA0250329","4","10000"</v>
      </c>
      <c r="C1133" s="2">
        <v>45938</v>
      </c>
      <c r="D1133" s="2" t="str">
        <f>"SHA0250329"</f>
        <v>SHA0250329</v>
      </c>
      <c r="E1133" s="2" t="str">
        <f>"E912"</f>
        <v>E912</v>
      </c>
      <c r="F1133" t="str">
        <f>"CLARENCE"</f>
        <v>CLARENCE</v>
      </c>
      <c r="G1133">
        <v>25</v>
      </c>
      <c r="H1133">
        <v>0</v>
      </c>
      <c r="I1133">
        <v>366.5</v>
      </c>
    </row>
    <row r="1134" spans="1:9" x14ac:dyDescent="0.25">
      <c r="A1134" t="s">
        <v>49</v>
      </c>
      <c r="B1134" t="str">
        <f>"""TorlysDynamics"",""Torlys Inc."",""111"",""3"",""SHA0250329"",""4"",""20000"""</f>
        <v>"TorlysDynamics","Torlys Inc.","111","3","SHA0250329","4","20000"</v>
      </c>
      <c r="C1134" s="2">
        <v>45938</v>
      </c>
      <c r="D1134" s="2" t="str">
        <f>"SHA0250329"</f>
        <v>SHA0250329</v>
      </c>
      <c r="E1134" s="2" t="str">
        <f>"E912"</f>
        <v>E912</v>
      </c>
      <c r="F1134" t="str">
        <f>"CLARENCE"</f>
        <v>CLARENCE</v>
      </c>
      <c r="G1134">
        <v>0</v>
      </c>
      <c r="H1134">
        <v>0</v>
      </c>
      <c r="I1134">
        <v>1</v>
      </c>
    </row>
    <row r="1135" spans="1:9" x14ac:dyDescent="0.25">
      <c r="A1135" t="s">
        <v>49</v>
      </c>
      <c r="B1135" t="str">
        <f>"""TorlysDynamics"",""Torlys Inc."",""111"",""3"",""SHA0250329"",""4"",""30000"""</f>
        <v>"TorlysDynamics","Torlys Inc.","111","3","SHA0250329","4","30000"</v>
      </c>
      <c r="C1135" s="2">
        <v>45938</v>
      </c>
      <c r="D1135" s="2" t="str">
        <f>"SHA0250329"</f>
        <v>SHA0250329</v>
      </c>
      <c r="E1135" s="2" t="str">
        <f>"E912"</f>
        <v>E912</v>
      </c>
      <c r="F1135" t="str">
        <f>"CLARENCE"</f>
        <v>CLARENCE</v>
      </c>
      <c r="G1135">
        <v>0</v>
      </c>
      <c r="H1135">
        <v>0</v>
      </c>
      <c r="I1135">
        <v>1</v>
      </c>
    </row>
    <row r="1136" spans="1:9" x14ac:dyDescent="0.25">
      <c r="A1136" t="s">
        <v>49</v>
      </c>
      <c r="B1136" t="str">
        <f>"""TorlysDynamics"",""Torlys Inc."",""111"",""3"",""SHA0250332"",""4"",""10000"""</f>
        <v>"TorlysDynamics","Torlys Inc.","111","3","SHA0250332","4","10000"</v>
      </c>
      <c r="C1136" s="2">
        <v>45938</v>
      </c>
      <c r="D1136" s="2" t="str">
        <f>"SHA0250332"</f>
        <v>SHA0250332</v>
      </c>
      <c r="E1136" s="2" t="str">
        <f>"L808"</f>
        <v>L808</v>
      </c>
      <c r="F1136" t="str">
        <f>"AQIYL"</f>
        <v>AQIYL</v>
      </c>
      <c r="G1136">
        <v>45</v>
      </c>
      <c r="H1136">
        <v>0</v>
      </c>
      <c r="I1136">
        <v>1055.25</v>
      </c>
    </row>
    <row r="1137" spans="1:9" x14ac:dyDescent="0.25">
      <c r="A1137" t="s">
        <v>49</v>
      </c>
      <c r="B1137" t="str">
        <f>"""TorlysDynamics"",""Torlys Inc."",""111"",""3"",""SHA0250332"",""4"",""30000"""</f>
        <v>"TorlysDynamics","Torlys Inc.","111","3","SHA0250332","4","30000"</v>
      </c>
      <c r="C1137" s="2">
        <v>45938</v>
      </c>
      <c r="D1137" s="2" t="str">
        <f>"SHA0250332"</f>
        <v>SHA0250332</v>
      </c>
      <c r="E1137" s="2" t="str">
        <f>"L808"</f>
        <v>L808</v>
      </c>
      <c r="F1137" t="str">
        <f>"AQIYL"</f>
        <v>AQIYL</v>
      </c>
      <c r="G1137">
        <v>0</v>
      </c>
      <c r="H1137">
        <v>0</v>
      </c>
      <c r="I1137">
        <v>1</v>
      </c>
    </row>
    <row r="1138" spans="1:9" x14ac:dyDescent="0.25">
      <c r="A1138" t="s">
        <v>49</v>
      </c>
      <c r="B1138" t="str">
        <f>"""TorlysDynamics"",""Torlys Inc."",""111"",""3"",""SHA0250333"",""4"",""10000"""</f>
        <v>"TorlysDynamics","Torlys Inc.","111","3","SHA0250333","4","10000"</v>
      </c>
      <c r="C1138" s="2">
        <v>45938</v>
      </c>
      <c r="D1138" s="2" t="str">
        <f>"SHA0250333"</f>
        <v>SHA0250333</v>
      </c>
      <c r="E1138" s="2" t="str">
        <f>"R900"</f>
        <v>R900</v>
      </c>
      <c r="F1138" t="str">
        <f>"AQIYL"</f>
        <v>AQIYL</v>
      </c>
      <c r="G1138">
        <v>1</v>
      </c>
      <c r="H1138">
        <v>0</v>
      </c>
      <c r="I1138">
        <v>1</v>
      </c>
    </row>
    <row r="1139" spans="1:9" x14ac:dyDescent="0.25">
      <c r="A1139" t="s">
        <v>49</v>
      </c>
      <c r="B1139" t="str">
        <f>"""TorlysDynamics"",""Torlys Inc."",""111"",""3"",""SHA0250334"",""4"",""10000"""</f>
        <v>"TorlysDynamics","Torlys Inc.","111","3","SHA0250334","4","10000"</v>
      </c>
      <c r="C1139" s="2">
        <v>45938</v>
      </c>
      <c r="D1139" s="2" t="str">
        <f>"SHA0250334"</f>
        <v>SHA0250334</v>
      </c>
      <c r="E1139" s="2" t="str">
        <f>"S125"</f>
        <v>S125</v>
      </c>
      <c r="F1139" t="str">
        <f>"JASON-R"</f>
        <v>JASON-R</v>
      </c>
      <c r="G1139">
        <v>12</v>
      </c>
      <c r="H1139">
        <v>0</v>
      </c>
      <c r="I1139">
        <v>335.16</v>
      </c>
    </row>
    <row r="1140" spans="1:9" x14ac:dyDescent="0.25">
      <c r="A1140" t="s">
        <v>49</v>
      </c>
      <c r="B1140" t="str">
        <f>"""TorlysDynamics"",""Torlys Inc."",""111"",""3"",""SHA0250334"",""4"",""30000"""</f>
        <v>"TorlysDynamics","Torlys Inc.","111","3","SHA0250334","4","30000"</v>
      </c>
      <c r="C1140" s="2">
        <v>45938</v>
      </c>
      <c r="D1140" s="2" t="str">
        <f>"SHA0250334"</f>
        <v>SHA0250334</v>
      </c>
      <c r="E1140" s="2" t="str">
        <f>"S125"</f>
        <v>S125</v>
      </c>
      <c r="F1140" t="str">
        <f>"JASON-R"</f>
        <v>JASON-R</v>
      </c>
      <c r="G1140">
        <v>0</v>
      </c>
      <c r="H1140">
        <v>0</v>
      </c>
      <c r="I1140">
        <v>3</v>
      </c>
    </row>
    <row r="1141" spans="1:9" x14ac:dyDescent="0.25">
      <c r="A1141" t="s">
        <v>49</v>
      </c>
      <c r="B1141" t="str">
        <f>"""TorlysDynamics"",""Torlys Inc."",""111"",""3"",""SHA0250334"",""4"",""70000"""</f>
        <v>"TorlysDynamics","Torlys Inc.","111","3","SHA0250334","4","70000"</v>
      </c>
      <c r="C1141" s="2">
        <v>45938</v>
      </c>
      <c r="D1141" s="2" t="str">
        <f>"SHA0250334"</f>
        <v>SHA0250334</v>
      </c>
      <c r="E1141" s="2" t="str">
        <f>"S125"</f>
        <v>S125</v>
      </c>
      <c r="F1141" t="str">
        <f>"JASON-R"</f>
        <v>JASON-R</v>
      </c>
      <c r="G1141">
        <v>0</v>
      </c>
      <c r="H1141">
        <v>0</v>
      </c>
      <c r="I1141">
        <v>1</v>
      </c>
    </row>
    <row r="1142" spans="1:9" x14ac:dyDescent="0.25">
      <c r="A1142" t="s">
        <v>49</v>
      </c>
      <c r="B1142" t="str">
        <f>"""TorlysDynamics"",""Torlys Inc."",""111"",""3"",""SHA0250335"",""4"",""10000"""</f>
        <v>"TorlysDynamics","Torlys Inc.","111","3","SHA0250335","4","10000"</v>
      </c>
      <c r="C1142" s="2">
        <v>45938</v>
      </c>
      <c r="D1142" s="2" t="str">
        <f>"SHA0250335"</f>
        <v>SHA0250335</v>
      </c>
      <c r="E1142" s="2" t="str">
        <f>"M550"</f>
        <v>M550</v>
      </c>
      <c r="F1142" t="str">
        <f>"CHICO"</f>
        <v>CHICO</v>
      </c>
      <c r="G1142">
        <v>50</v>
      </c>
      <c r="H1142">
        <v>0</v>
      </c>
      <c r="I1142">
        <v>1314.5</v>
      </c>
    </row>
    <row r="1143" spans="1:9" x14ac:dyDescent="0.25">
      <c r="A1143" t="s">
        <v>49</v>
      </c>
      <c r="B1143" t="str">
        <f>"""TorlysDynamics"",""Torlys Inc."",""111"",""3"",""SHA0250339"",""4"",""10000"""</f>
        <v>"TorlysDynamics","Torlys Inc.","111","3","SHA0250339","4","10000"</v>
      </c>
      <c r="C1143" s="2">
        <v>45938</v>
      </c>
      <c r="D1143" s="2" t="str">
        <f>"SHA0250339"</f>
        <v>SHA0250339</v>
      </c>
      <c r="E1143" s="2" t="str">
        <f>"E125"</f>
        <v>E125</v>
      </c>
      <c r="F1143" t="str">
        <f>"MANUEL"</f>
        <v>MANUEL</v>
      </c>
      <c r="G1143">
        <v>51</v>
      </c>
      <c r="H1143">
        <v>0</v>
      </c>
      <c r="I1143">
        <v>1374.45</v>
      </c>
    </row>
    <row r="1144" spans="1:9" x14ac:dyDescent="0.25">
      <c r="A1144" t="s">
        <v>49</v>
      </c>
      <c r="B1144" t="str">
        <f>"""TorlysDynamics"",""Torlys Inc."",""111"",""3"",""SHA0250340"",""4"",""10000"""</f>
        <v>"TorlysDynamics","Torlys Inc.","111","3","SHA0250340","4","10000"</v>
      </c>
      <c r="C1144" s="2">
        <v>45938</v>
      </c>
      <c r="D1144" s="2" t="str">
        <f>"SHA0250340"</f>
        <v>SHA0250340</v>
      </c>
      <c r="E1144" s="2" t="str">
        <f>"V503"</f>
        <v>V503</v>
      </c>
      <c r="F1144" t="str">
        <f>"BRANDON"</f>
        <v>BRANDON</v>
      </c>
      <c r="G1144">
        <v>7</v>
      </c>
      <c r="H1144">
        <v>0</v>
      </c>
      <c r="I1144">
        <v>164.15</v>
      </c>
    </row>
    <row r="1145" spans="1:9" x14ac:dyDescent="0.25">
      <c r="A1145" t="s">
        <v>49</v>
      </c>
      <c r="B1145" t="str">
        <f>"""TorlysDynamics"",""Torlys Inc."",""111"",""3"",""SHA0250340"",""4"",""30000"""</f>
        <v>"TorlysDynamics","Torlys Inc.","111","3","SHA0250340","4","30000"</v>
      </c>
      <c r="C1145" s="2">
        <v>45938</v>
      </c>
      <c r="D1145" s="2" t="str">
        <f>"SHA0250340"</f>
        <v>SHA0250340</v>
      </c>
      <c r="E1145" s="2" t="str">
        <f>"V503"</f>
        <v>V503</v>
      </c>
      <c r="F1145" t="str">
        <f>"BRANDON"</f>
        <v>BRANDON</v>
      </c>
      <c r="G1145">
        <v>24</v>
      </c>
      <c r="H1145">
        <v>0</v>
      </c>
      <c r="I1145">
        <v>562.79999999999995</v>
      </c>
    </row>
    <row r="1146" spans="1:9" x14ac:dyDescent="0.25">
      <c r="A1146" t="s">
        <v>49</v>
      </c>
      <c r="B1146" t="str">
        <f>"""TorlysDynamics"",""Torlys Inc."",""111"",""3"",""SHA0250340"",""4"",""50000"""</f>
        <v>"TorlysDynamics","Torlys Inc.","111","3","SHA0250340","4","50000"</v>
      </c>
      <c r="C1146" s="2">
        <v>45938</v>
      </c>
      <c r="D1146" s="2" t="str">
        <f>"SHA0250340"</f>
        <v>SHA0250340</v>
      </c>
      <c r="E1146" s="2" t="str">
        <f>"V503"</f>
        <v>V503</v>
      </c>
      <c r="F1146" t="str">
        <f>"BRANDON"</f>
        <v>BRANDON</v>
      </c>
      <c r="G1146">
        <v>24</v>
      </c>
      <c r="H1146">
        <v>0</v>
      </c>
      <c r="I1146">
        <v>557.28</v>
      </c>
    </row>
    <row r="1147" spans="1:9" x14ac:dyDescent="0.25">
      <c r="A1147" t="s">
        <v>49</v>
      </c>
      <c r="B1147" t="str">
        <f>"""TorlysDynamics"",""Torlys Inc."",""111"",""3"",""SHA0250340"",""4"",""60000"""</f>
        <v>"TorlysDynamics","Torlys Inc.","111","3","SHA0250340","4","60000"</v>
      </c>
      <c r="C1147" s="2">
        <v>45938</v>
      </c>
      <c r="D1147" s="2" t="str">
        <f>"SHA0250340"</f>
        <v>SHA0250340</v>
      </c>
      <c r="E1147" s="2" t="str">
        <f>"V503"</f>
        <v>V503</v>
      </c>
      <c r="F1147" t="str">
        <f>"BRANDON"</f>
        <v>BRANDON</v>
      </c>
      <c r="G1147">
        <v>31</v>
      </c>
      <c r="H1147">
        <v>0</v>
      </c>
      <c r="I1147">
        <v>719.82</v>
      </c>
    </row>
    <row r="1148" spans="1:9" x14ac:dyDescent="0.25">
      <c r="A1148" t="s">
        <v>49</v>
      </c>
      <c r="B1148" t="str">
        <f>"""TorlysDynamics"",""Torlys Inc."",""111"",""3"",""SHA0250341"",""4"",""10000"""</f>
        <v>"TorlysDynamics","Torlys Inc.","111","3","SHA0250341","4","10000"</v>
      </c>
      <c r="C1148" s="2">
        <v>45938</v>
      </c>
      <c r="D1148" s="2" t="str">
        <f>"SHA0250341"</f>
        <v>SHA0250341</v>
      </c>
      <c r="E1148" s="2" t="str">
        <f>"V503"</f>
        <v>V503</v>
      </c>
      <c r="F1148" t="str">
        <f>"BRANDON"</f>
        <v>BRANDON</v>
      </c>
      <c r="G1148">
        <v>0</v>
      </c>
      <c r="H1148">
        <v>0</v>
      </c>
      <c r="I1148">
        <v>2</v>
      </c>
    </row>
    <row r="1149" spans="1:9" x14ac:dyDescent="0.25">
      <c r="A1149" t="s">
        <v>49</v>
      </c>
      <c r="B1149" t="str">
        <f>"""TorlysDynamics"",""Torlys Inc."",""111"",""3"",""SHA0250341"",""4"",""20000"""</f>
        <v>"TorlysDynamics","Torlys Inc.","111","3","SHA0250341","4","20000"</v>
      </c>
      <c r="C1149" s="2">
        <v>45938</v>
      </c>
      <c r="D1149" s="2" t="str">
        <f>"SHA0250341"</f>
        <v>SHA0250341</v>
      </c>
      <c r="E1149" s="2" t="str">
        <f>"V503"</f>
        <v>V503</v>
      </c>
      <c r="F1149" t="str">
        <f>"BRANDON"</f>
        <v>BRANDON</v>
      </c>
      <c r="G1149">
        <v>0</v>
      </c>
      <c r="H1149">
        <v>0</v>
      </c>
      <c r="I1149">
        <v>2</v>
      </c>
    </row>
    <row r="1150" spans="1:9" x14ac:dyDescent="0.25">
      <c r="A1150" t="s">
        <v>49</v>
      </c>
      <c r="B1150" t="str">
        <f>"""TorlysDynamics"",""Torlys Inc."",""111"",""3"",""SHA0250341"",""4"",""30000"""</f>
        <v>"TorlysDynamics","Torlys Inc.","111","3","SHA0250341","4","30000"</v>
      </c>
      <c r="C1150" s="2">
        <v>45938</v>
      </c>
      <c r="D1150" s="2" t="str">
        <f>"SHA0250341"</f>
        <v>SHA0250341</v>
      </c>
      <c r="E1150" s="2" t="str">
        <f>"V503"</f>
        <v>V503</v>
      </c>
      <c r="F1150" t="str">
        <f>"BRANDON"</f>
        <v>BRANDON</v>
      </c>
      <c r="G1150">
        <v>0</v>
      </c>
      <c r="H1150">
        <v>0</v>
      </c>
      <c r="I1150">
        <v>2</v>
      </c>
    </row>
    <row r="1151" spans="1:9" x14ac:dyDescent="0.25">
      <c r="A1151" t="s">
        <v>49</v>
      </c>
      <c r="B1151" t="str">
        <f>"""TorlysDynamics"",""Torlys Inc."",""111"",""3"",""SHA0250342"",""4"",""10000"""</f>
        <v>"TorlysDynamics","Torlys Inc.","111","3","SHA0250342","4","10000"</v>
      </c>
      <c r="C1151" s="2">
        <v>45938</v>
      </c>
      <c r="D1151" s="2" t="str">
        <f>"SHA0250342"</f>
        <v>SHA0250342</v>
      </c>
      <c r="E1151" s="2" t="str">
        <f>"V503"</f>
        <v>V503</v>
      </c>
      <c r="F1151" t="str">
        <f>"BRANDON"</f>
        <v>BRANDON</v>
      </c>
      <c r="G1151">
        <v>0</v>
      </c>
      <c r="H1151">
        <v>0</v>
      </c>
      <c r="I1151">
        <v>20</v>
      </c>
    </row>
    <row r="1152" spans="1:9" x14ac:dyDescent="0.25">
      <c r="A1152" t="s">
        <v>49</v>
      </c>
      <c r="B1152" t="str">
        <f>"""TorlysDynamics"",""Torlys Inc."",""111"",""3"",""SHA0250343"",""4"",""10000"""</f>
        <v>"TorlysDynamics","Torlys Inc.","111","3","SHA0250343","4","10000"</v>
      </c>
      <c r="C1152" s="2">
        <v>45938</v>
      </c>
      <c r="D1152" s="2" t="str">
        <f>"SHA0250343"</f>
        <v>SHA0250343</v>
      </c>
      <c r="E1152" s="2" t="str">
        <f>"V503"</f>
        <v>V503</v>
      </c>
      <c r="F1152" t="str">
        <f>"BRANDON"</f>
        <v>BRANDON</v>
      </c>
      <c r="G1152">
        <v>17</v>
      </c>
      <c r="H1152">
        <v>1</v>
      </c>
      <c r="I1152">
        <v>1618.05</v>
      </c>
    </row>
    <row r="1153" spans="1:9" x14ac:dyDescent="0.25">
      <c r="A1153" t="s">
        <v>49</v>
      </c>
      <c r="B1153" t="str">
        <f>"""TorlysDynamics"",""Torlys Inc."",""111"",""3"",""SHA0250343"",""4"",""30000"""</f>
        <v>"TorlysDynamics","Torlys Inc.","111","3","SHA0250343","4","30000"</v>
      </c>
      <c r="C1153" s="2">
        <v>45938</v>
      </c>
      <c r="D1153" s="2" t="str">
        <f>"SHA0250343"</f>
        <v>SHA0250343</v>
      </c>
      <c r="E1153" s="2" t="str">
        <f>"V503"</f>
        <v>V503</v>
      </c>
      <c r="F1153" t="str">
        <f>"BRANDON"</f>
        <v>BRANDON</v>
      </c>
      <c r="G1153">
        <v>17</v>
      </c>
      <c r="H1153">
        <v>1</v>
      </c>
      <c r="I1153">
        <v>1618.05</v>
      </c>
    </row>
    <row r="1154" spans="1:9" x14ac:dyDescent="0.25">
      <c r="A1154" t="s">
        <v>49</v>
      </c>
      <c r="B1154" t="str">
        <f>"""TorlysDynamics"",""Torlys Inc."",""111"",""3"",""SHA0250343"",""4"",""50000"""</f>
        <v>"TorlysDynamics","Torlys Inc.","111","3","SHA0250343","4","50000"</v>
      </c>
      <c r="C1154" s="2">
        <v>45938</v>
      </c>
      <c r="D1154" s="2" t="str">
        <f>"SHA0250343"</f>
        <v>SHA0250343</v>
      </c>
      <c r="E1154" s="2" t="str">
        <f>"V503"</f>
        <v>V503</v>
      </c>
      <c r="F1154" t="str">
        <f>"BRANDON"</f>
        <v>BRANDON</v>
      </c>
      <c r="G1154">
        <v>8</v>
      </c>
      <c r="H1154">
        <v>2</v>
      </c>
      <c r="I1154">
        <v>2739.96</v>
      </c>
    </row>
    <row r="1155" spans="1:9" x14ac:dyDescent="0.25">
      <c r="A1155" t="s">
        <v>49</v>
      </c>
      <c r="B1155" t="str">
        <f>"""TorlysDynamics"",""Torlys Inc."",""111"",""3"",""SHA0250343"",""4"",""60000"""</f>
        <v>"TorlysDynamics","Torlys Inc.","111","3","SHA0250343","4","60000"</v>
      </c>
      <c r="C1155" s="2">
        <v>45938</v>
      </c>
      <c r="D1155" s="2" t="str">
        <f>"SHA0250343"</f>
        <v>SHA0250343</v>
      </c>
      <c r="E1155" s="2" t="str">
        <f>"V503"</f>
        <v>V503</v>
      </c>
      <c r="F1155" t="str">
        <f>"BRANDON"</f>
        <v>BRANDON</v>
      </c>
      <c r="G1155">
        <v>40</v>
      </c>
      <c r="H1155">
        <v>1</v>
      </c>
      <c r="I1155">
        <v>2205.9</v>
      </c>
    </row>
    <row r="1156" spans="1:9" x14ac:dyDescent="0.25">
      <c r="A1156" t="s">
        <v>49</v>
      </c>
      <c r="B1156" t="str">
        <f>"""TorlysDynamics"",""Torlys Inc."",""111"",""3"",""SHA0250344"",""4"",""20000"""</f>
        <v>"TorlysDynamics","Torlys Inc.","111","3","SHA0250344","4","20000"</v>
      </c>
      <c r="C1156" s="2">
        <v>45938</v>
      </c>
      <c r="D1156" s="2" t="str">
        <f>"SHA0250344"</f>
        <v>SHA0250344</v>
      </c>
      <c r="E1156" s="2" t="str">
        <f>"V503"</f>
        <v>V503</v>
      </c>
      <c r="F1156" t="str">
        <f>"BRANDON"</f>
        <v>BRANDON</v>
      </c>
      <c r="G1156">
        <v>0</v>
      </c>
      <c r="H1156">
        <v>0</v>
      </c>
      <c r="I1156">
        <v>1</v>
      </c>
    </row>
    <row r="1157" spans="1:9" x14ac:dyDescent="0.25">
      <c r="A1157" t="s">
        <v>49</v>
      </c>
      <c r="B1157" t="str">
        <f>"""TorlysDynamics"",""Torlys Inc."",""111"",""3"",""SHA0250344"",""4"",""30000"""</f>
        <v>"TorlysDynamics","Torlys Inc.","111","3","SHA0250344","4","30000"</v>
      </c>
      <c r="C1157" s="2">
        <v>45938</v>
      </c>
      <c r="D1157" s="2" t="str">
        <f>"SHA0250344"</f>
        <v>SHA0250344</v>
      </c>
      <c r="E1157" s="2" t="str">
        <f>"V503"</f>
        <v>V503</v>
      </c>
      <c r="F1157" t="str">
        <f>"BRANDON"</f>
        <v>BRANDON</v>
      </c>
      <c r="G1157">
        <v>0</v>
      </c>
      <c r="H1157">
        <v>0</v>
      </c>
      <c r="I1157">
        <v>8</v>
      </c>
    </row>
    <row r="1158" spans="1:9" x14ac:dyDescent="0.25">
      <c r="A1158" t="s">
        <v>49</v>
      </c>
      <c r="B1158" t="str">
        <f>"""TorlysDynamics"",""Torlys Inc."",""111"",""3"",""SHA0250344"",""4"",""40000"""</f>
        <v>"TorlysDynamics","Torlys Inc.","111","3","SHA0250344","4","40000"</v>
      </c>
      <c r="C1158" s="2">
        <v>45938</v>
      </c>
      <c r="D1158" s="2" t="str">
        <f>"SHA0250344"</f>
        <v>SHA0250344</v>
      </c>
      <c r="E1158" s="2" t="str">
        <f>"V503"</f>
        <v>V503</v>
      </c>
      <c r="F1158" t="str">
        <f>"BRANDON"</f>
        <v>BRANDON</v>
      </c>
      <c r="G1158">
        <v>0</v>
      </c>
      <c r="H1158">
        <v>0</v>
      </c>
      <c r="I1158">
        <v>6</v>
      </c>
    </row>
    <row r="1159" spans="1:9" x14ac:dyDescent="0.25">
      <c r="A1159" t="s">
        <v>49</v>
      </c>
      <c r="B1159" t="str">
        <f>"""TorlysDynamics"",""Torlys Inc."",""111"",""3"",""SHA0250344"",""4"",""100000"""</f>
        <v>"TorlysDynamics","Torlys Inc.","111","3","SHA0250344","4","100000"</v>
      </c>
      <c r="C1159" s="2">
        <v>45938</v>
      </c>
      <c r="D1159" s="2" t="str">
        <f>"SHA0250344"</f>
        <v>SHA0250344</v>
      </c>
      <c r="E1159" s="2" t="str">
        <f>"V503"</f>
        <v>V503</v>
      </c>
      <c r="F1159" t="str">
        <f>"BRANDON"</f>
        <v>BRANDON</v>
      </c>
      <c r="G1159">
        <v>0</v>
      </c>
      <c r="H1159">
        <v>0</v>
      </c>
      <c r="I1159">
        <v>4</v>
      </c>
    </row>
    <row r="1160" spans="1:9" x14ac:dyDescent="0.25">
      <c r="A1160" t="s">
        <v>49</v>
      </c>
      <c r="B1160" t="str">
        <f>"""TorlysDynamics"",""Torlys Inc."",""111"",""3"",""SHA0250348"",""4"",""10000"""</f>
        <v>"TorlysDynamics","Torlys Inc.","111","3","SHA0250348","4","10000"</v>
      </c>
      <c r="C1160" s="2">
        <v>45938</v>
      </c>
      <c r="D1160" s="2" t="str">
        <f>"SHA0250348"</f>
        <v>SHA0250348</v>
      </c>
      <c r="E1160" s="2" t="str">
        <f>"F741"</f>
        <v>F741</v>
      </c>
      <c r="F1160" t="str">
        <f>"AQIYL"</f>
        <v>AQIYL</v>
      </c>
      <c r="G1160">
        <v>29</v>
      </c>
      <c r="H1160">
        <v>0</v>
      </c>
      <c r="I1160">
        <v>822.73</v>
      </c>
    </row>
    <row r="1161" spans="1:9" x14ac:dyDescent="0.25">
      <c r="A1161" t="s">
        <v>49</v>
      </c>
      <c r="B1161" t="str">
        <f>"""TorlysDynamics"",""Torlys Inc."",""111"",""3"",""SHA0250349"",""4"",""10000"""</f>
        <v>"TorlysDynamics","Torlys Inc.","111","3","SHA0250349","4","10000"</v>
      </c>
      <c r="C1161" s="2">
        <v>45938</v>
      </c>
      <c r="D1161" s="2" t="str">
        <f>"SHA0250349"</f>
        <v>SHA0250349</v>
      </c>
      <c r="E1161" s="2" t="str">
        <f>"C1000"</f>
        <v>C1000</v>
      </c>
      <c r="F1161" t="str">
        <f>"MANUEL"</f>
        <v>MANUEL</v>
      </c>
      <c r="G1161">
        <v>12</v>
      </c>
      <c r="H1161">
        <v>0</v>
      </c>
      <c r="I1161">
        <v>204</v>
      </c>
    </row>
    <row r="1162" spans="1:9" x14ac:dyDescent="0.25">
      <c r="A1162" t="s">
        <v>49</v>
      </c>
      <c r="B1162" t="str">
        <f>"""TorlysDynamics"",""Torlys Inc."",""111"",""3"",""SHA0250350"",""4"",""10000"""</f>
        <v>"TorlysDynamics","Torlys Inc.","111","3","SHA0250350","4","10000"</v>
      </c>
      <c r="C1162" s="2">
        <v>45938</v>
      </c>
      <c r="D1162" s="2" t="str">
        <f>"SHA0250350"</f>
        <v>SHA0250350</v>
      </c>
      <c r="E1162" s="2" t="str">
        <f>"C1000"</f>
        <v>C1000</v>
      </c>
      <c r="F1162" t="str">
        <f>"MANUEL"</f>
        <v>MANUEL</v>
      </c>
      <c r="G1162">
        <v>31</v>
      </c>
      <c r="H1162">
        <v>0</v>
      </c>
      <c r="I1162">
        <v>879.47</v>
      </c>
    </row>
    <row r="1163" spans="1:9" x14ac:dyDescent="0.25">
      <c r="A1163" t="s">
        <v>49</v>
      </c>
      <c r="B1163" t="str">
        <f>"""TorlysDynamics"",""Torlys Inc."",""111"",""3"",""SHA0250350"",""4"",""20000"""</f>
        <v>"TorlysDynamics","Torlys Inc.","111","3","SHA0250350","4","20000"</v>
      </c>
      <c r="C1163" s="2">
        <v>45938</v>
      </c>
      <c r="D1163" s="2" t="str">
        <f>"SHA0250350"</f>
        <v>SHA0250350</v>
      </c>
      <c r="E1163" s="2" t="str">
        <f>"C1000"</f>
        <v>C1000</v>
      </c>
      <c r="F1163" t="str">
        <f>"MANUEL"</f>
        <v>MANUEL</v>
      </c>
      <c r="G1163">
        <v>0</v>
      </c>
      <c r="H1163">
        <v>0</v>
      </c>
      <c r="I1163">
        <v>2</v>
      </c>
    </row>
    <row r="1164" spans="1:9" x14ac:dyDescent="0.25">
      <c r="A1164" t="s">
        <v>49</v>
      </c>
      <c r="B1164" t="str">
        <f>"""TorlysDynamics"",""Torlys Inc."",""111"",""3"",""SHA0250350"",""4"",""40000"""</f>
        <v>"TorlysDynamics","Torlys Inc.","111","3","SHA0250350","4","40000"</v>
      </c>
      <c r="C1164" s="2">
        <v>45938</v>
      </c>
      <c r="D1164" s="2" t="str">
        <f>"SHA0250350"</f>
        <v>SHA0250350</v>
      </c>
      <c r="E1164" s="2" t="str">
        <f>"C1000"</f>
        <v>C1000</v>
      </c>
      <c r="F1164" t="str">
        <f>"MANUEL"</f>
        <v>MANUEL</v>
      </c>
      <c r="G1164">
        <v>0</v>
      </c>
      <c r="H1164">
        <v>0</v>
      </c>
      <c r="I1164">
        <v>1</v>
      </c>
    </row>
    <row r="1165" spans="1:9" x14ac:dyDescent="0.25">
      <c r="A1165" t="s">
        <v>49</v>
      </c>
      <c r="B1165" t="str">
        <f>"""TorlysDynamics"",""Torlys Inc."",""111"",""3"",""SHA0250354"",""4"",""10000"""</f>
        <v>"TorlysDynamics","Torlys Inc.","111","3","SHA0250354","4","10000"</v>
      </c>
      <c r="C1165" s="2">
        <v>45938</v>
      </c>
      <c r="D1165" s="2" t="str">
        <f>"SHA0250354"</f>
        <v>SHA0250354</v>
      </c>
      <c r="E1165" s="2" t="str">
        <f>"K153"</f>
        <v>K153</v>
      </c>
      <c r="F1165" t="str">
        <f>"CHICO"</f>
        <v>CHICO</v>
      </c>
      <c r="G1165">
        <v>17</v>
      </c>
      <c r="H1165">
        <v>10</v>
      </c>
      <c r="I1165">
        <v>8559.7800000000007</v>
      </c>
    </row>
    <row r="1166" spans="1:9" x14ac:dyDescent="0.25">
      <c r="A1166" t="s">
        <v>49</v>
      </c>
      <c r="B1166" t="str">
        <f>"""TorlysDynamics"",""Torlys Inc."",""111"",""3"",""SHA0250354"",""4"",""20000"""</f>
        <v>"TorlysDynamics","Torlys Inc.","111","3","SHA0250354","4","20000"</v>
      </c>
      <c r="C1166" s="2">
        <v>45938</v>
      </c>
      <c r="D1166" s="2" t="str">
        <f>"SHA0250354"</f>
        <v>SHA0250354</v>
      </c>
      <c r="E1166" s="2" t="str">
        <f>"K153"</f>
        <v>K153</v>
      </c>
      <c r="F1166" t="str">
        <f>"CHICO"</f>
        <v>CHICO</v>
      </c>
      <c r="G1166">
        <v>1</v>
      </c>
      <c r="H1166">
        <v>1</v>
      </c>
      <c r="I1166">
        <v>844.82</v>
      </c>
    </row>
    <row r="1167" spans="1:9" x14ac:dyDescent="0.25">
      <c r="A1167" t="s">
        <v>49</v>
      </c>
      <c r="B1167" t="str">
        <f>"""TorlysDynamics"",""Torlys Inc."",""111"",""3"",""SHA0250354"",""4"",""30000"""</f>
        <v>"TorlysDynamics","Torlys Inc.","111","3","SHA0250354","4","30000"</v>
      </c>
      <c r="C1167" s="2">
        <v>45938</v>
      </c>
      <c r="D1167" s="2" t="str">
        <f>"SHA0250354"</f>
        <v>SHA0250354</v>
      </c>
      <c r="E1167" s="2" t="str">
        <f>"K153"</f>
        <v>K153</v>
      </c>
      <c r="F1167" t="str">
        <f>"CHICO"</f>
        <v>CHICO</v>
      </c>
      <c r="G1167">
        <v>32</v>
      </c>
      <c r="H1167">
        <v>4</v>
      </c>
      <c r="I1167">
        <v>3825.6</v>
      </c>
    </row>
    <row r="1168" spans="1:9" x14ac:dyDescent="0.25">
      <c r="A1168" t="s">
        <v>49</v>
      </c>
      <c r="B1168" t="str">
        <f>"""TorlysDynamics"",""Torlys Inc."",""111"",""3"",""SHA0250354"",""4"",""40000"""</f>
        <v>"TorlysDynamics","Torlys Inc.","111","3","SHA0250354","4","40000"</v>
      </c>
      <c r="C1168" s="2">
        <v>45938</v>
      </c>
      <c r="D1168" s="2" t="str">
        <f>"SHA0250354"</f>
        <v>SHA0250354</v>
      </c>
      <c r="E1168" s="2" t="str">
        <f>"K153"</f>
        <v>K153</v>
      </c>
      <c r="F1168" t="str">
        <f>"CHICO"</f>
        <v>CHICO</v>
      </c>
      <c r="G1168">
        <v>34</v>
      </c>
      <c r="H1168">
        <v>3</v>
      </c>
      <c r="I1168">
        <v>3028.6</v>
      </c>
    </row>
    <row r="1169" spans="1:9" x14ac:dyDescent="0.25">
      <c r="A1169" t="s">
        <v>49</v>
      </c>
      <c r="B1169" t="str">
        <f>"""TorlysDynamics"",""Torlys Inc."",""111"",""3"",""SHA0250354"",""4"",""50000"""</f>
        <v>"TorlysDynamics","Torlys Inc.","111","3","SHA0250354","4","50000"</v>
      </c>
      <c r="C1169" s="2">
        <v>45938</v>
      </c>
      <c r="D1169" s="2" t="str">
        <f>"SHA0250354"</f>
        <v>SHA0250354</v>
      </c>
      <c r="E1169" s="2" t="str">
        <f>"K153"</f>
        <v>K153</v>
      </c>
      <c r="F1169" t="str">
        <f>"CHICO"</f>
        <v>CHICO</v>
      </c>
      <c r="G1169">
        <v>31</v>
      </c>
      <c r="H1169">
        <v>7</v>
      </c>
      <c r="I1169">
        <v>6296.3</v>
      </c>
    </row>
    <row r="1170" spans="1:9" x14ac:dyDescent="0.25">
      <c r="A1170" t="s">
        <v>49</v>
      </c>
      <c r="B1170" t="str">
        <f>"""TorlysDynamics"",""Torlys Inc."",""111"",""3"",""SHA0250354"",""4"",""60000"""</f>
        <v>"TorlysDynamics","Torlys Inc.","111","3","SHA0250354","4","60000"</v>
      </c>
      <c r="C1170" s="2">
        <v>45938</v>
      </c>
      <c r="D1170" s="2" t="str">
        <f>"SHA0250354"</f>
        <v>SHA0250354</v>
      </c>
      <c r="E1170" s="2" t="str">
        <f>"K153"</f>
        <v>K153</v>
      </c>
      <c r="F1170" t="str">
        <f>"CHICO"</f>
        <v>CHICO</v>
      </c>
      <c r="G1170">
        <v>0</v>
      </c>
      <c r="H1170">
        <v>8</v>
      </c>
      <c r="I1170">
        <v>5470.08</v>
      </c>
    </row>
    <row r="1171" spans="1:9" x14ac:dyDescent="0.25">
      <c r="A1171" t="s">
        <v>49</v>
      </c>
      <c r="B1171" t="str">
        <f>"""TorlysDynamics"",""Torlys Inc."",""111"",""3"",""SHA0250354"",""4"",""70000"""</f>
        <v>"TorlysDynamics","Torlys Inc.","111","3","SHA0250354","4","70000"</v>
      </c>
      <c r="C1171" s="2">
        <v>45938</v>
      </c>
      <c r="D1171" s="2" t="str">
        <f>"SHA0250354"</f>
        <v>SHA0250354</v>
      </c>
      <c r="E1171" s="2" t="str">
        <f>"K153"</f>
        <v>K153</v>
      </c>
      <c r="F1171" t="str">
        <f>"CHICO"</f>
        <v>CHICO</v>
      </c>
      <c r="G1171">
        <v>4</v>
      </c>
      <c r="H1171">
        <v>0</v>
      </c>
      <c r="I1171">
        <v>63.76</v>
      </c>
    </row>
    <row r="1172" spans="1:9" x14ac:dyDescent="0.25">
      <c r="A1172" t="s">
        <v>49</v>
      </c>
      <c r="B1172" t="str">
        <f>"""TorlysDynamics"",""Torlys Inc."",""111"",""3"",""SHA0250354"",""4"",""75000"""</f>
        <v>"TorlysDynamics","Torlys Inc.","111","3","SHA0250354","4","75000"</v>
      </c>
      <c r="C1172" s="2">
        <v>45938</v>
      </c>
      <c r="D1172" s="2" t="str">
        <f>"SHA0250354"</f>
        <v>SHA0250354</v>
      </c>
      <c r="E1172" s="2" t="str">
        <f>"K153"</f>
        <v>K153</v>
      </c>
      <c r="F1172" t="str">
        <f>"CHICO"</f>
        <v>CHICO</v>
      </c>
      <c r="G1172">
        <v>0</v>
      </c>
      <c r="H1172">
        <v>3</v>
      </c>
      <c r="I1172">
        <v>2344.5</v>
      </c>
    </row>
    <row r="1173" spans="1:9" x14ac:dyDescent="0.25">
      <c r="A1173" t="s">
        <v>49</v>
      </c>
      <c r="B1173" t="str">
        <f>"""TorlysDynamics"",""Torlys Inc."",""111"",""3"",""SHA0250355"",""4"",""10000"""</f>
        <v>"TorlysDynamics","Torlys Inc.","111","3","SHA0250355","4","10000"</v>
      </c>
      <c r="C1173" s="2">
        <v>45938</v>
      </c>
      <c r="D1173" s="2" t="str">
        <f>"SHA0250355"</f>
        <v>SHA0250355</v>
      </c>
      <c r="E1173" s="2" t="str">
        <f>"MISC"</f>
        <v>MISC</v>
      </c>
      <c r="F1173" t="str">
        <f>"AQIYL"</f>
        <v>AQIYL</v>
      </c>
      <c r="G1173">
        <v>2</v>
      </c>
      <c r="H1173">
        <v>0</v>
      </c>
      <c r="I1173">
        <v>28.22</v>
      </c>
    </row>
    <row r="1174" spans="1:9" x14ac:dyDescent="0.25">
      <c r="A1174" t="s">
        <v>49</v>
      </c>
      <c r="B1174" t="str">
        <f>"""TorlysDynamics"",""Torlys Inc."",""111"",""3"",""SHA0250358"",""4"",""10000"""</f>
        <v>"TorlysDynamics","Torlys Inc.","111","3","SHA0250358","4","10000"</v>
      </c>
      <c r="C1174" s="2">
        <v>45938</v>
      </c>
      <c r="D1174" s="2" t="str">
        <f>"SHA0250358"</f>
        <v>SHA0250358</v>
      </c>
      <c r="E1174" s="2" t="str">
        <f>"C131"</f>
        <v>C131</v>
      </c>
      <c r="F1174" t="str">
        <f>"CLARENCE"</f>
        <v>CLARENCE</v>
      </c>
      <c r="G1174">
        <v>1</v>
      </c>
      <c r="H1174">
        <v>0</v>
      </c>
      <c r="I1174">
        <v>20</v>
      </c>
    </row>
    <row r="1175" spans="1:9" x14ac:dyDescent="0.25">
      <c r="A1175" t="s">
        <v>49</v>
      </c>
      <c r="B1175" t="str">
        <f>"""TorlysDynamics"",""Torlys Inc."",""111"",""3"",""SHA0250358"",""4"",""30000"""</f>
        <v>"TorlysDynamics","Torlys Inc.","111","3","SHA0250358","4","30000"</v>
      </c>
      <c r="C1175" s="2">
        <v>45938</v>
      </c>
      <c r="D1175" s="2" t="str">
        <f>"SHA0250358"</f>
        <v>SHA0250358</v>
      </c>
      <c r="E1175" s="2" t="str">
        <f>"C131"</f>
        <v>C131</v>
      </c>
      <c r="F1175" t="str">
        <f>"CLARENCE"</f>
        <v>CLARENCE</v>
      </c>
      <c r="G1175">
        <v>0</v>
      </c>
      <c r="H1175">
        <v>0</v>
      </c>
      <c r="I1175">
        <v>1</v>
      </c>
    </row>
    <row r="1176" spans="1:9" x14ac:dyDescent="0.25">
      <c r="A1176" t="s">
        <v>49</v>
      </c>
      <c r="B1176" t="str">
        <f>"""TorlysDynamics"",""Torlys Inc."",""111"",""3"",""SHA0250364"",""4"",""10000"""</f>
        <v>"TorlysDynamics","Torlys Inc.","111","3","SHA0250364","4","10000"</v>
      </c>
      <c r="C1176" s="2">
        <v>45938</v>
      </c>
      <c r="D1176" s="2" t="str">
        <f>"SHA0250364"</f>
        <v>SHA0250364</v>
      </c>
      <c r="E1176" s="2" t="str">
        <f>"T1151"</f>
        <v>T1151</v>
      </c>
      <c r="F1176" t="str">
        <f>"JASON-R"</f>
        <v>JASON-R</v>
      </c>
      <c r="G1176">
        <v>21</v>
      </c>
      <c r="H1176">
        <v>0</v>
      </c>
      <c r="I1176">
        <v>492.45</v>
      </c>
    </row>
    <row r="1177" spans="1:9" x14ac:dyDescent="0.25">
      <c r="A1177" t="s">
        <v>49</v>
      </c>
      <c r="B1177" t="str">
        <f>"""TorlysDynamics"",""Torlys Inc."",""111"",""3"",""SHA0250364"",""4"",""40000"""</f>
        <v>"TorlysDynamics","Torlys Inc.","111","3","SHA0250364","4","40000"</v>
      </c>
      <c r="C1177" s="2">
        <v>45938</v>
      </c>
      <c r="D1177" s="2" t="str">
        <f>"SHA0250364"</f>
        <v>SHA0250364</v>
      </c>
      <c r="E1177" s="2" t="str">
        <f>"T1151"</f>
        <v>T1151</v>
      </c>
      <c r="F1177" t="str">
        <f>"JASON-R"</f>
        <v>JASON-R</v>
      </c>
      <c r="G1177">
        <v>0</v>
      </c>
      <c r="H1177">
        <v>0</v>
      </c>
      <c r="I1177">
        <v>2</v>
      </c>
    </row>
    <row r="1178" spans="1:9" x14ac:dyDescent="0.25">
      <c r="A1178" t="s">
        <v>49</v>
      </c>
      <c r="B1178" t="str">
        <f>"""TorlysDynamics"",""Torlys Inc."",""111"",""3"",""SHA0250365"",""4"",""10000"""</f>
        <v>"TorlysDynamics","Torlys Inc.","111","3","SHA0250365","4","10000"</v>
      </c>
      <c r="C1178" s="2">
        <v>45938</v>
      </c>
      <c r="D1178" s="2" t="str">
        <f>"SHA0250365"</f>
        <v>SHA0250365</v>
      </c>
      <c r="E1178" s="2" t="str">
        <f>"T1151"</f>
        <v>T1151</v>
      </c>
      <c r="F1178" t="str">
        <f>"JASON-R"</f>
        <v>JASON-R</v>
      </c>
      <c r="G1178">
        <v>21</v>
      </c>
      <c r="H1178">
        <v>1</v>
      </c>
      <c r="I1178">
        <v>1141.72</v>
      </c>
    </row>
    <row r="1179" spans="1:9" x14ac:dyDescent="0.25">
      <c r="A1179" t="s">
        <v>49</v>
      </c>
      <c r="B1179" t="str">
        <f>"""TorlysDynamics"",""Torlys Inc."",""111"",""3"",""SHA0250365"",""4"",""30000"""</f>
        <v>"TorlysDynamics","Torlys Inc.","111","3","SHA0250365","4","30000"</v>
      </c>
      <c r="C1179" s="2">
        <v>45938</v>
      </c>
      <c r="D1179" s="2" t="str">
        <f>"SHA0250365"</f>
        <v>SHA0250365</v>
      </c>
      <c r="E1179" s="2" t="str">
        <f>"T1151"</f>
        <v>T1151</v>
      </c>
      <c r="F1179" t="str">
        <f>"JASON-R"</f>
        <v>JASON-R</v>
      </c>
      <c r="G1179">
        <v>0</v>
      </c>
      <c r="H1179">
        <v>0</v>
      </c>
      <c r="I1179">
        <v>6</v>
      </c>
    </row>
    <row r="1180" spans="1:9" x14ac:dyDescent="0.25">
      <c r="A1180" t="s">
        <v>49</v>
      </c>
      <c r="B1180" t="str">
        <f>"""TorlysDynamics"",""Torlys Inc."",""111"",""3"",""SHA0250365"",""4"",""40000"""</f>
        <v>"TorlysDynamics","Torlys Inc.","111","3","SHA0250365","4","40000"</v>
      </c>
      <c r="C1180" s="2">
        <v>45938</v>
      </c>
      <c r="D1180" s="2" t="str">
        <f>"SHA0250365"</f>
        <v>SHA0250365</v>
      </c>
      <c r="E1180" s="2" t="str">
        <f>"T1151"</f>
        <v>T1151</v>
      </c>
      <c r="F1180" t="str">
        <f>"JASON-R"</f>
        <v>JASON-R</v>
      </c>
      <c r="G1180">
        <v>0</v>
      </c>
      <c r="H1180">
        <v>0</v>
      </c>
      <c r="I1180">
        <v>2</v>
      </c>
    </row>
    <row r="1181" spans="1:9" x14ac:dyDescent="0.25">
      <c r="A1181" t="s">
        <v>49</v>
      </c>
      <c r="B1181" t="str">
        <f>"""TorlysDynamics"",""Torlys Inc."",""111"",""3"",""SHA0250366"",""4"",""10000"""</f>
        <v>"TorlysDynamics","Torlys Inc.","111","3","SHA0250366","4","10000"</v>
      </c>
      <c r="C1181" s="2">
        <v>45938</v>
      </c>
      <c r="D1181" s="2" t="str">
        <f>"SHA0250366"</f>
        <v>SHA0250366</v>
      </c>
      <c r="E1181" s="2" t="str">
        <f>"T1151"</f>
        <v>T1151</v>
      </c>
      <c r="F1181" t="str">
        <f>"JASON-R"</f>
        <v>JASON-R</v>
      </c>
      <c r="G1181">
        <v>2</v>
      </c>
      <c r="H1181">
        <v>0</v>
      </c>
      <c r="I1181">
        <v>56.74</v>
      </c>
    </row>
    <row r="1182" spans="1:9" x14ac:dyDescent="0.25">
      <c r="A1182" t="s">
        <v>49</v>
      </c>
      <c r="B1182" t="str">
        <f>"""TorlysDynamics"",""Torlys Inc."",""111"",""3"",""SHA0250366"",""4"",""20000"""</f>
        <v>"TorlysDynamics","Torlys Inc.","111","3","SHA0250366","4","20000"</v>
      </c>
      <c r="C1182" s="2">
        <v>45938</v>
      </c>
      <c r="D1182" s="2" t="str">
        <f>"SHA0250366"</f>
        <v>SHA0250366</v>
      </c>
      <c r="E1182" s="2" t="str">
        <f>"T1151"</f>
        <v>T1151</v>
      </c>
      <c r="F1182" t="str">
        <f>"JASON-R"</f>
        <v>JASON-R</v>
      </c>
      <c r="G1182">
        <v>1</v>
      </c>
      <c r="H1182">
        <v>0</v>
      </c>
      <c r="I1182">
        <v>7</v>
      </c>
    </row>
    <row r="1183" spans="1:9" x14ac:dyDescent="0.25">
      <c r="A1183" t="s">
        <v>49</v>
      </c>
      <c r="B1183" t="str">
        <f>"""TorlysDynamics"",""Torlys Inc."",""111"",""3"",""SHA0250367"",""4"",""10000"""</f>
        <v>"TorlysDynamics","Torlys Inc.","111","3","SHA0250367","4","10000"</v>
      </c>
      <c r="C1183" s="2">
        <v>45938</v>
      </c>
      <c r="D1183" s="2" t="str">
        <f>"SHA0250367"</f>
        <v>SHA0250367</v>
      </c>
      <c r="E1183" s="2" t="str">
        <f>"T1151"</f>
        <v>T1151</v>
      </c>
      <c r="F1183" t="str">
        <f>"JASON-R"</f>
        <v>JASON-R</v>
      </c>
      <c r="G1183">
        <v>5</v>
      </c>
      <c r="H1183">
        <v>0</v>
      </c>
      <c r="I1183">
        <v>85</v>
      </c>
    </row>
    <row r="1184" spans="1:9" x14ac:dyDescent="0.25">
      <c r="A1184" t="s">
        <v>49</v>
      </c>
      <c r="B1184" t="str">
        <f>"""TorlysDynamics"",""Torlys Inc."",""111"",""3"",""SHA0250368"",""4"",""10000"""</f>
        <v>"TorlysDynamics","Torlys Inc.","111","3","SHA0250368","4","10000"</v>
      </c>
      <c r="C1184" s="2">
        <v>45938</v>
      </c>
      <c r="D1184" s="2" t="str">
        <f>"SHA0250368"</f>
        <v>SHA0250368</v>
      </c>
      <c r="E1184" s="2" t="str">
        <f>"T1151"</f>
        <v>T1151</v>
      </c>
      <c r="F1184" t="str">
        <f>"JASON-R"</f>
        <v>JASON-R</v>
      </c>
      <c r="G1184">
        <v>62</v>
      </c>
      <c r="H1184">
        <v>0</v>
      </c>
      <c r="I1184">
        <v>908.92</v>
      </c>
    </row>
    <row r="1185" spans="1:9" x14ac:dyDescent="0.25">
      <c r="A1185" t="s">
        <v>49</v>
      </c>
      <c r="B1185" t="str">
        <f>"""TorlysDynamics"",""Torlys Inc."",""111"",""3"",""SHA0250368"",""4"",""20000"""</f>
        <v>"TorlysDynamics","Torlys Inc.","111","3","SHA0250368","4","20000"</v>
      </c>
      <c r="C1185" s="2">
        <v>45938</v>
      </c>
      <c r="D1185" s="2" t="str">
        <f>"SHA0250368"</f>
        <v>SHA0250368</v>
      </c>
      <c r="E1185" s="2" t="str">
        <f>"T1151"</f>
        <v>T1151</v>
      </c>
      <c r="F1185" t="str">
        <f>"JASON-R"</f>
        <v>JASON-R</v>
      </c>
      <c r="G1185">
        <v>0</v>
      </c>
      <c r="H1185">
        <v>0</v>
      </c>
      <c r="I1185">
        <v>1</v>
      </c>
    </row>
    <row r="1186" spans="1:9" x14ac:dyDescent="0.25">
      <c r="A1186" t="s">
        <v>49</v>
      </c>
      <c r="B1186" t="str">
        <f>"""TorlysDynamics"",""Torlys Inc."",""111"",""3"",""SHA0250369"",""4"",""10000"""</f>
        <v>"TorlysDynamics","Torlys Inc.","111","3","SHA0250369","4","10000"</v>
      </c>
      <c r="C1186" s="2">
        <v>45938</v>
      </c>
      <c r="D1186" s="2" t="str">
        <f>"SHA0250369"</f>
        <v>SHA0250369</v>
      </c>
      <c r="E1186" s="2" t="str">
        <f>"T1151"</f>
        <v>T1151</v>
      </c>
      <c r="F1186" t="str">
        <f>"JASON-R"</f>
        <v>JASON-R</v>
      </c>
      <c r="G1186">
        <v>24</v>
      </c>
      <c r="H1186">
        <v>0</v>
      </c>
      <c r="I1186">
        <v>375.36</v>
      </c>
    </row>
    <row r="1187" spans="1:9" x14ac:dyDescent="0.25">
      <c r="A1187" t="s">
        <v>49</v>
      </c>
      <c r="B1187" t="str">
        <f>"""TorlysDynamics"",""Torlys Inc."",""111"",""3"",""SHA0250369"",""4"",""60000"""</f>
        <v>"TorlysDynamics","Torlys Inc.","111","3","SHA0250369","4","60000"</v>
      </c>
      <c r="C1187" s="2">
        <v>45938</v>
      </c>
      <c r="D1187" s="2" t="str">
        <f>"SHA0250369"</f>
        <v>SHA0250369</v>
      </c>
      <c r="E1187" s="2" t="str">
        <f>"T1151"</f>
        <v>T1151</v>
      </c>
      <c r="F1187" t="str">
        <f>"JASON-R"</f>
        <v>JASON-R</v>
      </c>
      <c r="G1187">
        <v>0</v>
      </c>
      <c r="H1187">
        <v>0</v>
      </c>
      <c r="I1187">
        <v>3</v>
      </c>
    </row>
    <row r="1188" spans="1:9" x14ac:dyDescent="0.25">
      <c r="A1188" t="s">
        <v>49</v>
      </c>
      <c r="B1188" t="str">
        <f>"""TorlysDynamics"",""Torlys Inc."",""111"",""3"",""SHA0250370"",""4"",""20000"""</f>
        <v>"TorlysDynamics","Torlys Inc.","111","3","SHA0250370","4","20000"</v>
      </c>
      <c r="C1188" s="2">
        <v>45938</v>
      </c>
      <c r="D1188" s="2" t="str">
        <f>"SHA0250370"</f>
        <v>SHA0250370</v>
      </c>
      <c r="E1188" s="2" t="str">
        <f>"T1151"</f>
        <v>T1151</v>
      </c>
      <c r="F1188" t="str">
        <f>"JASON-R"</f>
        <v>JASON-R</v>
      </c>
      <c r="G1188">
        <v>0</v>
      </c>
      <c r="H1188">
        <v>0</v>
      </c>
      <c r="I1188">
        <v>2</v>
      </c>
    </row>
    <row r="1189" spans="1:9" x14ac:dyDescent="0.25">
      <c r="A1189" t="s">
        <v>49</v>
      </c>
      <c r="B1189" t="str">
        <f>"""TorlysDynamics"",""Torlys Inc."",""111"",""3"",""SHA0250371"",""4"",""10000"""</f>
        <v>"TorlysDynamics","Torlys Inc.","111","3","SHA0250371","4","10000"</v>
      </c>
      <c r="C1189" s="2">
        <v>45938</v>
      </c>
      <c r="D1189" s="2" t="str">
        <f>"SHA0250371"</f>
        <v>SHA0250371</v>
      </c>
      <c r="E1189" s="2" t="str">
        <f>"T1151"</f>
        <v>T1151</v>
      </c>
      <c r="F1189" t="str">
        <f>"JASON-R"</f>
        <v>JASON-R</v>
      </c>
      <c r="G1189">
        <v>21</v>
      </c>
      <c r="H1189">
        <v>0</v>
      </c>
      <c r="I1189">
        <v>586.53</v>
      </c>
    </row>
    <row r="1190" spans="1:9" x14ac:dyDescent="0.25">
      <c r="A1190" t="s">
        <v>49</v>
      </c>
      <c r="B1190" t="str">
        <f>"""TorlysDynamics"",""Torlys Inc."",""111"",""3"",""SHA0250374"",""4"",""10000"""</f>
        <v>"TorlysDynamics","Torlys Inc.","111","3","SHA0250374","4","10000"</v>
      </c>
      <c r="C1190" s="2">
        <v>45938</v>
      </c>
      <c r="D1190" s="2" t="str">
        <f>"SHA0250374"</f>
        <v>SHA0250374</v>
      </c>
      <c r="E1190" s="2" t="str">
        <f>"W105"</f>
        <v>W105</v>
      </c>
      <c r="F1190" t="str">
        <f>"BRANDON"</f>
        <v>BRANDON</v>
      </c>
      <c r="G1190">
        <v>0</v>
      </c>
      <c r="H1190">
        <v>0</v>
      </c>
      <c r="I1190">
        <v>1</v>
      </c>
    </row>
    <row r="1191" spans="1:9" x14ac:dyDescent="0.25">
      <c r="A1191" t="s">
        <v>49</v>
      </c>
      <c r="B1191" t="str">
        <f>"""TorlysDynamics"",""Torlys Inc."",""111"",""3"",""SHA0250375"",""4"",""10000"""</f>
        <v>"TorlysDynamics","Torlys Inc.","111","3","SHA0250375","4","10000"</v>
      </c>
      <c r="C1191" s="2">
        <v>45938</v>
      </c>
      <c r="D1191" s="2" t="str">
        <f>"SHA0250375"</f>
        <v>SHA0250375</v>
      </c>
      <c r="E1191" s="2" t="str">
        <f>"W105"</f>
        <v>W105</v>
      </c>
      <c r="F1191" t="str">
        <f>"BRANDON"</f>
        <v>BRANDON</v>
      </c>
      <c r="G1191">
        <v>0</v>
      </c>
      <c r="H1191">
        <v>1</v>
      </c>
      <c r="I1191">
        <v>1531.98</v>
      </c>
    </row>
    <row r="1192" spans="1:9" x14ac:dyDescent="0.25">
      <c r="A1192" t="s">
        <v>49</v>
      </c>
      <c r="B1192" t="str">
        <f>"""TorlysDynamics"",""Torlys Inc."",""111"",""3"",""SHA0250376"",""4"",""10000"""</f>
        <v>"TorlysDynamics","Torlys Inc.","111","3","SHA0250376","4","10000"</v>
      </c>
      <c r="C1192" s="2">
        <v>45938</v>
      </c>
      <c r="D1192" s="2" t="str">
        <f>"SHA0250376"</f>
        <v>SHA0250376</v>
      </c>
      <c r="E1192" s="2" t="str">
        <f>"W105"</f>
        <v>W105</v>
      </c>
      <c r="F1192" t="str">
        <f>"BRANDON"</f>
        <v>BRANDON</v>
      </c>
      <c r="G1192">
        <v>0</v>
      </c>
      <c r="H1192">
        <v>1</v>
      </c>
      <c r="I1192">
        <v>1531.98</v>
      </c>
    </row>
    <row r="1193" spans="1:9" x14ac:dyDescent="0.25">
      <c r="A1193" t="s">
        <v>49</v>
      </c>
      <c r="B1193" t="str">
        <f>"""TorlysDynamics"",""Torlys Inc."",""111"",""3"",""SHA0250377"",""4"",""10000"""</f>
        <v>"TorlysDynamics","Torlys Inc.","111","3","SHA0250377","4","10000"</v>
      </c>
      <c r="C1193" s="2">
        <v>45938</v>
      </c>
      <c r="D1193" s="2" t="str">
        <f>"SHA0250377"</f>
        <v>SHA0250377</v>
      </c>
      <c r="E1193" s="2" t="str">
        <f>"W105"</f>
        <v>W105</v>
      </c>
      <c r="F1193" t="str">
        <f>"BRANDON"</f>
        <v>BRANDON</v>
      </c>
      <c r="G1193">
        <v>19</v>
      </c>
      <c r="H1193">
        <v>0</v>
      </c>
      <c r="I1193">
        <v>539.03</v>
      </c>
    </row>
    <row r="1194" spans="1:9" x14ac:dyDescent="0.25">
      <c r="A1194" t="s">
        <v>49</v>
      </c>
      <c r="B1194" t="str">
        <f>"""TorlysDynamics"",""Torlys Inc."",""111"",""3"",""SHA0250377"",""4"",""20000"""</f>
        <v>"TorlysDynamics","Torlys Inc.","111","3","SHA0250377","4","20000"</v>
      </c>
      <c r="C1194" s="2">
        <v>45938</v>
      </c>
      <c r="D1194" s="2" t="str">
        <f>"SHA0250377"</f>
        <v>SHA0250377</v>
      </c>
      <c r="E1194" s="2" t="str">
        <f>"W105"</f>
        <v>W105</v>
      </c>
      <c r="F1194" t="str">
        <f>"BRANDON"</f>
        <v>BRANDON</v>
      </c>
      <c r="G1194">
        <v>0</v>
      </c>
      <c r="H1194">
        <v>0</v>
      </c>
      <c r="I1194">
        <v>1</v>
      </c>
    </row>
    <row r="1195" spans="1:9" x14ac:dyDescent="0.25">
      <c r="A1195" t="s">
        <v>49</v>
      </c>
      <c r="B1195" t="str">
        <f>"""TorlysDynamics"",""Torlys Inc."",""111"",""3"",""SHA0250378"",""4"",""10000"""</f>
        <v>"TorlysDynamics","Torlys Inc.","111","3","SHA0250378","4","10000"</v>
      </c>
      <c r="C1195" s="2">
        <v>45938</v>
      </c>
      <c r="D1195" s="2" t="str">
        <f>"SHA0250378"</f>
        <v>SHA0250378</v>
      </c>
      <c r="E1195" s="2" t="str">
        <f>"W105"</f>
        <v>W105</v>
      </c>
      <c r="F1195" t="str">
        <f>"BRANDON"</f>
        <v>BRANDON</v>
      </c>
      <c r="G1195">
        <v>25</v>
      </c>
      <c r="H1195">
        <v>0</v>
      </c>
      <c r="I1195">
        <v>709.25</v>
      </c>
    </row>
    <row r="1196" spans="1:9" x14ac:dyDescent="0.25">
      <c r="A1196" t="s">
        <v>49</v>
      </c>
      <c r="B1196" t="str">
        <f>"""TorlysDynamics"",""Torlys Inc."",""111"",""3"",""SHA0250381"",""4"",""10000"""</f>
        <v>"TorlysDynamics","Torlys Inc.","111","3","SHA0250381","4","10000"</v>
      </c>
      <c r="C1196" s="2">
        <v>45938</v>
      </c>
      <c r="D1196" s="2" t="str">
        <f>"SHA0250381"</f>
        <v>SHA0250381</v>
      </c>
      <c r="E1196" s="2" t="str">
        <f>"W130"</f>
        <v>W130</v>
      </c>
      <c r="F1196" t="str">
        <f>"MANUEL"</f>
        <v>MANUEL</v>
      </c>
      <c r="G1196">
        <v>14</v>
      </c>
      <c r="H1196">
        <v>0</v>
      </c>
      <c r="I1196">
        <v>297.64</v>
      </c>
    </row>
    <row r="1197" spans="1:9" x14ac:dyDescent="0.25">
      <c r="A1197" t="s">
        <v>49</v>
      </c>
      <c r="B1197" t="str">
        <f>"""TorlysDynamics"",""Torlys Inc."",""111"",""3"",""SHA0250382"",""4"",""10000"""</f>
        <v>"TorlysDynamics","Torlys Inc.","111","3","SHA0250382","4","10000"</v>
      </c>
      <c r="C1197" s="2">
        <v>45938</v>
      </c>
      <c r="D1197" s="2" t="str">
        <f>"SHA0250382"</f>
        <v>SHA0250382</v>
      </c>
      <c r="E1197" s="2" t="str">
        <f>"W130"</f>
        <v>W130</v>
      </c>
      <c r="F1197" t="str">
        <f>"MANUEL"</f>
        <v>MANUEL</v>
      </c>
      <c r="G1197">
        <v>16</v>
      </c>
      <c r="H1197">
        <v>0</v>
      </c>
      <c r="I1197">
        <v>340.16</v>
      </c>
    </row>
    <row r="1198" spans="1:9" x14ac:dyDescent="0.25">
      <c r="A1198" t="s">
        <v>49</v>
      </c>
      <c r="B1198" t="str">
        <f>"""TorlysDynamics"",""Torlys Inc."",""111"",""3"",""SHA0250383"",""4"",""10000"""</f>
        <v>"TorlysDynamics","Torlys Inc.","111","3","SHA0250383","4","10000"</v>
      </c>
      <c r="C1198" s="2">
        <v>45938</v>
      </c>
      <c r="D1198" s="2" t="str">
        <f>"SHA0250383"</f>
        <v>SHA0250383</v>
      </c>
      <c r="E1198" s="2" t="str">
        <f>"W130"</f>
        <v>W130</v>
      </c>
      <c r="F1198" t="str">
        <f>"MANUEL"</f>
        <v>MANUEL</v>
      </c>
      <c r="G1198">
        <v>16</v>
      </c>
      <c r="H1198">
        <v>0</v>
      </c>
      <c r="I1198">
        <v>340.16</v>
      </c>
    </row>
    <row r="1199" spans="1:9" x14ac:dyDescent="0.25">
      <c r="A1199" t="s">
        <v>49</v>
      </c>
      <c r="B1199" t="str">
        <f>"""TorlysDynamics"",""Torlys Inc."",""111"",""3"",""SHA0250384"",""4"",""20000"""</f>
        <v>"TorlysDynamics","Torlys Inc.","111","3","SHA0250384","4","20000"</v>
      </c>
      <c r="C1199" s="2">
        <v>45938</v>
      </c>
      <c r="D1199" s="2" t="str">
        <f>"SHA0250384"</f>
        <v>SHA0250384</v>
      </c>
      <c r="E1199" s="2" t="str">
        <f>"W130"</f>
        <v>W130</v>
      </c>
      <c r="F1199" t="str">
        <f>"MANUEL"</f>
        <v>MANUEL</v>
      </c>
      <c r="G1199">
        <v>8</v>
      </c>
      <c r="H1199">
        <v>1</v>
      </c>
      <c r="I1199">
        <v>956.4</v>
      </c>
    </row>
    <row r="1200" spans="1:9" x14ac:dyDescent="0.25">
      <c r="A1200" t="s">
        <v>49</v>
      </c>
      <c r="B1200" t="str">
        <f>"""TorlysDynamics"",""Torlys Inc."",""111"",""3"",""SHA0250385"",""4"",""10000"""</f>
        <v>"TorlysDynamics","Torlys Inc.","111","3","SHA0250385","4","10000"</v>
      </c>
      <c r="C1200" s="2">
        <v>45938</v>
      </c>
      <c r="D1200" s="2" t="str">
        <f>"SHA0250385"</f>
        <v>SHA0250385</v>
      </c>
      <c r="E1200" s="2" t="str">
        <f>"W130"</f>
        <v>W130</v>
      </c>
      <c r="F1200" t="str">
        <f>"MANUEL"</f>
        <v>MANUEL</v>
      </c>
      <c r="G1200">
        <v>51</v>
      </c>
      <c r="H1200">
        <v>0</v>
      </c>
      <c r="I1200">
        <v>1083.24</v>
      </c>
    </row>
    <row r="1201" spans="1:9" x14ac:dyDescent="0.25">
      <c r="A1201" t="s">
        <v>49</v>
      </c>
      <c r="B1201" t="str">
        <f>"""TorlysDynamics"",""Torlys Inc."",""111"",""3"",""SHA0250386"",""4"",""10000"""</f>
        <v>"TorlysDynamics","Torlys Inc.","111","3","SHA0250386","4","10000"</v>
      </c>
      <c r="C1201" s="2">
        <v>45938</v>
      </c>
      <c r="D1201" s="2" t="str">
        <f>"SHA0250386"</f>
        <v>SHA0250386</v>
      </c>
      <c r="E1201" s="2" t="str">
        <f>"W130"</f>
        <v>W130</v>
      </c>
      <c r="F1201" t="str">
        <f>"MANUEL"</f>
        <v>MANUEL</v>
      </c>
      <c r="G1201">
        <v>1</v>
      </c>
      <c r="H1201">
        <v>1</v>
      </c>
      <c r="I1201">
        <v>1211.82</v>
      </c>
    </row>
    <row r="1202" spans="1:9" x14ac:dyDescent="0.25">
      <c r="A1202" t="s">
        <v>49</v>
      </c>
      <c r="B1202" t="str">
        <f>"""TorlysDynamics"",""Torlys Inc."",""111"",""3"",""SHA0250387"",""4"",""10000"""</f>
        <v>"TorlysDynamics","Torlys Inc.","111","3","SHA0250387","4","10000"</v>
      </c>
      <c r="C1202" s="2">
        <v>45938</v>
      </c>
      <c r="D1202" s="2" t="str">
        <f>"SHA0250387"</f>
        <v>SHA0250387</v>
      </c>
      <c r="E1202" s="2" t="str">
        <f>"W130"</f>
        <v>W130</v>
      </c>
      <c r="F1202" t="str">
        <f>"MANUEL"</f>
        <v>MANUEL</v>
      </c>
      <c r="G1202">
        <v>52</v>
      </c>
      <c r="H1202">
        <v>0</v>
      </c>
      <c r="I1202">
        <v>1105.52</v>
      </c>
    </row>
    <row r="1203" spans="1:9" x14ac:dyDescent="0.25">
      <c r="A1203" t="s">
        <v>49</v>
      </c>
      <c r="B1203" t="str">
        <f>"""TorlysDynamics"",""Torlys Inc."",""111"",""3"",""SHA0250388"",""4"",""10000"""</f>
        <v>"TorlysDynamics","Torlys Inc.","111","3","SHA0250388","4","10000"</v>
      </c>
      <c r="C1203" s="2">
        <v>45938</v>
      </c>
      <c r="D1203" s="2" t="str">
        <f>"SHA0250388"</f>
        <v>SHA0250388</v>
      </c>
      <c r="E1203" s="2" t="str">
        <f>"W130"</f>
        <v>W130</v>
      </c>
      <c r="F1203" t="str">
        <f>"MANUEL"</f>
        <v>MANUEL</v>
      </c>
      <c r="G1203">
        <v>5</v>
      </c>
      <c r="H1203">
        <v>1</v>
      </c>
      <c r="I1203">
        <v>1210.68</v>
      </c>
    </row>
    <row r="1204" spans="1:9" x14ac:dyDescent="0.25">
      <c r="A1204" t="s">
        <v>49</v>
      </c>
      <c r="B1204" t="str">
        <f>"""TorlysDynamics"",""Torlys Inc."",""111"",""3"",""SHA0250389"",""4"",""10000"""</f>
        <v>"TorlysDynamics","Torlys Inc.","111","3","SHA0250389","4","10000"</v>
      </c>
      <c r="C1204" s="2">
        <v>45938</v>
      </c>
      <c r="D1204" s="2" t="str">
        <f>"SHA0250389"</f>
        <v>SHA0250389</v>
      </c>
      <c r="E1204" s="2" t="str">
        <f>"W130"</f>
        <v>W130</v>
      </c>
      <c r="F1204" t="str">
        <f>"MANUEL"</f>
        <v>MANUEL</v>
      </c>
      <c r="G1204">
        <v>1</v>
      </c>
      <c r="H1204">
        <v>0</v>
      </c>
      <c r="I1204">
        <v>21.26</v>
      </c>
    </row>
    <row r="1205" spans="1:9" x14ac:dyDescent="0.25">
      <c r="A1205" t="s">
        <v>49</v>
      </c>
      <c r="B1205" t="str">
        <f>"""TorlysDynamics"",""Torlys Inc."",""111"",""3"",""SHA0250390"",""4"",""10000"""</f>
        <v>"TorlysDynamics","Torlys Inc.","111","3","SHA0250390","4","10000"</v>
      </c>
      <c r="C1205" s="2">
        <v>45938</v>
      </c>
      <c r="D1205" s="2" t="str">
        <f>"SHA0250390"</f>
        <v>SHA0250390</v>
      </c>
      <c r="E1205" s="2" t="str">
        <f>"W130"</f>
        <v>W130</v>
      </c>
      <c r="F1205" t="str">
        <f>"MANUEL"</f>
        <v>MANUEL</v>
      </c>
      <c r="G1205">
        <v>5</v>
      </c>
      <c r="H1205">
        <v>0</v>
      </c>
      <c r="I1205">
        <v>81.400000000000006</v>
      </c>
    </row>
    <row r="1206" spans="1:9" x14ac:dyDescent="0.25">
      <c r="A1206" t="s">
        <v>49</v>
      </c>
      <c r="B1206" t="str">
        <f>"""TorlysDynamics"",""Torlys Inc."",""111"",""3"",""SHA0250391"",""4"",""10000"""</f>
        <v>"TorlysDynamics","Torlys Inc.","111","3","SHA0250391","4","10000"</v>
      </c>
      <c r="C1206" s="2">
        <v>45938</v>
      </c>
      <c r="D1206" s="2" t="str">
        <f>"SHA0250391"</f>
        <v>SHA0250391</v>
      </c>
      <c r="E1206" s="2" t="str">
        <f>"W130"</f>
        <v>W130</v>
      </c>
      <c r="F1206" t="str">
        <f>"MANUEL"</f>
        <v>MANUEL</v>
      </c>
      <c r="G1206">
        <v>27</v>
      </c>
      <c r="H1206">
        <v>0</v>
      </c>
      <c r="I1206">
        <v>395.82</v>
      </c>
    </row>
    <row r="1207" spans="1:9" x14ac:dyDescent="0.25">
      <c r="A1207" t="s">
        <v>49</v>
      </c>
      <c r="B1207" t="str">
        <f>"""TorlysDynamics"",""Torlys Inc."",""111"",""3"",""SHA0250392"",""4"",""10000"""</f>
        <v>"TorlysDynamics","Torlys Inc.","111","3","SHA0250392","4","10000"</v>
      </c>
      <c r="C1207" s="2">
        <v>45938</v>
      </c>
      <c r="D1207" s="2" t="str">
        <f>"SHA0250392"</f>
        <v>SHA0250392</v>
      </c>
      <c r="E1207" s="2" t="str">
        <f>"W130"</f>
        <v>W130</v>
      </c>
      <c r="F1207" t="str">
        <f>"MANUEL"</f>
        <v>MANUEL</v>
      </c>
      <c r="G1207">
        <v>1</v>
      </c>
      <c r="H1207">
        <v>0</v>
      </c>
      <c r="I1207">
        <v>14.66</v>
      </c>
    </row>
    <row r="1208" spans="1:9" x14ac:dyDescent="0.25">
      <c r="A1208" t="s">
        <v>49</v>
      </c>
      <c r="B1208" t="str">
        <f>"""TorlysDynamics"",""Torlys Inc."",""111"",""3"",""SHA0250393"",""4"",""10000"""</f>
        <v>"TorlysDynamics","Torlys Inc.","111","3","SHA0250393","4","10000"</v>
      </c>
      <c r="C1208" s="2">
        <v>45938</v>
      </c>
      <c r="D1208" s="2" t="str">
        <f>"SHA0250393"</f>
        <v>SHA0250393</v>
      </c>
      <c r="E1208" s="2" t="str">
        <f>"W130"</f>
        <v>W130</v>
      </c>
      <c r="F1208" t="str">
        <f>"MANUEL"</f>
        <v>MANUEL</v>
      </c>
      <c r="G1208">
        <v>1</v>
      </c>
      <c r="H1208">
        <v>0</v>
      </c>
      <c r="I1208">
        <v>16.28</v>
      </c>
    </row>
    <row r="1209" spans="1:9" x14ac:dyDescent="0.25">
      <c r="A1209" t="s">
        <v>49</v>
      </c>
      <c r="B1209" t="str">
        <f>"""TorlysDynamics"",""Torlys Inc."",""111"",""3"",""SHA0250396"",""4"",""10000"""</f>
        <v>"TorlysDynamics","Torlys Inc.","111","3","SHA0250396","4","10000"</v>
      </c>
      <c r="C1209" s="2">
        <v>45939</v>
      </c>
      <c r="D1209" s="2" t="str">
        <f>"SHA0250396"</f>
        <v>SHA0250396</v>
      </c>
      <c r="E1209" s="2" t="str">
        <f>"A524"</f>
        <v>A524</v>
      </c>
      <c r="F1209" t="str">
        <f>"CHICO"</f>
        <v>CHICO</v>
      </c>
      <c r="G1209">
        <v>36</v>
      </c>
      <c r="H1209">
        <v>0</v>
      </c>
      <c r="I1209">
        <v>563.04</v>
      </c>
    </row>
    <row r="1210" spans="1:9" x14ac:dyDescent="0.25">
      <c r="A1210" t="s">
        <v>49</v>
      </c>
      <c r="B1210" t="str">
        <f>"""TorlysDynamics"",""Torlys Inc."",""111"",""3"",""SHA0250397"",""4"",""10000"""</f>
        <v>"TorlysDynamics","Torlys Inc.","111","3","SHA0250397","4","10000"</v>
      </c>
      <c r="C1210" s="2">
        <v>45939</v>
      </c>
      <c r="D1210" s="2" t="str">
        <f>"SHA0250397"</f>
        <v>SHA0250397</v>
      </c>
      <c r="E1210" s="2" t="str">
        <f>"A524"</f>
        <v>A524</v>
      </c>
      <c r="F1210" t="str">
        <f>"CHICO"</f>
        <v>CHICO</v>
      </c>
      <c r="G1210">
        <v>48</v>
      </c>
      <c r="H1210">
        <v>0</v>
      </c>
      <c r="I1210">
        <v>333.6</v>
      </c>
    </row>
    <row r="1211" spans="1:9" x14ac:dyDescent="0.25">
      <c r="A1211" t="s">
        <v>49</v>
      </c>
      <c r="B1211" t="str">
        <f>"""TorlysDynamics"",""Torlys Inc."",""111"",""3"",""SHA0250397"",""4"",""20000"""</f>
        <v>"TorlysDynamics","Torlys Inc.","111","3","SHA0250397","4","20000"</v>
      </c>
      <c r="C1211" s="2">
        <v>45939</v>
      </c>
      <c r="D1211" s="2" t="str">
        <f>"SHA0250397"</f>
        <v>SHA0250397</v>
      </c>
      <c r="E1211" s="2" t="str">
        <f>"A524"</f>
        <v>A524</v>
      </c>
      <c r="F1211" t="str">
        <f>"CHICO"</f>
        <v>CHICO</v>
      </c>
      <c r="G1211">
        <v>48</v>
      </c>
      <c r="H1211">
        <v>0</v>
      </c>
      <c r="I1211">
        <v>333.6</v>
      </c>
    </row>
    <row r="1212" spans="1:9" x14ac:dyDescent="0.25">
      <c r="A1212" t="s">
        <v>49</v>
      </c>
      <c r="B1212" t="str">
        <f>"""TorlysDynamics"",""Torlys Inc."",""111"",""3"",""SHA0250398"",""4"",""10000"""</f>
        <v>"TorlysDynamics","Torlys Inc.","111","3","SHA0250398","4","10000"</v>
      </c>
      <c r="C1212" s="2">
        <v>45939</v>
      </c>
      <c r="D1212" s="2" t="str">
        <f>"SHA0250398"</f>
        <v>SHA0250398</v>
      </c>
      <c r="E1212" s="2" t="str">
        <f>"A524"</f>
        <v>A524</v>
      </c>
      <c r="F1212" t="str">
        <f>"CHICO"</f>
        <v>CHICO</v>
      </c>
      <c r="G1212">
        <v>20</v>
      </c>
      <c r="H1212">
        <v>0</v>
      </c>
      <c r="I1212">
        <v>452.8</v>
      </c>
    </row>
    <row r="1213" spans="1:9" x14ac:dyDescent="0.25">
      <c r="A1213" t="s">
        <v>49</v>
      </c>
      <c r="B1213" t="str">
        <f>"""TorlysDynamics"",""Torlys Inc."",""111"",""3"",""SHA0250400"",""4"",""10000"""</f>
        <v>"TorlysDynamics","Torlys Inc.","111","3","SHA0250400","4","10000"</v>
      </c>
      <c r="C1213" s="2">
        <v>45939</v>
      </c>
      <c r="D1213" s="2" t="str">
        <f>"SHA0250400"</f>
        <v>SHA0250400</v>
      </c>
      <c r="E1213" s="2" t="str">
        <f>"A524"</f>
        <v>A524</v>
      </c>
      <c r="F1213" t="str">
        <f>"CHICO"</f>
        <v>CHICO</v>
      </c>
      <c r="G1213">
        <v>22</v>
      </c>
      <c r="H1213">
        <v>0</v>
      </c>
      <c r="I1213">
        <v>515.9</v>
      </c>
    </row>
    <row r="1214" spans="1:9" x14ac:dyDescent="0.25">
      <c r="A1214" t="s">
        <v>49</v>
      </c>
      <c r="B1214" t="str">
        <f>"""TorlysDynamics"",""Torlys Inc."",""111"",""3"",""SHA0250400"",""4"",""30000"""</f>
        <v>"TorlysDynamics","Torlys Inc.","111","3","SHA0250400","4","30000"</v>
      </c>
      <c r="C1214" s="2">
        <v>45939</v>
      </c>
      <c r="D1214" s="2" t="str">
        <f>"SHA0250400"</f>
        <v>SHA0250400</v>
      </c>
      <c r="E1214" s="2" t="str">
        <f>"A524"</f>
        <v>A524</v>
      </c>
      <c r="F1214" t="str">
        <f>"CHICO"</f>
        <v>CHICO</v>
      </c>
      <c r="G1214">
        <v>0</v>
      </c>
      <c r="H1214">
        <v>0</v>
      </c>
      <c r="I1214">
        <v>2</v>
      </c>
    </row>
    <row r="1215" spans="1:9" x14ac:dyDescent="0.25">
      <c r="A1215" t="s">
        <v>49</v>
      </c>
      <c r="B1215" t="str">
        <f>"""TorlysDynamics"",""Torlys Inc."",""111"",""3"",""SHA0250402"",""4"",""30000"""</f>
        <v>"TorlysDynamics","Torlys Inc.","111","3","SHA0250402","4","30000"</v>
      </c>
      <c r="C1215" s="2">
        <v>45939</v>
      </c>
      <c r="D1215" s="2" t="str">
        <f>"SHA0250402"</f>
        <v>SHA0250402</v>
      </c>
      <c r="E1215" s="2" t="str">
        <f>"A524"</f>
        <v>A524</v>
      </c>
      <c r="F1215" t="str">
        <f>"CHICO"</f>
        <v>CHICO</v>
      </c>
      <c r="G1215">
        <v>0</v>
      </c>
      <c r="H1215">
        <v>0</v>
      </c>
      <c r="I1215">
        <v>2</v>
      </c>
    </row>
    <row r="1216" spans="1:9" x14ac:dyDescent="0.25">
      <c r="A1216" t="s">
        <v>49</v>
      </c>
      <c r="B1216" t="str">
        <f>"""TorlysDynamics"",""Torlys Inc."",""111"",""3"",""SHA0250403"",""4"",""10000"""</f>
        <v>"TorlysDynamics","Torlys Inc.","111","3","SHA0250403","4","10000"</v>
      </c>
      <c r="C1216" s="2">
        <v>45939</v>
      </c>
      <c r="D1216" s="2" t="str">
        <f>"SHA0250403"</f>
        <v>SHA0250403</v>
      </c>
      <c r="E1216" s="2" t="str">
        <f>"A524"</f>
        <v>A524</v>
      </c>
      <c r="F1216" t="str">
        <f>"CHICO"</f>
        <v>CHICO</v>
      </c>
      <c r="G1216">
        <v>40</v>
      </c>
      <c r="H1216">
        <v>0</v>
      </c>
      <c r="I1216">
        <v>938</v>
      </c>
    </row>
    <row r="1217" spans="1:9" x14ac:dyDescent="0.25">
      <c r="A1217" t="s">
        <v>49</v>
      </c>
      <c r="B1217" t="str">
        <f>"""TorlysDynamics"",""Torlys Inc."",""111"",""3"",""SHA0250404"",""4"",""10000"""</f>
        <v>"TorlysDynamics","Torlys Inc.","111","3","SHA0250404","4","10000"</v>
      </c>
      <c r="C1217" s="2">
        <v>45939</v>
      </c>
      <c r="D1217" s="2" t="str">
        <f>"SHA0250404"</f>
        <v>SHA0250404</v>
      </c>
      <c r="E1217" s="2" t="str">
        <f>"A524"</f>
        <v>A524</v>
      </c>
      <c r="F1217" t="str">
        <f>"CHICO"</f>
        <v>CHICO</v>
      </c>
      <c r="G1217">
        <v>8</v>
      </c>
      <c r="H1217">
        <v>1</v>
      </c>
      <c r="I1217">
        <v>1348.72</v>
      </c>
    </row>
    <row r="1218" spans="1:9" x14ac:dyDescent="0.25">
      <c r="A1218" t="s">
        <v>49</v>
      </c>
      <c r="B1218" t="str">
        <f>"""TorlysDynamics"",""Torlys Inc."",""111"",""3"",""SHA0250405"",""4"",""10000"""</f>
        <v>"TorlysDynamics","Torlys Inc.","111","3","SHA0250405","4","10000"</v>
      </c>
      <c r="C1218" s="2">
        <v>45939</v>
      </c>
      <c r="D1218" s="2" t="str">
        <f>"SHA0250405"</f>
        <v>SHA0250405</v>
      </c>
      <c r="E1218" s="2" t="str">
        <f>"A524"</f>
        <v>A524</v>
      </c>
      <c r="F1218" t="str">
        <f>"CHICO"</f>
        <v>CHICO</v>
      </c>
      <c r="G1218">
        <v>36</v>
      </c>
      <c r="H1218">
        <v>0</v>
      </c>
      <c r="I1218">
        <v>667.44</v>
      </c>
    </row>
    <row r="1219" spans="1:9" x14ac:dyDescent="0.25">
      <c r="A1219" t="s">
        <v>49</v>
      </c>
      <c r="B1219" t="str">
        <f>"""TorlysDynamics"",""Torlys Inc."",""111"",""3"",""SHA0250406"",""4"",""10000"""</f>
        <v>"TorlysDynamics","Torlys Inc.","111","3","SHA0250406","4","10000"</v>
      </c>
      <c r="C1219" s="2">
        <v>45939</v>
      </c>
      <c r="D1219" s="2" t="str">
        <f>"SHA0250406"</f>
        <v>SHA0250406</v>
      </c>
      <c r="E1219" s="2" t="str">
        <f>"A3005"</f>
        <v>A3005</v>
      </c>
      <c r="F1219" t="str">
        <f>"CHICO"</f>
        <v>CHICO</v>
      </c>
      <c r="G1219">
        <v>35</v>
      </c>
      <c r="H1219">
        <v>1</v>
      </c>
      <c r="I1219">
        <v>4180</v>
      </c>
    </row>
    <row r="1220" spans="1:9" x14ac:dyDescent="0.25">
      <c r="A1220" t="s">
        <v>49</v>
      </c>
      <c r="B1220" t="str">
        <f>"""TorlysDynamics"",""Torlys Inc."",""111"",""3"",""SHA0250407"",""4"",""10000"""</f>
        <v>"TorlysDynamics","Torlys Inc.","111","3","SHA0250407","4","10000"</v>
      </c>
      <c r="C1220" s="2">
        <v>45939</v>
      </c>
      <c r="D1220" s="2" t="str">
        <f>"SHA0250407"</f>
        <v>SHA0250407</v>
      </c>
      <c r="E1220" s="2" t="str">
        <f>"M475"</f>
        <v>M475</v>
      </c>
      <c r="F1220" t="str">
        <f>"MANUEL"</f>
        <v>MANUEL</v>
      </c>
      <c r="G1220">
        <v>46</v>
      </c>
      <c r="H1220">
        <v>0</v>
      </c>
      <c r="I1220">
        <v>1209.3399999999999</v>
      </c>
    </row>
    <row r="1221" spans="1:9" x14ac:dyDescent="0.25">
      <c r="A1221" t="s">
        <v>49</v>
      </c>
      <c r="B1221" t="str">
        <f>"""TorlysDynamics"",""Torlys Inc."",""111"",""3"",""SHA0250407"",""4"",""40000"""</f>
        <v>"TorlysDynamics","Torlys Inc.","111","3","SHA0250407","4","40000"</v>
      </c>
      <c r="C1221" s="2">
        <v>45939</v>
      </c>
      <c r="D1221" s="2" t="str">
        <f>"SHA0250407"</f>
        <v>SHA0250407</v>
      </c>
      <c r="E1221" s="2" t="str">
        <f>"M475"</f>
        <v>M475</v>
      </c>
      <c r="F1221" t="str">
        <f>"MANUEL"</f>
        <v>MANUEL</v>
      </c>
      <c r="G1221">
        <v>0</v>
      </c>
      <c r="H1221">
        <v>0</v>
      </c>
      <c r="I1221">
        <v>11</v>
      </c>
    </row>
    <row r="1222" spans="1:9" x14ac:dyDescent="0.25">
      <c r="A1222" t="s">
        <v>49</v>
      </c>
      <c r="B1222" t="str">
        <f>"""TorlysDynamics"",""Torlys Inc."",""111"",""3"",""SHA0250408"",""4"",""10000"""</f>
        <v>"TorlysDynamics","Torlys Inc.","111","3","SHA0250408","4","10000"</v>
      </c>
      <c r="C1222" s="2">
        <v>45939</v>
      </c>
      <c r="D1222" s="2" t="str">
        <f>"SHA0250408"</f>
        <v>SHA0250408</v>
      </c>
      <c r="E1222" s="2" t="str">
        <f>"M475"</f>
        <v>M475</v>
      </c>
      <c r="F1222" t="str">
        <f>"BRANDON"</f>
        <v>BRANDON</v>
      </c>
      <c r="G1222">
        <v>16</v>
      </c>
      <c r="H1222">
        <v>1</v>
      </c>
      <c r="I1222">
        <v>1866.59</v>
      </c>
    </row>
    <row r="1223" spans="1:9" x14ac:dyDescent="0.25">
      <c r="A1223" t="s">
        <v>49</v>
      </c>
      <c r="B1223" t="str">
        <f>"""TorlysDynamics"",""Torlys Inc."",""111"",""3"",""SHA0250409"",""4"",""10000"""</f>
        <v>"TorlysDynamics","Torlys Inc.","111","3","SHA0250409","4","10000"</v>
      </c>
      <c r="C1223" s="2">
        <v>45939</v>
      </c>
      <c r="D1223" s="2" t="str">
        <f>"SHA0250409"</f>
        <v>SHA0250409</v>
      </c>
      <c r="E1223" s="2" t="str">
        <f>"C131"</f>
        <v>C131</v>
      </c>
      <c r="F1223" t="str">
        <f>"AQIYL"</f>
        <v>AQIYL</v>
      </c>
      <c r="G1223">
        <v>6</v>
      </c>
      <c r="H1223">
        <v>1</v>
      </c>
      <c r="I1223">
        <v>781.44</v>
      </c>
    </row>
    <row r="1224" spans="1:9" x14ac:dyDescent="0.25">
      <c r="A1224" t="s">
        <v>49</v>
      </c>
      <c r="B1224" t="str">
        <f>"""TorlysDynamics"",""Torlys Inc."",""111"",""3"",""SHA0250410"",""4"",""10000"""</f>
        <v>"TorlysDynamics","Torlys Inc.","111","3","SHA0250410","4","10000"</v>
      </c>
      <c r="C1224" s="2">
        <v>45939</v>
      </c>
      <c r="D1224" s="2" t="str">
        <f>"SHA0250410"</f>
        <v>SHA0250410</v>
      </c>
      <c r="E1224" s="2" t="str">
        <f>"C131"</f>
        <v>C131</v>
      </c>
      <c r="F1224" t="str">
        <f>"AQIYL"</f>
        <v>AQIYL</v>
      </c>
      <c r="G1224">
        <v>26</v>
      </c>
      <c r="H1224">
        <v>0</v>
      </c>
      <c r="I1224">
        <v>423.28</v>
      </c>
    </row>
    <row r="1225" spans="1:9" x14ac:dyDescent="0.25">
      <c r="A1225" t="s">
        <v>49</v>
      </c>
      <c r="B1225" t="str">
        <f>"""TorlysDynamics"",""Torlys Inc."",""111"",""3"",""SHA0250411"",""4"",""10000"""</f>
        <v>"TorlysDynamics","Torlys Inc.","111","3","SHA0250411","4","10000"</v>
      </c>
      <c r="C1225" s="2">
        <v>45939</v>
      </c>
      <c r="D1225" s="2" t="str">
        <f>"SHA0250411"</f>
        <v>SHA0250411</v>
      </c>
      <c r="E1225" s="2" t="str">
        <f>"G200"</f>
        <v>G200</v>
      </c>
      <c r="F1225" t="str">
        <f>"JASON-R"</f>
        <v>JASON-R</v>
      </c>
      <c r="G1225">
        <v>50</v>
      </c>
      <c r="H1225">
        <v>2</v>
      </c>
      <c r="I1225">
        <v>3611.3</v>
      </c>
    </row>
    <row r="1226" spans="1:9" x14ac:dyDescent="0.25">
      <c r="A1226" t="s">
        <v>49</v>
      </c>
      <c r="B1226" t="str">
        <f>"""TorlysDynamics"",""Torlys Inc."",""111"",""3"",""SHA0250411"",""4"",""30000"""</f>
        <v>"TorlysDynamics","Torlys Inc.","111","3","SHA0250411","4","30000"</v>
      </c>
      <c r="C1226" s="2">
        <v>45939</v>
      </c>
      <c r="D1226" s="2" t="str">
        <f>"SHA0250411"</f>
        <v>SHA0250411</v>
      </c>
      <c r="E1226" s="2" t="str">
        <f>"G200"</f>
        <v>G200</v>
      </c>
      <c r="F1226" t="str">
        <f>"JASON-R"</f>
        <v>JASON-R</v>
      </c>
      <c r="G1226">
        <v>22</v>
      </c>
      <c r="H1226">
        <v>0</v>
      </c>
      <c r="I1226">
        <v>624.14</v>
      </c>
    </row>
    <row r="1227" spans="1:9" x14ac:dyDescent="0.25">
      <c r="A1227" t="s">
        <v>49</v>
      </c>
      <c r="B1227" t="str">
        <f>"""TorlysDynamics"",""Torlys Inc."",""111"",""3"",""SHA0250411"",""4"",""40000"""</f>
        <v>"TorlysDynamics","Torlys Inc.","111","3","SHA0250411","4","40000"</v>
      </c>
      <c r="C1227" s="2">
        <v>45939</v>
      </c>
      <c r="D1227" s="2" t="str">
        <f>"SHA0250411"</f>
        <v>SHA0250411</v>
      </c>
      <c r="E1227" s="2" t="str">
        <f>"G200"</f>
        <v>G200</v>
      </c>
      <c r="F1227" t="str">
        <f>"JASON-R"</f>
        <v>JASON-R</v>
      </c>
      <c r="G1227">
        <v>14</v>
      </c>
      <c r="H1227">
        <v>0</v>
      </c>
      <c r="I1227">
        <v>397.18</v>
      </c>
    </row>
    <row r="1228" spans="1:9" x14ac:dyDescent="0.25">
      <c r="A1228" t="s">
        <v>49</v>
      </c>
      <c r="B1228" t="str">
        <f>"""TorlysDynamics"",""Torlys Inc."",""111"",""3"",""SHA0250411"",""4"",""50000"""</f>
        <v>"TorlysDynamics","Torlys Inc.","111","3","SHA0250411","4","50000"</v>
      </c>
      <c r="C1228" s="2">
        <v>45939</v>
      </c>
      <c r="D1228" s="2" t="str">
        <f>"SHA0250411"</f>
        <v>SHA0250411</v>
      </c>
      <c r="E1228" s="2" t="str">
        <f>"G200"</f>
        <v>G200</v>
      </c>
      <c r="F1228" t="str">
        <f>"JASON-R"</f>
        <v>JASON-R</v>
      </c>
      <c r="G1228">
        <v>51</v>
      </c>
      <c r="H1228">
        <v>0</v>
      </c>
      <c r="I1228">
        <v>747.66</v>
      </c>
    </row>
    <row r="1229" spans="1:9" x14ac:dyDescent="0.25">
      <c r="A1229" t="s">
        <v>49</v>
      </c>
      <c r="B1229" t="str">
        <f>"""TorlysDynamics"",""Torlys Inc."",""111"",""3"",""SHA0250412"",""4"",""10000"""</f>
        <v>"TorlysDynamics","Torlys Inc.","111","3","SHA0250412","4","10000"</v>
      </c>
      <c r="C1229" s="2">
        <v>45939</v>
      </c>
      <c r="D1229" s="2" t="str">
        <f>"SHA0250412"</f>
        <v>SHA0250412</v>
      </c>
      <c r="E1229" s="2" t="str">
        <f>"V105"</f>
        <v>V105</v>
      </c>
      <c r="F1229" t="str">
        <f>"CHICO"</f>
        <v>CHICO</v>
      </c>
      <c r="G1229">
        <v>49</v>
      </c>
      <c r="H1229">
        <v>0</v>
      </c>
      <c r="I1229">
        <v>1320.55</v>
      </c>
    </row>
    <row r="1230" spans="1:9" x14ac:dyDescent="0.25">
      <c r="A1230" t="s">
        <v>49</v>
      </c>
      <c r="B1230" t="str">
        <f>"""TorlysDynamics"",""Torlys Inc."",""111"",""3"",""SHA0250413"",""4"",""10000"""</f>
        <v>"TorlysDynamics","Torlys Inc.","111","3","SHA0250413","4","10000"</v>
      </c>
      <c r="C1230" s="2">
        <v>45939</v>
      </c>
      <c r="D1230" s="2" t="str">
        <f>"SHA0250413"</f>
        <v>SHA0250413</v>
      </c>
      <c r="E1230" s="2" t="str">
        <f>"G200"</f>
        <v>G200</v>
      </c>
      <c r="F1230" t="str">
        <f>"JASON-R"</f>
        <v>JASON-R</v>
      </c>
      <c r="G1230">
        <v>7</v>
      </c>
      <c r="H1230">
        <v>2</v>
      </c>
      <c r="I1230">
        <v>2602.9499999999998</v>
      </c>
    </row>
    <row r="1231" spans="1:9" x14ac:dyDescent="0.25">
      <c r="A1231" t="s">
        <v>49</v>
      </c>
      <c r="B1231" t="str">
        <f>"""TorlysDynamics"",""Torlys Inc."",""111"",""3"",""SHA0250413"",""4"",""30000"""</f>
        <v>"TorlysDynamics","Torlys Inc.","111","3","SHA0250413","4","30000"</v>
      </c>
      <c r="C1231" s="2">
        <v>45939</v>
      </c>
      <c r="D1231" s="2" t="str">
        <f>"SHA0250413"</f>
        <v>SHA0250413</v>
      </c>
      <c r="E1231" s="2" t="str">
        <f>"G200"</f>
        <v>G200</v>
      </c>
      <c r="F1231" t="str">
        <f>"JASON-R"</f>
        <v>JASON-R</v>
      </c>
      <c r="G1231">
        <v>34</v>
      </c>
      <c r="H1231">
        <v>1</v>
      </c>
      <c r="I1231">
        <v>2016.7</v>
      </c>
    </row>
    <row r="1232" spans="1:9" x14ac:dyDescent="0.25">
      <c r="A1232" t="s">
        <v>49</v>
      </c>
      <c r="B1232" t="str">
        <f>"""TorlysDynamics"",""Torlys Inc."",""111"",""3"",""SHA0250414"",""4"",""10000"""</f>
        <v>"TorlysDynamics","Torlys Inc.","111","3","SHA0250414","4","10000"</v>
      </c>
      <c r="C1232" s="2">
        <v>45939</v>
      </c>
      <c r="D1232" s="2" t="str">
        <f>"SHA0250414"</f>
        <v>SHA0250414</v>
      </c>
      <c r="E1232" s="2" t="str">
        <f>"M475"</f>
        <v>M475</v>
      </c>
      <c r="F1232" t="str">
        <f>"MANUEL"</f>
        <v>MANUEL</v>
      </c>
      <c r="G1232">
        <v>12</v>
      </c>
      <c r="H1232">
        <v>1</v>
      </c>
      <c r="I1232">
        <v>1555.74</v>
      </c>
    </row>
    <row r="1233" spans="1:9" x14ac:dyDescent="0.25">
      <c r="A1233" t="s">
        <v>49</v>
      </c>
      <c r="B1233" t="str">
        <f>"""TorlysDynamics"",""Torlys Inc."",""111"",""3"",""SHA0250414"",""4"",""30000"""</f>
        <v>"TorlysDynamics","Torlys Inc.","111","3","SHA0250414","4","30000"</v>
      </c>
      <c r="C1233" s="2">
        <v>45939</v>
      </c>
      <c r="D1233" s="2" t="str">
        <f>"SHA0250414"</f>
        <v>SHA0250414</v>
      </c>
      <c r="E1233" s="2" t="str">
        <f>"M475"</f>
        <v>M475</v>
      </c>
      <c r="F1233" t="str">
        <f>"MANUEL"</f>
        <v>MANUEL</v>
      </c>
      <c r="G1233">
        <v>0</v>
      </c>
      <c r="H1233">
        <v>0</v>
      </c>
      <c r="I1233">
        <v>10</v>
      </c>
    </row>
    <row r="1234" spans="1:9" x14ac:dyDescent="0.25">
      <c r="A1234" t="s">
        <v>49</v>
      </c>
      <c r="B1234" t="str">
        <f>"""TorlysDynamics"",""Torlys Inc."",""111"",""3"",""SHA0250415"",""4"",""10000"""</f>
        <v>"TorlysDynamics","Torlys Inc.","111","3","SHA0250415","4","10000"</v>
      </c>
      <c r="C1234" s="2">
        <v>45939</v>
      </c>
      <c r="D1234" s="2" t="str">
        <f>"SHA0250415"</f>
        <v>SHA0250415</v>
      </c>
      <c r="E1234" s="2" t="str">
        <f>"A6656"</f>
        <v>A6656</v>
      </c>
      <c r="F1234" t="str">
        <f>"MANUEL"</f>
        <v>MANUEL</v>
      </c>
      <c r="G1234">
        <v>31</v>
      </c>
      <c r="H1234">
        <v>0</v>
      </c>
      <c r="I1234">
        <v>726.95</v>
      </c>
    </row>
    <row r="1235" spans="1:9" x14ac:dyDescent="0.25">
      <c r="A1235" t="s">
        <v>49</v>
      </c>
      <c r="B1235" t="str">
        <f>"""TorlysDynamics"",""Torlys Inc."",""111"",""3"",""SHA0250416"",""4"",""10000"""</f>
        <v>"TorlysDynamics","Torlys Inc.","111","3","SHA0250416","4","10000"</v>
      </c>
      <c r="C1235" s="2">
        <v>45939</v>
      </c>
      <c r="D1235" s="2" t="str">
        <f>"SHA0250416"</f>
        <v>SHA0250416</v>
      </c>
      <c r="E1235" s="2" t="str">
        <f>"C185"</f>
        <v>C185</v>
      </c>
      <c r="F1235" t="str">
        <f>"CHICO"</f>
        <v>CHICO</v>
      </c>
      <c r="G1235">
        <v>0</v>
      </c>
      <c r="H1235">
        <v>3</v>
      </c>
      <c r="I1235">
        <v>3658.2</v>
      </c>
    </row>
    <row r="1236" spans="1:9" x14ac:dyDescent="0.25">
      <c r="A1236" t="s">
        <v>49</v>
      </c>
      <c r="B1236" t="str">
        <f>"""TorlysDynamics"",""Torlys Inc."",""111"",""3"",""SHA0250417"",""4"",""10000"""</f>
        <v>"TorlysDynamics","Torlys Inc.","111","3","SHA0250417","4","10000"</v>
      </c>
      <c r="C1236" s="2">
        <v>45939</v>
      </c>
      <c r="D1236" s="2" t="str">
        <f>"SHA0250417"</f>
        <v>SHA0250417</v>
      </c>
      <c r="E1236" s="2" t="str">
        <f>"C185"</f>
        <v>C185</v>
      </c>
      <c r="F1236" t="str">
        <f>"CHICO"</f>
        <v>CHICO</v>
      </c>
      <c r="G1236">
        <v>32</v>
      </c>
      <c r="H1236">
        <v>0</v>
      </c>
      <c r="I1236">
        <v>724.48</v>
      </c>
    </row>
    <row r="1237" spans="1:9" x14ac:dyDescent="0.25">
      <c r="A1237" t="s">
        <v>49</v>
      </c>
      <c r="B1237" t="str">
        <f>"""TorlysDynamics"",""Torlys Inc."",""111"",""3"",""SHA0250418"",""4"",""10000"""</f>
        <v>"TorlysDynamics","Torlys Inc.","111","3","SHA0250418","4","10000"</v>
      </c>
      <c r="C1237" s="2">
        <v>45939</v>
      </c>
      <c r="D1237" s="2" t="str">
        <f>"SHA0250418"</f>
        <v>SHA0250418</v>
      </c>
      <c r="E1237" s="2" t="str">
        <f>"A415"</f>
        <v>A415</v>
      </c>
      <c r="F1237" t="str">
        <f>"AQIYL"</f>
        <v>AQIYL</v>
      </c>
      <c r="G1237">
        <v>27</v>
      </c>
      <c r="H1237">
        <v>0</v>
      </c>
      <c r="I1237">
        <v>395.82</v>
      </c>
    </row>
    <row r="1238" spans="1:9" x14ac:dyDescent="0.25">
      <c r="A1238" t="s">
        <v>49</v>
      </c>
      <c r="B1238" t="str">
        <f>"""TorlysDynamics"",""Torlys Inc."",""111"",""3"",""SHA0250418"",""4"",""20000"""</f>
        <v>"TorlysDynamics","Torlys Inc.","111","3","SHA0250418","4","20000"</v>
      </c>
      <c r="C1238" s="2">
        <v>45939</v>
      </c>
      <c r="D1238" s="2" t="str">
        <f>"SHA0250418"</f>
        <v>SHA0250418</v>
      </c>
      <c r="E1238" s="2" t="str">
        <f>"A415"</f>
        <v>A415</v>
      </c>
      <c r="F1238" t="str">
        <f>"AQIYL"</f>
        <v>AQIYL</v>
      </c>
      <c r="G1238">
        <v>0</v>
      </c>
      <c r="H1238">
        <v>0</v>
      </c>
      <c r="I1238">
        <v>2</v>
      </c>
    </row>
    <row r="1239" spans="1:9" x14ac:dyDescent="0.25">
      <c r="A1239" t="s">
        <v>49</v>
      </c>
      <c r="B1239" t="str">
        <f>"""TorlysDynamics"",""Torlys Inc."",""111"",""3"",""SHA0250419"",""4"",""50000"""</f>
        <v>"TorlysDynamics","Torlys Inc.","111","3","SHA0250419","4","50000"</v>
      </c>
      <c r="C1239" s="2">
        <v>45939</v>
      </c>
      <c r="D1239" s="2" t="str">
        <f>"SHA0250419"</f>
        <v>SHA0250419</v>
      </c>
      <c r="E1239" s="2" t="str">
        <f>"A415"</f>
        <v>A415</v>
      </c>
      <c r="F1239" t="str">
        <f>"AQIYL"</f>
        <v>AQIYL</v>
      </c>
      <c r="G1239">
        <v>0</v>
      </c>
      <c r="H1239">
        <v>0</v>
      </c>
      <c r="I1239">
        <v>5</v>
      </c>
    </row>
    <row r="1240" spans="1:9" x14ac:dyDescent="0.25">
      <c r="A1240" t="s">
        <v>49</v>
      </c>
      <c r="B1240" t="str">
        <f>"""TorlysDynamics"",""Torlys Inc."",""111"",""3"",""SHA0250420"",""4"",""10000"""</f>
        <v>"TorlysDynamics","Torlys Inc.","111","3","SHA0250420","4","10000"</v>
      </c>
      <c r="C1240" s="2">
        <v>45939</v>
      </c>
      <c r="D1240" s="2" t="str">
        <f>"SHA0250420"</f>
        <v>SHA0250420</v>
      </c>
      <c r="E1240" s="2" t="str">
        <f>"K123"</f>
        <v>K123</v>
      </c>
      <c r="F1240" t="str">
        <f>"AQIYL"</f>
        <v>AQIYL</v>
      </c>
      <c r="G1240">
        <v>12</v>
      </c>
      <c r="H1240">
        <v>0</v>
      </c>
      <c r="I1240">
        <v>191.28</v>
      </c>
    </row>
    <row r="1241" spans="1:9" x14ac:dyDescent="0.25">
      <c r="A1241" t="s">
        <v>49</v>
      </c>
      <c r="B1241" t="str">
        <f>"""TorlysDynamics"",""Torlys Inc."",""111"",""3"",""SHA0250421"",""4"",""30000"""</f>
        <v>"TorlysDynamics","Torlys Inc.","111","3","SHA0250421","4","30000"</v>
      </c>
      <c r="C1241" s="2">
        <v>45939</v>
      </c>
      <c r="D1241" s="2" t="str">
        <f>"SHA0250421"</f>
        <v>SHA0250421</v>
      </c>
      <c r="E1241" s="2" t="str">
        <f>"G200"</f>
        <v>G200</v>
      </c>
      <c r="F1241" t="str">
        <f>"MANUEL"</f>
        <v>MANUEL</v>
      </c>
      <c r="G1241">
        <v>46</v>
      </c>
      <c r="H1241">
        <v>5</v>
      </c>
      <c r="I1241">
        <v>6499.44</v>
      </c>
    </row>
    <row r="1242" spans="1:9" x14ac:dyDescent="0.25">
      <c r="A1242" t="s">
        <v>49</v>
      </c>
      <c r="B1242" t="str">
        <f>"""TorlysDynamics"",""Torlys Inc."",""111"",""3"",""SHA0250422"",""4"",""10000"""</f>
        <v>"TorlysDynamics","Torlys Inc.","111","3","SHA0250422","4","10000"</v>
      </c>
      <c r="C1242" s="2">
        <v>45939</v>
      </c>
      <c r="D1242" s="2" t="str">
        <f>"SHA0250422"</f>
        <v>SHA0250422</v>
      </c>
      <c r="E1242" s="2" t="str">
        <f>"P1112"</f>
        <v>P1112</v>
      </c>
      <c r="F1242" t="str">
        <f>"JASON-R"</f>
        <v>JASON-R</v>
      </c>
      <c r="G1242">
        <v>25</v>
      </c>
      <c r="H1242">
        <v>0</v>
      </c>
      <c r="I1242">
        <v>425</v>
      </c>
    </row>
    <row r="1243" spans="1:9" x14ac:dyDescent="0.25">
      <c r="A1243" t="s">
        <v>49</v>
      </c>
      <c r="B1243" t="str">
        <f>"""TorlysDynamics"",""Torlys Inc."",""111"",""3"",""SHA0250422"",""4"",""20000"""</f>
        <v>"TorlysDynamics","Torlys Inc.","111","3","SHA0250422","4","20000"</v>
      </c>
      <c r="C1243" s="2">
        <v>45939</v>
      </c>
      <c r="D1243" s="2" t="str">
        <f>"SHA0250422"</f>
        <v>SHA0250422</v>
      </c>
      <c r="E1243" s="2" t="str">
        <f>"P1112"</f>
        <v>P1112</v>
      </c>
      <c r="F1243" t="str">
        <f>"JASON-R"</f>
        <v>JASON-R</v>
      </c>
      <c r="G1243">
        <v>0</v>
      </c>
      <c r="H1243">
        <v>0</v>
      </c>
      <c r="I1243">
        <v>1</v>
      </c>
    </row>
    <row r="1244" spans="1:9" x14ac:dyDescent="0.25">
      <c r="A1244" t="s">
        <v>49</v>
      </c>
      <c r="B1244" t="str">
        <f>"""TorlysDynamics"",""Torlys Inc."",""111"",""3"",""SHA0250423"",""4"",""10000"""</f>
        <v>"TorlysDynamics","Torlys Inc.","111","3","SHA0250423","4","10000"</v>
      </c>
      <c r="C1244" s="2">
        <v>45939</v>
      </c>
      <c r="D1244" s="2" t="str">
        <f>"SHA0250423"</f>
        <v>SHA0250423</v>
      </c>
      <c r="E1244" s="2" t="str">
        <f>"R230"</f>
        <v>R230</v>
      </c>
      <c r="F1244" t="str">
        <f>"AQIYL"</f>
        <v>AQIYL</v>
      </c>
      <c r="G1244">
        <v>7</v>
      </c>
      <c r="H1244">
        <v>1</v>
      </c>
      <c r="I1244">
        <v>1064.19</v>
      </c>
    </row>
    <row r="1245" spans="1:9" x14ac:dyDescent="0.25">
      <c r="A1245" t="s">
        <v>49</v>
      </c>
      <c r="B1245" t="str">
        <f>"""TorlysDynamics"",""Torlys Inc."",""111"",""3"",""SHA0250424"",""4"",""10000"""</f>
        <v>"TorlysDynamics","Torlys Inc.","111","3","SHA0250424","4","10000"</v>
      </c>
      <c r="C1245" s="2">
        <v>45939</v>
      </c>
      <c r="D1245" s="2" t="str">
        <f>"SHA0250424"</f>
        <v>SHA0250424</v>
      </c>
      <c r="E1245" s="2" t="str">
        <f>"F148"</f>
        <v>F148</v>
      </c>
      <c r="F1245" t="str">
        <f>"CHICO"</f>
        <v>CHICO</v>
      </c>
      <c r="G1245">
        <v>25</v>
      </c>
      <c r="H1245">
        <v>0</v>
      </c>
      <c r="I1245">
        <v>391</v>
      </c>
    </row>
    <row r="1246" spans="1:9" x14ac:dyDescent="0.25">
      <c r="A1246" t="s">
        <v>49</v>
      </c>
      <c r="B1246" t="str">
        <f>"""TorlysDynamics"",""Torlys Inc."",""111"",""3"",""SHA0250424"",""4"",""30000"""</f>
        <v>"TorlysDynamics","Torlys Inc.","111","3","SHA0250424","4","30000"</v>
      </c>
      <c r="C1246" s="2">
        <v>45939</v>
      </c>
      <c r="D1246" s="2" t="str">
        <f>"SHA0250424"</f>
        <v>SHA0250424</v>
      </c>
      <c r="E1246" s="2" t="str">
        <f>"F148"</f>
        <v>F148</v>
      </c>
      <c r="F1246" t="str">
        <f>"CHICO"</f>
        <v>CHICO</v>
      </c>
      <c r="G1246">
        <v>0</v>
      </c>
      <c r="H1246">
        <v>0</v>
      </c>
      <c r="I1246">
        <v>1</v>
      </c>
    </row>
    <row r="1247" spans="1:9" x14ac:dyDescent="0.25">
      <c r="A1247" t="s">
        <v>49</v>
      </c>
      <c r="B1247" t="str">
        <f>"""TorlysDynamics"",""Torlys Inc."",""111"",""3"",""SHA0250425"",""4"",""10000"""</f>
        <v>"TorlysDynamics","Torlys Inc.","111","3","SHA0250425","4","10000"</v>
      </c>
      <c r="C1247" s="2">
        <v>45939</v>
      </c>
      <c r="D1247" s="2" t="str">
        <f>"SHA0250425"</f>
        <v>SHA0250425</v>
      </c>
      <c r="E1247" s="2" t="str">
        <f>"P1119"</f>
        <v>P1119</v>
      </c>
      <c r="F1247" t="str">
        <f>"JASON-R"</f>
        <v>JASON-R</v>
      </c>
      <c r="G1247">
        <v>19</v>
      </c>
      <c r="H1247">
        <v>0</v>
      </c>
      <c r="I1247">
        <v>342</v>
      </c>
    </row>
    <row r="1248" spans="1:9" x14ac:dyDescent="0.25">
      <c r="A1248" t="s">
        <v>49</v>
      </c>
      <c r="B1248" t="str">
        <f>"""TorlysDynamics"",""Torlys Inc."",""111"",""3"",""SHA0250426"",""4"",""10000"""</f>
        <v>"TorlysDynamics","Torlys Inc.","111","3","SHA0250426","4","10000"</v>
      </c>
      <c r="C1248" s="2">
        <v>45939</v>
      </c>
      <c r="D1248" s="2" t="str">
        <f>"SHA0250426"</f>
        <v>SHA0250426</v>
      </c>
      <c r="E1248" s="2" t="str">
        <f>"A433"</f>
        <v>A433</v>
      </c>
      <c r="F1248" t="str">
        <f>"AQIYL"</f>
        <v>AQIYL</v>
      </c>
      <c r="G1248">
        <v>16</v>
      </c>
      <c r="H1248">
        <v>0</v>
      </c>
      <c r="I1248">
        <v>259.52</v>
      </c>
    </row>
    <row r="1249" spans="1:9" x14ac:dyDescent="0.25">
      <c r="A1249" t="s">
        <v>49</v>
      </c>
      <c r="B1249" t="str">
        <f>"""TorlysDynamics"",""Torlys Inc."",""111"",""3"",""SHA0250426"",""4"",""20000"""</f>
        <v>"TorlysDynamics","Torlys Inc.","111","3","SHA0250426","4","20000"</v>
      </c>
      <c r="C1249" s="2">
        <v>45939</v>
      </c>
      <c r="D1249" s="2" t="str">
        <f>"SHA0250426"</f>
        <v>SHA0250426</v>
      </c>
      <c r="E1249" s="2" t="str">
        <f>"A433"</f>
        <v>A433</v>
      </c>
      <c r="F1249" t="str">
        <f>"AQIYL"</f>
        <v>AQIYL</v>
      </c>
      <c r="G1249">
        <v>0</v>
      </c>
      <c r="H1249">
        <v>0</v>
      </c>
      <c r="I1249">
        <v>1</v>
      </c>
    </row>
    <row r="1250" spans="1:9" x14ac:dyDescent="0.25">
      <c r="A1250" t="s">
        <v>49</v>
      </c>
      <c r="B1250" t="str">
        <f>"""TorlysDynamics"",""Torlys Inc."",""111"",""3"",""SHA0250427"",""4"",""10000"""</f>
        <v>"TorlysDynamics","Torlys Inc.","111","3","SHA0250427","4","10000"</v>
      </c>
      <c r="C1250" s="2">
        <v>45939</v>
      </c>
      <c r="D1250" s="2" t="str">
        <f>"SHA0250427"</f>
        <v>SHA0250427</v>
      </c>
      <c r="E1250" s="2" t="str">
        <f>"A433"</f>
        <v>A433</v>
      </c>
      <c r="F1250" t="str">
        <f>"AQIYL"</f>
        <v>AQIYL</v>
      </c>
      <c r="G1250">
        <v>1</v>
      </c>
      <c r="H1250">
        <v>0</v>
      </c>
      <c r="I1250">
        <v>27.93</v>
      </c>
    </row>
    <row r="1251" spans="1:9" x14ac:dyDescent="0.25">
      <c r="A1251" t="s">
        <v>49</v>
      </c>
      <c r="B1251" t="str">
        <f>"""TorlysDynamics"",""Torlys Inc."",""111"",""3"",""SHA0250431"",""4"",""10000"""</f>
        <v>"TorlysDynamics","Torlys Inc.","111","3","SHA0250431","4","10000"</v>
      </c>
      <c r="C1251" s="2">
        <v>45939</v>
      </c>
      <c r="D1251" s="2" t="str">
        <f>"SHA0250431"</f>
        <v>SHA0250431</v>
      </c>
      <c r="E1251" s="2" t="str">
        <f>"D1045"</f>
        <v>D1045</v>
      </c>
      <c r="F1251" t="str">
        <f>"CHICO"</f>
        <v>CHICO</v>
      </c>
      <c r="G1251">
        <v>5</v>
      </c>
      <c r="H1251">
        <v>0</v>
      </c>
      <c r="I1251">
        <v>134.75</v>
      </c>
    </row>
    <row r="1252" spans="1:9" x14ac:dyDescent="0.25">
      <c r="A1252" t="s">
        <v>49</v>
      </c>
      <c r="B1252" t="str">
        <f>"""TorlysDynamics"",""Torlys Inc."",""111"",""3"",""SHA0250432"",""4"",""10000"""</f>
        <v>"TorlysDynamics","Torlys Inc.","111","3","SHA0250432","4","10000"</v>
      </c>
      <c r="C1252" s="2">
        <v>45939</v>
      </c>
      <c r="D1252" s="2" t="str">
        <f>"SHA0250432"</f>
        <v>SHA0250432</v>
      </c>
      <c r="E1252" s="2" t="str">
        <f>"S146"</f>
        <v>S146</v>
      </c>
      <c r="F1252" t="str">
        <f>"MANUEL"</f>
        <v>MANUEL</v>
      </c>
      <c r="G1252">
        <v>2</v>
      </c>
      <c r="H1252">
        <v>0</v>
      </c>
      <c r="I1252">
        <v>2</v>
      </c>
    </row>
    <row r="1253" spans="1:9" x14ac:dyDescent="0.25">
      <c r="A1253" t="s">
        <v>49</v>
      </c>
      <c r="B1253" t="str">
        <f>"""TorlysDynamics"",""Torlys Inc."",""111"",""3"",""SHA0250433"",""4"",""10000"""</f>
        <v>"TorlysDynamics","Torlys Inc.","111","3","SHA0250433","4","10000"</v>
      </c>
      <c r="C1253" s="2">
        <v>45939</v>
      </c>
      <c r="D1253" s="2" t="str">
        <f>"SHA0250433"</f>
        <v>SHA0250433</v>
      </c>
      <c r="E1253" s="2" t="str">
        <f>"S146"</f>
        <v>S146</v>
      </c>
      <c r="F1253" t="str">
        <f>"MANUEL"</f>
        <v>MANUEL</v>
      </c>
      <c r="G1253">
        <v>46</v>
      </c>
      <c r="H1253">
        <v>0</v>
      </c>
      <c r="I1253">
        <v>1078.7</v>
      </c>
    </row>
    <row r="1254" spans="1:9" x14ac:dyDescent="0.25">
      <c r="A1254" t="s">
        <v>49</v>
      </c>
      <c r="B1254" t="str">
        <f>"""TorlysDynamics"",""Torlys Inc."",""111"",""3"",""SHA0250433"",""4"",""20000"""</f>
        <v>"TorlysDynamics","Torlys Inc.","111","3","SHA0250433","4","20000"</v>
      </c>
      <c r="C1254" s="2">
        <v>45939</v>
      </c>
      <c r="D1254" s="2" t="str">
        <f>"SHA0250433"</f>
        <v>SHA0250433</v>
      </c>
      <c r="E1254" s="2" t="str">
        <f>"S146"</f>
        <v>S146</v>
      </c>
      <c r="F1254" t="str">
        <f>"MANUEL"</f>
        <v>MANUEL</v>
      </c>
      <c r="G1254">
        <v>0</v>
      </c>
      <c r="H1254">
        <v>0</v>
      </c>
      <c r="I1254">
        <v>2</v>
      </c>
    </row>
    <row r="1255" spans="1:9" x14ac:dyDescent="0.25">
      <c r="A1255" t="s">
        <v>49</v>
      </c>
      <c r="B1255" t="str">
        <f>"""TorlysDynamics"",""Torlys Inc."",""111"",""3"",""SHA0250434"",""4"",""10000"""</f>
        <v>"TorlysDynamics","Torlys Inc.","111","3","SHA0250434","4","10000"</v>
      </c>
      <c r="C1255" s="2">
        <v>45939</v>
      </c>
      <c r="D1255" s="2" t="str">
        <f>"SHA0250434"</f>
        <v>SHA0250434</v>
      </c>
      <c r="E1255" s="2" t="str">
        <f>"S146"</f>
        <v>S146</v>
      </c>
      <c r="F1255" t="str">
        <f>"MANUEL"</f>
        <v>MANUEL</v>
      </c>
      <c r="G1255">
        <v>46</v>
      </c>
      <c r="H1255">
        <v>0</v>
      </c>
      <c r="I1255">
        <v>1078.7</v>
      </c>
    </row>
    <row r="1256" spans="1:9" x14ac:dyDescent="0.25">
      <c r="A1256" t="s">
        <v>49</v>
      </c>
      <c r="B1256" t="str">
        <f>"""TorlysDynamics"",""Torlys Inc."",""111"",""3"",""SHA0250434"",""4"",""20000"""</f>
        <v>"TorlysDynamics","Torlys Inc.","111","3","SHA0250434","4","20000"</v>
      </c>
      <c r="C1256" s="2">
        <v>45939</v>
      </c>
      <c r="D1256" s="2" t="str">
        <f>"SHA0250434"</f>
        <v>SHA0250434</v>
      </c>
      <c r="E1256" s="2" t="str">
        <f>"S146"</f>
        <v>S146</v>
      </c>
      <c r="F1256" t="str">
        <f>"MANUEL"</f>
        <v>MANUEL</v>
      </c>
      <c r="G1256">
        <v>0</v>
      </c>
      <c r="H1256">
        <v>0</v>
      </c>
      <c r="I1256">
        <v>2</v>
      </c>
    </row>
    <row r="1257" spans="1:9" x14ac:dyDescent="0.25">
      <c r="A1257" t="s">
        <v>49</v>
      </c>
      <c r="B1257" t="str">
        <f>"""TorlysDynamics"",""Torlys Inc."",""111"",""3"",""SHA0250435"",""4"",""10000"""</f>
        <v>"TorlysDynamics","Torlys Inc.","111","3","SHA0250435","4","10000"</v>
      </c>
      <c r="C1257" s="2">
        <v>45939</v>
      </c>
      <c r="D1257" s="2" t="str">
        <f>"SHA0250435"</f>
        <v>SHA0250435</v>
      </c>
      <c r="E1257" s="2" t="str">
        <f>"S146"</f>
        <v>S146</v>
      </c>
      <c r="F1257" t="str">
        <f>"MANUEL"</f>
        <v>MANUEL</v>
      </c>
      <c r="G1257">
        <v>29</v>
      </c>
      <c r="H1257">
        <v>0</v>
      </c>
      <c r="I1257">
        <v>470.38</v>
      </c>
    </row>
    <row r="1258" spans="1:9" x14ac:dyDescent="0.25">
      <c r="A1258" t="s">
        <v>49</v>
      </c>
      <c r="B1258" t="str">
        <f>"""TorlysDynamics"",""Torlys Inc."",""111"",""3"",""SHA0250435"",""4"",""40000"""</f>
        <v>"TorlysDynamics","Torlys Inc.","111","3","SHA0250435","4","40000"</v>
      </c>
      <c r="C1258" s="2">
        <v>45939</v>
      </c>
      <c r="D1258" s="2" t="str">
        <f>"SHA0250435"</f>
        <v>SHA0250435</v>
      </c>
      <c r="E1258" s="2" t="str">
        <f>"S146"</f>
        <v>S146</v>
      </c>
      <c r="F1258" t="str">
        <f>"MANUEL"</f>
        <v>MANUEL</v>
      </c>
      <c r="G1258">
        <v>0</v>
      </c>
      <c r="H1258">
        <v>0</v>
      </c>
      <c r="I1258">
        <v>4</v>
      </c>
    </row>
    <row r="1259" spans="1:9" x14ac:dyDescent="0.25">
      <c r="A1259" t="s">
        <v>49</v>
      </c>
      <c r="B1259" t="str">
        <f>"""TorlysDynamics"",""Torlys Inc."",""111"",""3"",""SHA0250437"",""4"",""10000"""</f>
        <v>"TorlysDynamics","Torlys Inc.","111","3","SHA0250437","4","10000"</v>
      </c>
      <c r="C1259" s="2">
        <v>45939</v>
      </c>
      <c r="D1259" s="2" t="str">
        <f>"SHA0250437"</f>
        <v>SHA0250437</v>
      </c>
      <c r="E1259" s="2" t="str">
        <f>"S146"</f>
        <v>S146</v>
      </c>
      <c r="F1259" t="str">
        <f>"MANUEL"</f>
        <v>MANUEL</v>
      </c>
      <c r="G1259">
        <v>22</v>
      </c>
      <c r="H1259">
        <v>0</v>
      </c>
      <c r="I1259">
        <v>515.9</v>
      </c>
    </row>
    <row r="1260" spans="1:9" x14ac:dyDescent="0.25">
      <c r="A1260" t="s">
        <v>49</v>
      </c>
      <c r="B1260" t="str">
        <f>"""TorlysDynamics"",""Torlys Inc."",""111"",""3"",""SHA0250439"",""4"",""10000"""</f>
        <v>"TorlysDynamics","Torlys Inc.","111","3","SHA0250439","4","10000"</v>
      </c>
      <c r="C1260" s="2">
        <v>45939</v>
      </c>
      <c r="D1260" s="2" t="str">
        <f>"SHA0250439"</f>
        <v>SHA0250439</v>
      </c>
      <c r="E1260" s="2" t="str">
        <f>"S146"</f>
        <v>S146</v>
      </c>
      <c r="F1260" t="str">
        <f>"JASON-R"</f>
        <v>JASON-R</v>
      </c>
      <c r="G1260">
        <v>0</v>
      </c>
      <c r="H1260">
        <v>2</v>
      </c>
      <c r="I1260">
        <v>2554.1999999999998</v>
      </c>
    </row>
    <row r="1261" spans="1:9" x14ac:dyDescent="0.25">
      <c r="A1261" t="s">
        <v>49</v>
      </c>
      <c r="B1261" t="str">
        <f>"""TorlysDynamics"",""Torlys Inc."",""111"",""3"",""SHA0250442"",""4"",""10000"""</f>
        <v>"TorlysDynamics","Torlys Inc.","111","3","SHA0250442","4","10000"</v>
      </c>
      <c r="C1261" s="2">
        <v>45939</v>
      </c>
      <c r="D1261" s="2" t="str">
        <f>"SHA0250442"</f>
        <v>SHA0250442</v>
      </c>
      <c r="E1261" s="2" t="str">
        <f>"F221"</f>
        <v>F221</v>
      </c>
      <c r="F1261" t="str">
        <f>"JASON-R"</f>
        <v>JASON-R</v>
      </c>
      <c r="G1261">
        <v>5</v>
      </c>
      <c r="H1261">
        <v>0</v>
      </c>
      <c r="I1261">
        <v>141.85</v>
      </c>
    </row>
    <row r="1262" spans="1:9" x14ac:dyDescent="0.25">
      <c r="A1262" t="s">
        <v>49</v>
      </c>
      <c r="B1262" t="str">
        <f>"""TorlysDynamics"",""Torlys Inc."",""111"",""3"",""SHA0250443"",""4"",""10000"""</f>
        <v>"TorlysDynamics","Torlys Inc.","111","3","SHA0250443","4","10000"</v>
      </c>
      <c r="C1262" s="2">
        <v>45939</v>
      </c>
      <c r="D1262" s="2" t="str">
        <f>"SHA0250443"</f>
        <v>SHA0250443</v>
      </c>
      <c r="E1262" s="2" t="str">
        <f>"D801"</f>
        <v>D801</v>
      </c>
      <c r="F1262" t="str">
        <f>"CHICO"</f>
        <v>CHICO</v>
      </c>
      <c r="G1262">
        <v>45</v>
      </c>
      <c r="H1262">
        <v>1</v>
      </c>
      <c r="I1262">
        <v>2171.5</v>
      </c>
    </row>
    <row r="1263" spans="1:9" x14ac:dyDescent="0.25">
      <c r="A1263" t="s">
        <v>49</v>
      </c>
      <c r="B1263" t="str">
        <f>"""TorlysDynamics"",""Torlys Inc."",""111"",""3"",""SHA0250444"",""4"",""10000"""</f>
        <v>"TorlysDynamics","Torlys Inc.","111","3","SHA0250444","4","10000"</v>
      </c>
      <c r="C1263" s="2">
        <v>45939</v>
      </c>
      <c r="D1263" s="2" t="str">
        <f>"SHA0250444"</f>
        <v>SHA0250444</v>
      </c>
      <c r="E1263" s="2" t="str">
        <f>"F816"</f>
        <v>F816</v>
      </c>
      <c r="F1263" t="str">
        <f>"CHICO"</f>
        <v>CHICO</v>
      </c>
      <c r="G1263">
        <v>0</v>
      </c>
      <c r="H1263">
        <v>1</v>
      </c>
      <c r="I1263">
        <v>813.28</v>
      </c>
    </row>
    <row r="1264" spans="1:9" x14ac:dyDescent="0.25">
      <c r="A1264" t="s">
        <v>49</v>
      </c>
      <c r="B1264" t="str">
        <f>"""TorlysDynamics"",""Torlys Inc."",""111"",""3"",""SHA0250444"",""4"",""15000"""</f>
        <v>"TorlysDynamics","Torlys Inc.","111","3","SHA0250444","4","15000"</v>
      </c>
      <c r="C1264" s="2">
        <v>45939</v>
      </c>
      <c r="D1264" s="2" t="str">
        <f>"SHA0250444"</f>
        <v>SHA0250444</v>
      </c>
      <c r="E1264" s="2" t="str">
        <f>"F816"</f>
        <v>F816</v>
      </c>
      <c r="F1264" t="str">
        <f>"CHICO"</f>
        <v>CHICO</v>
      </c>
      <c r="G1264">
        <v>0</v>
      </c>
      <c r="H1264">
        <v>-1</v>
      </c>
      <c r="I1264">
        <v>-813.28</v>
      </c>
    </row>
    <row r="1265" spans="1:9" x14ac:dyDescent="0.25">
      <c r="A1265" t="s">
        <v>49</v>
      </c>
      <c r="B1265" t="str">
        <f>"""TorlysDynamics"",""Torlys Inc."",""111"",""3"",""SHA0250445"",""4"",""10000"""</f>
        <v>"TorlysDynamics","Torlys Inc.","111","3","SHA0250445","4","10000"</v>
      </c>
      <c r="C1265" s="2">
        <v>45939</v>
      </c>
      <c r="D1265" s="2" t="str">
        <f>"SHA0250445"</f>
        <v>SHA0250445</v>
      </c>
      <c r="E1265" s="2" t="str">
        <f>"P1111"</f>
        <v>P1111</v>
      </c>
      <c r="F1265" t="str">
        <f>"AQIYL"</f>
        <v>AQIYL</v>
      </c>
      <c r="G1265">
        <v>15</v>
      </c>
      <c r="H1265">
        <v>1</v>
      </c>
      <c r="I1265">
        <v>1390.5</v>
      </c>
    </row>
    <row r="1266" spans="1:9" x14ac:dyDescent="0.25">
      <c r="A1266" t="s">
        <v>49</v>
      </c>
      <c r="B1266" t="str">
        <f>"""TorlysDynamics"",""Torlys Inc."",""111"",""3"",""SHA0250447"",""4"",""10000"""</f>
        <v>"TorlysDynamics","Torlys Inc.","111","3","SHA0250447","4","10000"</v>
      </c>
      <c r="C1266" s="2">
        <v>45939</v>
      </c>
      <c r="D1266" s="2" t="str">
        <f>"SHA0250447"</f>
        <v>SHA0250447</v>
      </c>
      <c r="E1266" s="2" t="str">
        <f>"D801"</f>
        <v>D801</v>
      </c>
      <c r="F1266" t="str">
        <f>"JASON-R"</f>
        <v>JASON-R</v>
      </c>
      <c r="G1266">
        <v>31</v>
      </c>
      <c r="H1266">
        <v>0</v>
      </c>
      <c r="I1266">
        <v>454.46</v>
      </c>
    </row>
    <row r="1267" spans="1:9" x14ac:dyDescent="0.25">
      <c r="A1267" t="s">
        <v>49</v>
      </c>
      <c r="B1267" t="str">
        <f>"""TorlysDynamics"",""Torlys Inc."",""111"",""3"",""SHA0250452"",""4"",""10000"""</f>
        <v>"TorlysDynamics","Torlys Inc.","111","3","SHA0250452","4","10000"</v>
      </c>
      <c r="C1267" s="2">
        <v>45939</v>
      </c>
      <c r="D1267" s="2" t="str">
        <f>"SHA0250452"</f>
        <v>SHA0250452</v>
      </c>
      <c r="E1267" s="2" t="str">
        <f>"C430"</f>
        <v>C430</v>
      </c>
      <c r="F1267" t="str">
        <f>"CHICO"</f>
        <v>CHICO</v>
      </c>
      <c r="G1267">
        <v>41</v>
      </c>
      <c r="H1267">
        <v>0</v>
      </c>
      <c r="I1267">
        <v>665.02</v>
      </c>
    </row>
    <row r="1268" spans="1:9" x14ac:dyDescent="0.25">
      <c r="A1268" t="s">
        <v>49</v>
      </c>
      <c r="B1268" t="str">
        <f>"""TorlysDynamics"",""Torlys Inc."",""111"",""3"",""SHA0250452"",""4"",""20000"""</f>
        <v>"TorlysDynamics","Torlys Inc.","111","3","SHA0250452","4","20000"</v>
      </c>
      <c r="C1268" s="2">
        <v>45939</v>
      </c>
      <c r="D1268" s="2" t="str">
        <f>"SHA0250452"</f>
        <v>SHA0250452</v>
      </c>
      <c r="E1268" s="2" t="str">
        <f>"C430"</f>
        <v>C430</v>
      </c>
      <c r="F1268" t="str">
        <f>"CHICO"</f>
        <v>CHICO</v>
      </c>
      <c r="G1268">
        <v>0</v>
      </c>
      <c r="H1268">
        <v>0</v>
      </c>
      <c r="I1268">
        <v>1</v>
      </c>
    </row>
    <row r="1269" spans="1:9" x14ac:dyDescent="0.25">
      <c r="A1269" t="s">
        <v>49</v>
      </c>
      <c r="B1269" t="str">
        <f>"""TorlysDynamics"",""Torlys Inc."",""111"",""3"",""SHA0250452"",""4"",""30000"""</f>
        <v>"TorlysDynamics","Torlys Inc.","111","3","SHA0250452","4","30000"</v>
      </c>
      <c r="C1269" s="2">
        <v>45939</v>
      </c>
      <c r="D1269" s="2" t="str">
        <f>"SHA0250452"</f>
        <v>SHA0250452</v>
      </c>
      <c r="E1269" s="2" t="str">
        <f>"C430"</f>
        <v>C430</v>
      </c>
      <c r="F1269" t="str">
        <f>"CHICO"</f>
        <v>CHICO</v>
      </c>
      <c r="G1269">
        <v>0</v>
      </c>
      <c r="H1269">
        <v>0</v>
      </c>
      <c r="I1269">
        <v>1</v>
      </c>
    </row>
    <row r="1270" spans="1:9" x14ac:dyDescent="0.25">
      <c r="A1270" t="s">
        <v>49</v>
      </c>
      <c r="B1270" t="str">
        <f>"""TorlysDynamics"",""Torlys Inc."",""111"",""3"",""SHA0250455"",""4"",""10000"""</f>
        <v>"TorlysDynamics","Torlys Inc.","111","3","SHA0250455","4","10000"</v>
      </c>
      <c r="C1270" s="2">
        <v>45939</v>
      </c>
      <c r="D1270" s="2" t="str">
        <f>"SHA0250455"</f>
        <v>SHA0250455</v>
      </c>
      <c r="E1270" s="2" t="str">
        <f>"S221"</f>
        <v>S221</v>
      </c>
      <c r="F1270" t="str">
        <f>"CLARENCE"</f>
        <v>CLARENCE</v>
      </c>
      <c r="G1270">
        <v>2</v>
      </c>
      <c r="H1270">
        <v>0</v>
      </c>
      <c r="I1270">
        <v>52.58</v>
      </c>
    </row>
    <row r="1271" spans="1:9" x14ac:dyDescent="0.25">
      <c r="A1271" t="s">
        <v>49</v>
      </c>
      <c r="B1271" t="str">
        <f>"""TorlysDynamics"",""Torlys Inc."",""111"",""3"",""SHA0250455"",""4"",""40000"""</f>
        <v>"TorlysDynamics","Torlys Inc.","111","3","SHA0250455","4","40000"</v>
      </c>
      <c r="C1271" s="2">
        <v>45939</v>
      </c>
      <c r="D1271" s="2" t="str">
        <f>"SHA0250455"</f>
        <v>SHA0250455</v>
      </c>
      <c r="E1271" s="2" t="str">
        <f>"S221"</f>
        <v>S221</v>
      </c>
      <c r="F1271" t="str">
        <f>"CLARENCE"</f>
        <v>CLARENCE</v>
      </c>
      <c r="G1271">
        <v>0</v>
      </c>
      <c r="H1271">
        <v>0</v>
      </c>
      <c r="I1271">
        <v>1</v>
      </c>
    </row>
    <row r="1272" spans="1:9" x14ac:dyDescent="0.25">
      <c r="A1272" t="s">
        <v>49</v>
      </c>
      <c r="B1272" t="str">
        <f>"""TorlysDynamics"",""Torlys Inc."",""111"",""3"",""SHA0250456"",""4"",""10000"""</f>
        <v>"TorlysDynamics","Torlys Inc.","111","3","SHA0250456","4","10000"</v>
      </c>
      <c r="C1272" s="2">
        <v>45939</v>
      </c>
      <c r="D1272" s="2" t="str">
        <f>"SHA0250456"</f>
        <v>SHA0250456</v>
      </c>
      <c r="E1272" s="2" t="str">
        <f>"S140"</f>
        <v>S140</v>
      </c>
      <c r="F1272" t="str">
        <f>"AQIYL"</f>
        <v>AQIYL</v>
      </c>
      <c r="G1272">
        <v>11</v>
      </c>
      <c r="H1272">
        <v>1</v>
      </c>
      <c r="I1272">
        <v>1411</v>
      </c>
    </row>
    <row r="1273" spans="1:9" x14ac:dyDescent="0.25">
      <c r="A1273" t="s">
        <v>49</v>
      </c>
      <c r="B1273" t="str">
        <f>"""TorlysDynamics"",""Torlys Inc."",""111"",""3"",""SHA0250457"",""4"",""30000"""</f>
        <v>"TorlysDynamics","Torlys Inc.","111","3","SHA0250457","4","30000"</v>
      </c>
      <c r="C1273" s="2">
        <v>45939</v>
      </c>
      <c r="D1273" s="2" t="str">
        <f>"SHA0250457"</f>
        <v>SHA0250457</v>
      </c>
      <c r="E1273" s="2" t="str">
        <f>"S140"</f>
        <v>S140</v>
      </c>
      <c r="F1273" t="str">
        <f>"AQIYL"</f>
        <v>AQIYL</v>
      </c>
      <c r="G1273">
        <v>1</v>
      </c>
      <c r="H1273">
        <v>0</v>
      </c>
      <c r="I1273">
        <v>1</v>
      </c>
    </row>
    <row r="1274" spans="1:9" x14ac:dyDescent="0.25">
      <c r="A1274" t="s">
        <v>49</v>
      </c>
      <c r="B1274" t="str">
        <f>"""TorlysDynamics"",""Torlys Inc."",""111"",""3"",""SHA0250462"",""4"",""10000"""</f>
        <v>"TorlysDynamics","Torlys Inc.","111","3","SHA0250462","4","10000"</v>
      </c>
      <c r="C1274" s="2">
        <v>45939</v>
      </c>
      <c r="D1274" s="2" t="str">
        <f>"SHA0250462"</f>
        <v>SHA0250462</v>
      </c>
      <c r="E1274" s="2" t="str">
        <f>"A524"</f>
        <v>A524</v>
      </c>
      <c r="F1274" t="str">
        <f>"AQIYL"</f>
        <v>AQIYL</v>
      </c>
      <c r="G1274">
        <v>3</v>
      </c>
      <c r="H1274">
        <v>0</v>
      </c>
      <c r="I1274">
        <v>46.92</v>
      </c>
    </row>
    <row r="1275" spans="1:9" x14ac:dyDescent="0.25">
      <c r="A1275" t="s">
        <v>49</v>
      </c>
      <c r="B1275" t="str">
        <f>"""TorlysDynamics"",""Torlys Inc."",""111"",""3"",""SHA0250462"",""4"",""30000"""</f>
        <v>"TorlysDynamics","Torlys Inc.","111","3","SHA0250462","4","30000"</v>
      </c>
      <c r="C1275" s="2">
        <v>45939</v>
      </c>
      <c r="D1275" s="2" t="str">
        <f>"SHA0250462"</f>
        <v>SHA0250462</v>
      </c>
      <c r="E1275" s="2" t="str">
        <f>"A524"</f>
        <v>A524</v>
      </c>
      <c r="F1275" t="str">
        <f>"AQIYL"</f>
        <v>AQIYL</v>
      </c>
      <c r="G1275">
        <v>0</v>
      </c>
      <c r="H1275">
        <v>0</v>
      </c>
      <c r="I1275">
        <v>1</v>
      </c>
    </row>
    <row r="1276" spans="1:9" x14ac:dyDescent="0.25">
      <c r="A1276" t="s">
        <v>49</v>
      </c>
      <c r="B1276" t="str">
        <f>"""TorlysDynamics"",""Torlys Inc."",""111"",""3"",""SHA0250463"",""4"",""10000"""</f>
        <v>"TorlysDynamics","Torlys Inc.","111","3","SHA0250463","4","10000"</v>
      </c>
      <c r="C1276" s="2">
        <v>45939</v>
      </c>
      <c r="D1276" s="2" t="str">
        <f>"SHA0250463"</f>
        <v>SHA0250463</v>
      </c>
      <c r="E1276" s="2" t="str">
        <f>"D1120"</f>
        <v>D1120</v>
      </c>
      <c r="F1276" t="str">
        <f>"BRANDON"</f>
        <v>BRANDON</v>
      </c>
      <c r="G1276">
        <v>4</v>
      </c>
      <c r="H1276">
        <v>1</v>
      </c>
      <c r="I1276">
        <v>875.84</v>
      </c>
    </row>
    <row r="1277" spans="1:9" x14ac:dyDescent="0.25">
      <c r="A1277" t="s">
        <v>49</v>
      </c>
      <c r="B1277" t="str">
        <f>"""TorlysDynamics"",""Torlys Inc."",""111"",""3"",""SHA0250466"",""4"",""10000"""</f>
        <v>"TorlysDynamics","Torlys Inc.","111","3","SHA0250466","4","10000"</v>
      </c>
      <c r="C1277" s="2">
        <v>45939</v>
      </c>
      <c r="D1277" s="2" t="str">
        <f>"SHA0250466"</f>
        <v>SHA0250466</v>
      </c>
      <c r="E1277" s="2" t="str">
        <f>"L1068"</f>
        <v>L1068</v>
      </c>
      <c r="F1277" t="str">
        <f>"BRANDON"</f>
        <v>BRANDON</v>
      </c>
      <c r="G1277">
        <v>29</v>
      </c>
      <c r="H1277">
        <v>0</v>
      </c>
      <c r="I1277">
        <v>680.63</v>
      </c>
    </row>
    <row r="1278" spans="1:9" x14ac:dyDescent="0.25">
      <c r="A1278" t="s">
        <v>49</v>
      </c>
      <c r="B1278" t="str">
        <f>"""TorlysDynamics"",""Torlys Inc."",""111"",""3"",""SHA0250466"",""4"",""20000"""</f>
        <v>"TorlysDynamics","Torlys Inc.","111","3","SHA0250466","4","20000"</v>
      </c>
      <c r="C1278" s="2">
        <v>45939</v>
      </c>
      <c r="D1278" s="2" t="str">
        <f>"SHA0250466"</f>
        <v>SHA0250466</v>
      </c>
      <c r="E1278" s="2" t="str">
        <f>"L1068"</f>
        <v>L1068</v>
      </c>
      <c r="F1278" t="str">
        <f>"BRANDON"</f>
        <v>BRANDON</v>
      </c>
      <c r="G1278">
        <v>0</v>
      </c>
      <c r="H1278">
        <v>0</v>
      </c>
      <c r="I1278">
        <v>2</v>
      </c>
    </row>
    <row r="1279" spans="1:9" x14ac:dyDescent="0.25">
      <c r="A1279" t="s">
        <v>49</v>
      </c>
      <c r="B1279" t="str">
        <f>"""TorlysDynamics"",""Torlys Inc."",""111"",""3"",""SHA0250467"",""4"",""10000"""</f>
        <v>"TorlysDynamics","Torlys Inc.","111","3","SHA0250467","4","10000"</v>
      </c>
      <c r="C1279" s="2">
        <v>45939</v>
      </c>
      <c r="D1279" s="2" t="str">
        <f>"SHA0250467"</f>
        <v>SHA0250467</v>
      </c>
      <c r="E1279" s="2" t="str">
        <f>"L1068"</f>
        <v>L1068</v>
      </c>
      <c r="F1279" t="str">
        <f>"BRANDON"</f>
        <v>BRANDON</v>
      </c>
      <c r="G1279">
        <v>8</v>
      </c>
      <c r="H1279">
        <v>0</v>
      </c>
      <c r="I1279">
        <v>187.6</v>
      </c>
    </row>
    <row r="1280" spans="1:9" x14ac:dyDescent="0.25">
      <c r="A1280" t="s">
        <v>49</v>
      </c>
      <c r="B1280" t="str">
        <f>"""TorlysDynamics"",""Torlys Inc."",""111"",""3"",""SHA0250468"",""4"",""10000"""</f>
        <v>"TorlysDynamics","Torlys Inc.","111","3","SHA0250468","4","10000"</v>
      </c>
      <c r="C1280" s="2">
        <v>45939</v>
      </c>
      <c r="D1280" s="2" t="str">
        <f>"SHA0250468"</f>
        <v>SHA0250468</v>
      </c>
      <c r="E1280" s="2" t="str">
        <f>"L1068"</f>
        <v>L1068</v>
      </c>
      <c r="F1280" t="str">
        <f>"BRANDON"</f>
        <v>BRANDON</v>
      </c>
      <c r="G1280">
        <v>18</v>
      </c>
      <c r="H1280">
        <v>0</v>
      </c>
      <c r="I1280">
        <v>422.1</v>
      </c>
    </row>
    <row r="1281" spans="1:9" x14ac:dyDescent="0.25">
      <c r="A1281" t="s">
        <v>49</v>
      </c>
      <c r="B1281" t="str">
        <f>"""TorlysDynamics"",""Torlys Inc."",""111"",""3"",""SHA0250469"",""4"",""10000"""</f>
        <v>"TorlysDynamics","Torlys Inc.","111","3","SHA0250469","4","10000"</v>
      </c>
      <c r="C1281" s="2">
        <v>45939</v>
      </c>
      <c r="D1281" s="2" t="str">
        <f>"SHA0250469"</f>
        <v>SHA0250469</v>
      </c>
      <c r="E1281" s="2" t="str">
        <f>"L1068"</f>
        <v>L1068</v>
      </c>
      <c r="F1281" t="str">
        <f>"BRANDON"</f>
        <v>BRANDON</v>
      </c>
      <c r="G1281">
        <v>6</v>
      </c>
      <c r="H1281">
        <v>0</v>
      </c>
      <c r="I1281">
        <v>102</v>
      </c>
    </row>
    <row r="1282" spans="1:9" x14ac:dyDescent="0.25">
      <c r="A1282" t="s">
        <v>49</v>
      </c>
      <c r="B1282" t="str">
        <f>"""TorlysDynamics"",""Torlys Inc."",""111"",""3"",""SHA0250470"",""4"",""10000"""</f>
        <v>"TorlysDynamics","Torlys Inc.","111","3","SHA0250470","4","10000"</v>
      </c>
      <c r="C1282" s="2">
        <v>45939</v>
      </c>
      <c r="D1282" s="2" t="str">
        <f>"SHA0250470"</f>
        <v>SHA0250470</v>
      </c>
      <c r="E1282" s="2" t="str">
        <f>"L1068"</f>
        <v>L1068</v>
      </c>
      <c r="F1282" t="str">
        <f>"BRANDON"</f>
        <v>BRANDON</v>
      </c>
      <c r="G1282">
        <v>3</v>
      </c>
      <c r="H1282">
        <v>0</v>
      </c>
      <c r="I1282">
        <v>85.11</v>
      </c>
    </row>
    <row r="1283" spans="1:9" x14ac:dyDescent="0.25">
      <c r="A1283" t="s">
        <v>49</v>
      </c>
      <c r="B1283" t="str">
        <f>"""TorlysDynamics"",""Torlys Inc."",""111"",""3"",""SHA0250471"",""4"",""10000"""</f>
        <v>"TorlysDynamics","Torlys Inc.","111","3","SHA0250471","4","10000"</v>
      </c>
      <c r="C1283" s="2">
        <v>45939</v>
      </c>
      <c r="D1283" s="2" t="str">
        <f>"SHA0250471"</f>
        <v>SHA0250471</v>
      </c>
      <c r="E1283" s="2" t="str">
        <f>"L1068"</f>
        <v>L1068</v>
      </c>
      <c r="F1283" t="str">
        <f>"BRANDON"</f>
        <v>BRANDON</v>
      </c>
      <c r="G1283">
        <v>18</v>
      </c>
      <c r="H1283">
        <v>0</v>
      </c>
      <c r="I1283">
        <v>422.1</v>
      </c>
    </row>
    <row r="1284" spans="1:9" x14ac:dyDescent="0.25">
      <c r="A1284" t="s">
        <v>49</v>
      </c>
      <c r="B1284" t="str">
        <f>"""TorlysDynamics"",""Torlys Inc."",""111"",""3"",""SHA0250472"",""4"",""10000"""</f>
        <v>"TorlysDynamics","Torlys Inc.","111","3","SHA0250472","4","10000"</v>
      </c>
      <c r="C1284" s="2">
        <v>45939</v>
      </c>
      <c r="D1284" s="2" t="str">
        <f>"SHA0250472"</f>
        <v>SHA0250472</v>
      </c>
      <c r="E1284" s="2" t="str">
        <f>"L1068"</f>
        <v>L1068</v>
      </c>
      <c r="F1284" t="str">
        <f>"BRANDON"</f>
        <v>BRANDON</v>
      </c>
      <c r="G1284">
        <v>39</v>
      </c>
      <c r="H1284">
        <v>0</v>
      </c>
      <c r="I1284">
        <v>914.55</v>
      </c>
    </row>
    <row r="1285" spans="1:9" x14ac:dyDescent="0.25">
      <c r="A1285" t="s">
        <v>49</v>
      </c>
      <c r="B1285" t="str">
        <f>"""TorlysDynamics"",""Torlys Inc."",""111"",""3"",""SHA0250473"",""4"",""10000"""</f>
        <v>"TorlysDynamics","Torlys Inc.","111","3","SHA0250473","4","10000"</v>
      </c>
      <c r="C1285" s="2">
        <v>45939</v>
      </c>
      <c r="D1285" s="2" t="str">
        <f>"SHA0250473"</f>
        <v>SHA0250473</v>
      </c>
      <c r="E1285" s="2" t="str">
        <f>"L1068"</f>
        <v>L1068</v>
      </c>
      <c r="F1285" t="str">
        <f>"BRANDON"</f>
        <v>BRANDON</v>
      </c>
      <c r="G1285">
        <v>15</v>
      </c>
      <c r="H1285">
        <v>0</v>
      </c>
      <c r="I1285">
        <v>297.14999999999998</v>
      </c>
    </row>
    <row r="1286" spans="1:9" x14ac:dyDescent="0.25">
      <c r="A1286" t="s">
        <v>49</v>
      </c>
      <c r="B1286" t="str">
        <f>"""TorlysDynamics"",""Torlys Inc."",""111"",""3"",""SHA0250475"",""4"",""10000"""</f>
        <v>"TorlysDynamics","Torlys Inc.","111","3","SHA0250475","4","10000"</v>
      </c>
      <c r="C1286" s="2">
        <v>45939</v>
      </c>
      <c r="D1286" s="2" t="str">
        <f>"SHA0250475"</f>
        <v>SHA0250475</v>
      </c>
      <c r="E1286" s="2" t="str">
        <f>"F220"</f>
        <v>F220</v>
      </c>
      <c r="F1286" t="str">
        <f>"JASON-R"</f>
        <v>JASON-R</v>
      </c>
      <c r="G1286">
        <v>5</v>
      </c>
      <c r="H1286">
        <v>1</v>
      </c>
      <c r="I1286">
        <v>1336.65</v>
      </c>
    </row>
    <row r="1287" spans="1:9" x14ac:dyDescent="0.25">
      <c r="A1287" t="s">
        <v>49</v>
      </c>
      <c r="B1287" t="str">
        <f>"""TorlysDynamics"",""Torlys Inc."",""111"",""3"",""SHA0250475"",""4"",""30000"""</f>
        <v>"TorlysDynamics","Torlys Inc.","111","3","SHA0250475","4","30000"</v>
      </c>
      <c r="C1287" s="2">
        <v>45939</v>
      </c>
      <c r="D1287" s="2" t="str">
        <f>"SHA0250475"</f>
        <v>SHA0250475</v>
      </c>
      <c r="E1287" s="2" t="str">
        <f>"F220"</f>
        <v>F220</v>
      </c>
      <c r="F1287" t="str">
        <f>"JASON-R"</f>
        <v>JASON-R</v>
      </c>
      <c r="G1287">
        <v>0</v>
      </c>
      <c r="H1287">
        <v>0</v>
      </c>
      <c r="I1287">
        <v>8</v>
      </c>
    </row>
    <row r="1288" spans="1:9" x14ac:dyDescent="0.25">
      <c r="A1288" t="s">
        <v>49</v>
      </c>
      <c r="B1288" t="str">
        <f>"""TorlysDynamics"",""Torlys Inc."",""111"",""3"",""SHA0250476"",""4"",""10000"""</f>
        <v>"TorlysDynamics","Torlys Inc.","111","3","SHA0250476","4","10000"</v>
      </c>
      <c r="C1288" s="2">
        <v>45939</v>
      </c>
      <c r="D1288" s="2" t="str">
        <f>"SHA0250476"</f>
        <v>SHA0250476</v>
      </c>
      <c r="E1288" s="2" t="str">
        <f>"F220"</f>
        <v>F220</v>
      </c>
      <c r="F1288" t="str">
        <f>"JASON-R"</f>
        <v>JASON-R</v>
      </c>
      <c r="G1288">
        <v>5</v>
      </c>
      <c r="H1288">
        <v>1</v>
      </c>
      <c r="I1288">
        <v>1336.65</v>
      </c>
    </row>
    <row r="1289" spans="1:9" x14ac:dyDescent="0.25">
      <c r="A1289" t="s">
        <v>49</v>
      </c>
      <c r="B1289" t="str">
        <f>"""TorlysDynamics"",""Torlys Inc."",""111"",""3"",""SHA0250476"",""4"",""30000"""</f>
        <v>"TorlysDynamics","Torlys Inc.","111","3","SHA0250476","4","30000"</v>
      </c>
      <c r="C1289" s="2">
        <v>45939</v>
      </c>
      <c r="D1289" s="2" t="str">
        <f>"SHA0250476"</f>
        <v>SHA0250476</v>
      </c>
      <c r="E1289" s="2" t="str">
        <f>"F220"</f>
        <v>F220</v>
      </c>
      <c r="F1289" t="str">
        <f>"JASON-R"</f>
        <v>JASON-R</v>
      </c>
      <c r="G1289">
        <v>0</v>
      </c>
      <c r="H1289">
        <v>0</v>
      </c>
      <c r="I1289">
        <v>8</v>
      </c>
    </row>
    <row r="1290" spans="1:9" x14ac:dyDescent="0.25">
      <c r="A1290" t="s">
        <v>49</v>
      </c>
      <c r="B1290" t="str">
        <f>"""TorlysDynamics"",""Torlys Inc."",""111"",""3"",""SHA0250477"",""4"",""10000"""</f>
        <v>"TorlysDynamics","Torlys Inc.","111","3","SHA0250477","4","10000"</v>
      </c>
      <c r="C1290" s="2">
        <v>45939</v>
      </c>
      <c r="D1290" s="2" t="str">
        <f>"SHA0250477"</f>
        <v>SHA0250477</v>
      </c>
      <c r="E1290" s="2" t="str">
        <f>"A524"</f>
        <v>A524</v>
      </c>
      <c r="F1290" t="str">
        <f>"CHICO"</f>
        <v>CHICO</v>
      </c>
      <c r="G1290">
        <v>5</v>
      </c>
      <c r="H1290">
        <v>0</v>
      </c>
      <c r="I1290">
        <v>73.3</v>
      </c>
    </row>
    <row r="1291" spans="1:9" x14ac:dyDescent="0.25">
      <c r="A1291" t="s">
        <v>49</v>
      </c>
      <c r="B1291" t="str">
        <f>"""TorlysDynamics"",""Torlys Inc."",""111"",""3"",""SHA0250480"",""4"",""20000"""</f>
        <v>"TorlysDynamics","Torlys Inc.","111","3","SHA0250480","4","20000"</v>
      </c>
      <c r="C1291" s="2">
        <v>45939</v>
      </c>
      <c r="D1291" s="2" t="str">
        <f>"SHA0250480"</f>
        <v>SHA0250480</v>
      </c>
      <c r="E1291" s="2" t="str">
        <f>"F741"</f>
        <v>F741</v>
      </c>
      <c r="F1291" t="str">
        <f>"JESSICA"</f>
        <v>JESSICA</v>
      </c>
      <c r="G1291">
        <v>0</v>
      </c>
      <c r="H1291">
        <v>0</v>
      </c>
      <c r="I1291">
        <v>2</v>
      </c>
    </row>
    <row r="1292" spans="1:9" x14ac:dyDescent="0.25">
      <c r="A1292" t="s">
        <v>49</v>
      </c>
      <c r="B1292" t="str">
        <f>"""TorlysDynamics"",""Torlys Inc."",""111"",""3"",""SHA0250481"",""4"",""40000"""</f>
        <v>"TorlysDynamics","Torlys Inc.","111","3","SHA0250481","4","40000"</v>
      </c>
      <c r="C1292" s="2">
        <v>45939</v>
      </c>
      <c r="D1292" s="2" t="str">
        <f>"SHA0250481"</f>
        <v>SHA0250481</v>
      </c>
      <c r="E1292" s="2" t="str">
        <f>"T135"</f>
        <v>T135</v>
      </c>
      <c r="F1292" t="str">
        <f>"CHICO"</f>
        <v>CHICO</v>
      </c>
      <c r="G1292">
        <v>0</v>
      </c>
      <c r="H1292">
        <v>0</v>
      </c>
      <c r="I1292">
        <v>1</v>
      </c>
    </row>
    <row r="1293" spans="1:9" x14ac:dyDescent="0.25">
      <c r="A1293" t="s">
        <v>49</v>
      </c>
      <c r="B1293" t="str">
        <f>"""TorlysDynamics"",""Torlys Inc."",""111"",""3"",""SHA0250484"",""4"",""10000"""</f>
        <v>"TorlysDynamics","Torlys Inc.","111","3","SHA0250484","4","10000"</v>
      </c>
      <c r="C1293" s="2">
        <v>45939</v>
      </c>
      <c r="D1293" s="2" t="str">
        <f>"SHA0250484"</f>
        <v>SHA0250484</v>
      </c>
      <c r="E1293" s="2" t="str">
        <f>"T135"</f>
        <v>T135</v>
      </c>
      <c r="F1293" t="str">
        <f>"CHICO"</f>
        <v>CHICO</v>
      </c>
      <c r="G1293">
        <v>0</v>
      </c>
      <c r="H1293">
        <v>1</v>
      </c>
      <c r="I1293">
        <v>969.5</v>
      </c>
    </row>
    <row r="1294" spans="1:9" x14ac:dyDescent="0.25">
      <c r="A1294" t="s">
        <v>49</v>
      </c>
      <c r="B1294" t="str">
        <f>"""TorlysDynamics"",""Torlys Inc."",""111"",""3"",""SHA0250485"",""4"",""10000"""</f>
        <v>"TorlysDynamics","Torlys Inc.","111","3","SHA0250485","4","10000"</v>
      </c>
      <c r="C1294" s="2">
        <v>45939</v>
      </c>
      <c r="D1294" s="2" t="str">
        <f>"SHA0250485"</f>
        <v>SHA0250485</v>
      </c>
      <c r="E1294" s="2" t="str">
        <f>"T135"</f>
        <v>T135</v>
      </c>
      <c r="F1294" t="str">
        <f>"CHICO"</f>
        <v>CHICO</v>
      </c>
      <c r="G1294">
        <v>23</v>
      </c>
      <c r="H1294">
        <v>0</v>
      </c>
      <c r="I1294">
        <v>520.72</v>
      </c>
    </row>
    <row r="1295" spans="1:9" x14ac:dyDescent="0.25">
      <c r="A1295" t="s">
        <v>49</v>
      </c>
      <c r="B1295" t="str">
        <f>"""TorlysDynamics"",""Torlys Inc."",""111"",""3"",""SHA0250485"",""4"",""20000"""</f>
        <v>"TorlysDynamics","Torlys Inc.","111","3","SHA0250485","4","20000"</v>
      </c>
      <c r="C1295" s="2">
        <v>45939</v>
      </c>
      <c r="D1295" s="2" t="str">
        <f>"SHA0250485"</f>
        <v>SHA0250485</v>
      </c>
      <c r="E1295" s="2" t="str">
        <f>"T135"</f>
        <v>T135</v>
      </c>
      <c r="F1295" t="str">
        <f>"CHICO"</f>
        <v>CHICO</v>
      </c>
      <c r="G1295">
        <v>0</v>
      </c>
      <c r="H1295">
        <v>0</v>
      </c>
      <c r="I1295">
        <v>2</v>
      </c>
    </row>
    <row r="1296" spans="1:9" x14ac:dyDescent="0.25">
      <c r="A1296" t="s">
        <v>49</v>
      </c>
      <c r="B1296" t="str">
        <f>"""TorlysDynamics"",""Torlys Inc."",""111"",""3"",""SHA0250486"",""4"",""10000"""</f>
        <v>"TorlysDynamics","Torlys Inc.","111","3","SHA0250486","4","10000"</v>
      </c>
      <c r="C1296" s="2">
        <v>45939</v>
      </c>
      <c r="D1296" s="2" t="str">
        <f>"SHA0250486"</f>
        <v>SHA0250486</v>
      </c>
      <c r="E1296" s="2" t="str">
        <f>"M130"</f>
        <v>M130</v>
      </c>
      <c r="F1296" t="str">
        <f>"CHICO"</f>
        <v>CHICO</v>
      </c>
      <c r="G1296">
        <v>5</v>
      </c>
      <c r="H1296">
        <v>0</v>
      </c>
      <c r="I1296">
        <v>117.25</v>
      </c>
    </row>
    <row r="1297" spans="1:9" x14ac:dyDescent="0.25">
      <c r="A1297" t="s">
        <v>49</v>
      </c>
      <c r="B1297" t="str">
        <f>"""TorlysDynamics"",""Torlys Inc."",""111"",""3"",""SHA0250494"",""4"",""10000"""</f>
        <v>"TorlysDynamics","Torlys Inc.","111","3","SHA0250494","4","10000"</v>
      </c>
      <c r="C1297" s="2">
        <v>45939</v>
      </c>
      <c r="D1297" s="2" t="str">
        <f>"SHA0250494"</f>
        <v>SHA0250494</v>
      </c>
      <c r="E1297" s="2" t="str">
        <f>"T2300"</f>
        <v>T2300</v>
      </c>
      <c r="F1297" t="str">
        <f>"CHICO"</f>
        <v>CHICO</v>
      </c>
      <c r="G1297">
        <v>32</v>
      </c>
      <c r="H1297">
        <v>0</v>
      </c>
      <c r="I1297">
        <v>547.52</v>
      </c>
    </row>
    <row r="1298" spans="1:9" x14ac:dyDescent="0.25">
      <c r="A1298" t="s">
        <v>49</v>
      </c>
      <c r="B1298" t="str">
        <f>"""TorlysDynamics"",""Torlys Inc."",""111"",""3"",""SHA0250494"",""4"",""30000"""</f>
        <v>"TorlysDynamics","Torlys Inc.","111","3","SHA0250494","4","30000"</v>
      </c>
      <c r="C1298" s="2">
        <v>45939</v>
      </c>
      <c r="D1298" s="2" t="str">
        <f>"SHA0250494"</f>
        <v>SHA0250494</v>
      </c>
      <c r="E1298" s="2" t="str">
        <f>"T2300"</f>
        <v>T2300</v>
      </c>
      <c r="F1298" t="str">
        <f>"CHICO"</f>
        <v>CHICO</v>
      </c>
      <c r="G1298">
        <v>0</v>
      </c>
      <c r="H1298">
        <v>0</v>
      </c>
      <c r="I1298">
        <v>3</v>
      </c>
    </row>
    <row r="1299" spans="1:9" x14ac:dyDescent="0.25">
      <c r="A1299" t="s">
        <v>49</v>
      </c>
      <c r="B1299" t="str">
        <f>"""TorlysDynamics"",""Torlys Inc."",""111"",""3"",""SHA0250505"",""4"",""10000"""</f>
        <v>"TorlysDynamics","Torlys Inc.","111","3","SHA0250505","4","10000"</v>
      </c>
      <c r="C1299" s="2">
        <v>45939</v>
      </c>
      <c r="D1299" s="2" t="str">
        <f>"SHA0250505"</f>
        <v>SHA0250505</v>
      </c>
      <c r="E1299" s="2" t="str">
        <f>"B1011"</f>
        <v>B1011</v>
      </c>
      <c r="F1299" t="str">
        <f>"JASON-R"</f>
        <v>JASON-R</v>
      </c>
      <c r="G1299">
        <v>20</v>
      </c>
      <c r="H1299">
        <v>4</v>
      </c>
      <c r="I1299">
        <v>6309.6</v>
      </c>
    </row>
    <row r="1300" spans="1:9" x14ac:dyDescent="0.25">
      <c r="A1300" t="s">
        <v>49</v>
      </c>
      <c r="B1300" t="str">
        <f>"""TorlysDynamics"",""Torlys Inc."",""111"",""3"",""SHA0250507"",""4"",""30000"""</f>
        <v>"TorlysDynamics","Torlys Inc.","111","3","SHA0250507","4","30000"</v>
      </c>
      <c r="C1300" s="2">
        <v>45939</v>
      </c>
      <c r="D1300" s="2" t="str">
        <f>"SHA0250507"</f>
        <v>SHA0250507</v>
      </c>
      <c r="E1300" s="2" t="str">
        <f>"A333"</f>
        <v>A333</v>
      </c>
      <c r="F1300" t="str">
        <f>"BRANDON"</f>
        <v>BRANDON</v>
      </c>
      <c r="G1300">
        <v>0</v>
      </c>
      <c r="H1300">
        <v>0</v>
      </c>
      <c r="I1300">
        <v>2</v>
      </c>
    </row>
    <row r="1301" spans="1:9" x14ac:dyDescent="0.25">
      <c r="A1301" t="s">
        <v>49</v>
      </c>
      <c r="B1301" t="str">
        <f>"""TorlysDynamics"",""Torlys Inc."",""111"",""3"",""SHA0250508"",""4"",""10000"""</f>
        <v>"TorlysDynamics","Torlys Inc.","111","3","SHA0250508","4","10000"</v>
      </c>
      <c r="C1301" s="2">
        <v>45939</v>
      </c>
      <c r="D1301" s="2" t="str">
        <f>"SHA0250508"</f>
        <v>SHA0250508</v>
      </c>
      <c r="E1301" s="2" t="str">
        <f>"M475"</f>
        <v>M475</v>
      </c>
      <c r="F1301" t="str">
        <f>"CHICO"</f>
        <v>CHICO</v>
      </c>
      <c r="G1301">
        <v>53</v>
      </c>
      <c r="H1301">
        <v>0</v>
      </c>
      <c r="I1301">
        <v>1230.6600000000001</v>
      </c>
    </row>
    <row r="1302" spans="1:9" x14ac:dyDescent="0.25">
      <c r="A1302" t="s">
        <v>49</v>
      </c>
      <c r="B1302" t="str">
        <f>"""TorlysDynamics"",""Torlys Inc."",""111"",""3"",""SHA0250508"",""4"",""20000"""</f>
        <v>"TorlysDynamics","Torlys Inc.","111","3","SHA0250508","4","20000"</v>
      </c>
      <c r="C1302" s="2">
        <v>45939</v>
      </c>
      <c r="D1302" s="2" t="str">
        <f>"SHA0250508"</f>
        <v>SHA0250508</v>
      </c>
      <c r="E1302" s="2" t="str">
        <f>"M475"</f>
        <v>M475</v>
      </c>
      <c r="F1302" t="str">
        <f>"CHICO"</f>
        <v>CHICO</v>
      </c>
      <c r="G1302">
        <v>0</v>
      </c>
      <c r="H1302">
        <v>0</v>
      </c>
      <c r="I1302">
        <v>12</v>
      </c>
    </row>
    <row r="1303" spans="1:9" x14ac:dyDescent="0.25">
      <c r="A1303" t="s">
        <v>49</v>
      </c>
      <c r="B1303" t="str">
        <f>"""TorlysDynamics"",""Torlys Inc."",""111"",""3"",""SHA0250511"",""4"",""10000"""</f>
        <v>"TorlysDynamics","Torlys Inc.","111","3","SHA0250511","4","10000"</v>
      </c>
      <c r="C1303" s="2">
        <v>45939</v>
      </c>
      <c r="D1303" s="2" t="str">
        <f>"SHA0250511"</f>
        <v>SHA0250511</v>
      </c>
      <c r="E1303" s="2" t="str">
        <f>"C917"</f>
        <v>C917</v>
      </c>
      <c r="F1303" t="str">
        <f>"JESSICA"</f>
        <v>JESSICA</v>
      </c>
      <c r="G1303">
        <v>0</v>
      </c>
      <c r="H1303">
        <v>0</v>
      </c>
      <c r="I1303">
        <v>1</v>
      </c>
    </row>
    <row r="1304" spans="1:9" x14ac:dyDescent="0.25">
      <c r="A1304" t="s">
        <v>49</v>
      </c>
      <c r="B1304" t="str">
        <f>"""TorlysDynamics"",""Torlys Inc."",""111"",""3"",""SHA0250517"",""4"",""10000"""</f>
        <v>"TorlysDynamics","Torlys Inc.","111","3","SHA0250517","4","10000"</v>
      </c>
      <c r="C1304" s="2">
        <v>45939</v>
      </c>
      <c r="D1304" s="2" t="str">
        <f>"SHA0250517"</f>
        <v>SHA0250517</v>
      </c>
      <c r="E1304" s="2" t="str">
        <f>"F440"</f>
        <v>F440</v>
      </c>
      <c r="F1304" t="str">
        <f>"CHICO"</f>
        <v>CHICO</v>
      </c>
      <c r="G1304">
        <v>3</v>
      </c>
      <c r="H1304">
        <v>1</v>
      </c>
      <c r="I1304">
        <v>1617.09</v>
      </c>
    </row>
    <row r="1305" spans="1:9" x14ac:dyDescent="0.25">
      <c r="A1305" t="s">
        <v>49</v>
      </c>
      <c r="B1305" t="str">
        <f>"""TorlysDynamics"",""Torlys Inc."",""111"",""3"",""SHA0250518"",""4"",""10000"""</f>
        <v>"TorlysDynamics","Torlys Inc.","111","3","SHA0250518","4","10000"</v>
      </c>
      <c r="C1305" s="2">
        <v>45939</v>
      </c>
      <c r="D1305" s="2" t="str">
        <f>"SHA0250518"</f>
        <v>SHA0250518</v>
      </c>
      <c r="E1305" s="2" t="str">
        <f>"D801"</f>
        <v>D801</v>
      </c>
      <c r="F1305" t="str">
        <f>"BRANDON"</f>
        <v>BRANDON</v>
      </c>
      <c r="G1305">
        <v>9</v>
      </c>
      <c r="H1305">
        <v>0</v>
      </c>
      <c r="I1305">
        <v>153</v>
      </c>
    </row>
    <row r="1306" spans="1:9" x14ac:dyDescent="0.25">
      <c r="A1306" t="s">
        <v>49</v>
      </c>
      <c r="B1306" t="str">
        <f>"""TorlysDynamics"",""Torlys Inc."",""111"",""3"",""SHA0250518"",""4"",""20000"""</f>
        <v>"TorlysDynamics","Torlys Inc.","111","3","SHA0250518","4","20000"</v>
      </c>
      <c r="C1306" s="2">
        <v>45939</v>
      </c>
      <c r="D1306" s="2" t="str">
        <f>"SHA0250518"</f>
        <v>SHA0250518</v>
      </c>
      <c r="E1306" s="2" t="str">
        <f>"D801"</f>
        <v>D801</v>
      </c>
      <c r="F1306" t="str">
        <f>"BRANDON"</f>
        <v>BRANDON</v>
      </c>
      <c r="G1306">
        <v>3</v>
      </c>
      <c r="H1306">
        <v>0</v>
      </c>
      <c r="I1306">
        <v>3</v>
      </c>
    </row>
    <row r="1307" spans="1:9" x14ac:dyDescent="0.25">
      <c r="A1307" t="s">
        <v>49</v>
      </c>
      <c r="B1307" t="str">
        <f>"""TorlysDynamics"",""Torlys Inc."",""111"",""3"",""SHA0250518"",""4"",""30000"""</f>
        <v>"TorlysDynamics","Torlys Inc.","111","3","SHA0250518","4","30000"</v>
      </c>
      <c r="C1307" s="2">
        <v>45939</v>
      </c>
      <c r="D1307" s="2" t="str">
        <f>"SHA0250518"</f>
        <v>SHA0250518</v>
      </c>
      <c r="E1307" s="2" t="str">
        <f>"D801"</f>
        <v>D801</v>
      </c>
      <c r="F1307" t="str">
        <f>"BRANDON"</f>
        <v>BRANDON</v>
      </c>
      <c r="G1307">
        <v>0</v>
      </c>
      <c r="H1307">
        <v>0</v>
      </c>
      <c r="I1307">
        <v>2</v>
      </c>
    </row>
    <row r="1308" spans="1:9" x14ac:dyDescent="0.25">
      <c r="A1308" t="s">
        <v>49</v>
      </c>
      <c r="B1308" t="str">
        <f>"""TorlysDynamics"",""Torlys Inc."",""111"",""3"",""SHA0250519"",""4"",""10000"""</f>
        <v>"TorlysDynamics","Torlys Inc.","111","3","SHA0250519","4","10000"</v>
      </c>
      <c r="C1308" s="2">
        <v>45939</v>
      </c>
      <c r="D1308" s="2" t="str">
        <f>"SHA0250519"</f>
        <v>SHA0250519</v>
      </c>
      <c r="E1308" s="2" t="str">
        <f>"C185"</f>
        <v>C185</v>
      </c>
      <c r="F1308" t="str">
        <f>"CHICO"</f>
        <v>CHICO</v>
      </c>
      <c r="G1308">
        <v>36</v>
      </c>
      <c r="H1308">
        <v>0</v>
      </c>
      <c r="I1308">
        <v>462.6</v>
      </c>
    </row>
    <row r="1309" spans="1:9" x14ac:dyDescent="0.25">
      <c r="A1309" t="s">
        <v>49</v>
      </c>
      <c r="B1309" t="str">
        <f>"""TorlysDynamics"",""Torlys Inc."",""111"",""3"",""SHA0250522"",""4"",""10000"""</f>
        <v>"TorlysDynamics","Torlys Inc.","111","3","SHA0250522","4","10000"</v>
      </c>
      <c r="C1309" s="2">
        <v>45939</v>
      </c>
      <c r="D1309" s="2" t="str">
        <f>"SHA0250522"</f>
        <v>SHA0250522</v>
      </c>
      <c r="E1309" s="2" t="str">
        <f>"M130"</f>
        <v>M130</v>
      </c>
      <c r="F1309" t="str">
        <f>"JASON-R"</f>
        <v>JASON-R</v>
      </c>
      <c r="G1309">
        <v>5</v>
      </c>
      <c r="H1309">
        <v>0</v>
      </c>
      <c r="I1309">
        <v>81.400000000000006</v>
      </c>
    </row>
    <row r="1310" spans="1:9" x14ac:dyDescent="0.25">
      <c r="A1310" t="s">
        <v>49</v>
      </c>
      <c r="B1310" t="str">
        <f>"""TorlysDynamics"",""Torlys Inc."",""111"",""3"",""SHA0250523"",""4"",""10000"""</f>
        <v>"TorlysDynamics","Torlys Inc.","111","3","SHA0250523","4","10000"</v>
      </c>
      <c r="C1310" s="2">
        <v>45939</v>
      </c>
      <c r="D1310" s="2" t="str">
        <f>"SHA0250523"</f>
        <v>SHA0250523</v>
      </c>
      <c r="E1310" s="2" t="str">
        <f>"B415"</f>
        <v>B415</v>
      </c>
      <c r="F1310" t="str">
        <f>"BRANDON"</f>
        <v>BRANDON</v>
      </c>
      <c r="G1310">
        <v>25</v>
      </c>
      <c r="H1310">
        <v>0</v>
      </c>
      <c r="I1310">
        <v>366.5</v>
      </c>
    </row>
    <row r="1311" spans="1:9" x14ac:dyDescent="0.25">
      <c r="A1311" t="s">
        <v>49</v>
      </c>
      <c r="B1311" t="str">
        <f>"""TorlysDynamics"",""Torlys Inc."",""111"",""3"",""SHA0250523"",""4"",""20000"""</f>
        <v>"TorlysDynamics","Torlys Inc.","111","3","SHA0250523","4","20000"</v>
      </c>
      <c r="C1311" s="2">
        <v>45939</v>
      </c>
      <c r="D1311" s="2" t="str">
        <f>"SHA0250523"</f>
        <v>SHA0250523</v>
      </c>
      <c r="E1311" s="2" t="str">
        <f>"B415"</f>
        <v>B415</v>
      </c>
      <c r="F1311" t="str">
        <f>"BRANDON"</f>
        <v>BRANDON</v>
      </c>
      <c r="G1311">
        <v>0</v>
      </c>
      <c r="H1311">
        <v>0</v>
      </c>
      <c r="I1311">
        <v>2</v>
      </c>
    </row>
    <row r="1312" spans="1:9" x14ac:dyDescent="0.25">
      <c r="A1312" t="s">
        <v>49</v>
      </c>
      <c r="B1312" t="str">
        <f>"""TorlysDynamics"",""Torlys Inc."",""111"",""3"",""SHA0250524"",""4"",""10000"""</f>
        <v>"TorlysDynamics","Torlys Inc.","111","3","SHA0250524","4","10000"</v>
      </c>
      <c r="C1312" s="2">
        <v>45939</v>
      </c>
      <c r="D1312" s="2" t="str">
        <f>"SHA0250524"</f>
        <v>SHA0250524</v>
      </c>
      <c r="E1312" s="2" t="str">
        <f>"J805"</f>
        <v>J805</v>
      </c>
      <c r="F1312" t="str">
        <f>"CHICO"</f>
        <v>CHICO</v>
      </c>
      <c r="G1312">
        <v>13</v>
      </c>
      <c r="H1312">
        <v>0</v>
      </c>
      <c r="I1312">
        <v>284.05</v>
      </c>
    </row>
    <row r="1313" spans="1:9" x14ac:dyDescent="0.25">
      <c r="A1313" t="s">
        <v>49</v>
      </c>
      <c r="B1313" t="str">
        <f>"""TorlysDynamics"",""Torlys Inc."",""111"",""3"",""SHA0250525"",""4"",""10000"""</f>
        <v>"TorlysDynamics","Torlys Inc.","111","3","SHA0250525","4","10000"</v>
      </c>
      <c r="C1313" s="2">
        <v>45939</v>
      </c>
      <c r="D1313" s="2" t="str">
        <f>"SHA0250525"</f>
        <v>SHA0250525</v>
      </c>
      <c r="E1313" s="2" t="str">
        <f>"A415"</f>
        <v>A415</v>
      </c>
      <c r="F1313" t="str">
        <f>"JASON-R"</f>
        <v>JASON-R</v>
      </c>
      <c r="G1313">
        <v>49</v>
      </c>
      <c r="H1313">
        <v>0</v>
      </c>
      <c r="I1313">
        <v>1288.21</v>
      </c>
    </row>
    <row r="1314" spans="1:9" x14ac:dyDescent="0.25">
      <c r="A1314" t="s">
        <v>49</v>
      </c>
      <c r="B1314" t="str">
        <f>"""TorlysDynamics"",""Torlys Inc."",""111"",""3"",""SHA0250525"",""4"",""40000"""</f>
        <v>"TorlysDynamics","Torlys Inc.","111","3","SHA0250525","4","40000"</v>
      </c>
      <c r="C1314" s="2">
        <v>45939</v>
      </c>
      <c r="D1314" s="2" t="str">
        <f>"SHA0250525"</f>
        <v>SHA0250525</v>
      </c>
      <c r="E1314" s="2" t="str">
        <f>"A415"</f>
        <v>A415</v>
      </c>
      <c r="F1314" t="str">
        <f>"JASON-R"</f>
        <v>JASON-R</v>
      </c>
      <c r="G1314">
        <v>0</v>
      </c>
      <c r="H1314">
        <v>0</v>
      </c>
      <c r="I1314">
        <v>7</v>
      </c>
    </row>
    <row r="1315" spans="1:9" x14ac:dyDescent="0.25">
      <c r="A1315" t="s">
        <v>49</v>
      </c>
      <c r="B1315" t="str">
        <f>"""TorlysDynamics"",""Torlys Inc."",""111"",""3"",""SHA0250526"",""4"",""10000"""</f>
        <v>"TorlysDynamics","Torlys Inc.","111","3","SHA0250526","4","10000"</v>
      </c>
      <c r="C1315" s="2">
        <v>45939</v>
      </c>
      <c r="D1315" s="2" t="str">
        <f>"SHA0250526"</f>
        <v>SHA0250526</v>
      </c>
      <c r="E1315" s="2" t="str">
        <f>"A415"</f>
        <v>A415</v>
      </c>
      <c r="F1315" t="str">
        <f>"JASON-R"</f>
        <v>JASON-R</v>
      </c>
      <c r="G1315">
        <v>7</v>
      </c>
      <c r="H1315">
        <v>1</v>
      </c>
      <c r="I1315">
        <v>1629.98</v>
      </c>
    </row>
    <row r="1316" spans="1:9" x14ac:dyDescent="0.25">
      <c r="A1316" t="s">
        <v>49</v>
      </c>
      <c r="B1316" t="str">
        <f>"""TorlysDynamics"",""Torlys Inc."",""111"",""3"",""SHA0250526"",""4"",""40000"""</f>
        <v>"TorlysDynamics","Torlys Inc.","111","3","SHA0250526","4","40000"</v>
      </c>
      <c r="C1316" s="2">
        <v>45939</v>
      </c>
      <c r="D1316" s="2" t="str">
        <f>"SHA0250526"</f>
        <v>SHA0250526</v>
      </c>
      <c r="E1316" s="2" t="str">
        <f>"A415"</f>
        <v>A415</v>
      </c>
      <c r="F1316" t="str">
        <f>"JASON-R"</f>
        <v>JASON-R</v>
      </c>
      <c r="G1316">
        <v>0</v>
      </c>
      <c r="H1316">
        <v>0</v>
      </c>
      <c r="I1316">
        <v>8</v>
      </c>
    </row>
    <row r="1317" spans="1:9" x14ac:dyDescent="0.25">
      <c r="A1317" t="s">
        <v>49</v>
      </c>
      <c r="B1317" t="str">
        <f>"""TorlysDynamics"",""Torlys Inc."",""111"",""3"",""SHA0250527"",""4"",""10000"""</f>
        <v>"TorlysDynamics","Torlys Inc.","111","3","SHA0250527","4","10000"</v>
      </c>
      <c r="C1317" s="2">
        <v>45939</v>
      </c>
      <c r="D1317" s="2" t="str">
        <f>"SHA0250527"</f>
        <v>SHA0250527</v>
      </c>
      <c r="E1317" s="2" t="str">
        <f>"A415"</f>
        <v>A415</v>
      </c>
      <c r="F1317" t="str">
        <f>"JASON-R"</f>
        <v>JASON-R</v>
      </c>
      <c r="G1317">
        <v>5</v>
      </c>
      <c r="H1317">
        <v>1</v>
      </c>
      <c r="I1317">
        <v>1393.2</v>
      </c>
    </row>
    <row r="1318" spans="1:9" x14ac:dyDescent="0.25">
      <c r="A1318" t="s">
        <v>49</v>
      </c>
      <c r="B1318" t="str">
        <f>"""TorlysDynamics"",""Torlys Inc."",""111"",""3"",""SHA0250527"",""4"",""20000"""</f>
        <v>"TorlysDynamics","Torlys Inc.","111","3","SHA0250527","4","20000"</v>
      </c>
      <c r="C1318" s="2">
        <v>45939</v>
      </c>
      <c r="D1318" s="2" t="str">
        <f>"SHA0250527"</f>
        <v>SHA0250527</v>
      </c>
      <c r="E1318" s="2" t="str">
        <f>"A415"</f>
        <v>A415</v>
      </c>
      <c r="F1318" t="str">
        <f>"JASON-R"</f>
        <v>JASON-R</v>
      </c>
      <c r="G1318">
        <v>0</v>
      </c>
      <c r="H1318">
        <v>0</v>
      </c>
      <c r="I1318">
        <v>8</v>
      </c>
    </row>
    <row r="1319" spans="1:9" x14ac:dyDescent="0.25">
      <c r="A1319" t="s">
        <v>49</v>
      </c>
      <c r="B1319" t="str">
        <f>"""TorlysDynamics"",""Torlys Inc."",""111"",""3"",""SHA0250528"",""4"",""10000"""</f>
        <v>"TorlysDynamics","Torlys Inc.","111","3","SHA0250528","4","10000"</v>
      </c>
      <c r="C1319" s="2">
        <v>45939</v>
      </c>
      <c r="D1319" s="2" t="str">
        <f>"SHA0250528"</f>
        <v>SHA0250528</v>
      </c>
      <c r="E1319" s="2" t="str">
        <f>"A415"</f>
        <v>A415</v>
      </c>
      <c r="F1319" t="str">
        <f>"JASON-R"</f>
        <v>JASON-R</v>
      </c>
      <c r="G1319">
        <v>1</v>
      </c>
      <c r="H1319">
        <v>1</v>
      </c>
      <c r="I1319">
        <v>1300.32</v>
      </c>
    </row>
    <row r="1320" spans="1:9" x14ac:dyDescent="0.25">
      <c r="A1320" t="s">
        <v>49</v>
      </c>
      <c r="B1320" t="str">
        <f>"""TorlysDynamics"",""Torlys Inc."",""111"",""3"",""SHA0250528"",""4"",""20000"""</f>
        <v>"TorlysDynamics","Torlys Inc.","111","3","SHA0250528","4","20000"</v>
      </c>
      <c r="C1320" s="2">
        <v>45939</v>
      </c>
      <c r="D1320" s="2" t="str">
        <f>"SHA0250528"</f>
        <v>SHA0250528</v>
      </c>
      <c r="E1320" s="2" t="str">
        <f>"A415"</f>
        <v>A415</v>
      </c>
      <c r="F1320" t="str">
        <f>"JASON-R"</f>
        <v>JASON-R</v>
      </c>
      <c r="G1320">
        <v>0</v>
      </c>
      <c r="H1320">
        <v>0</v>
      </c>
      <c r="I1320">
        <v>8</v>
      </c>
    </row>
    <row r="1321" spans="1:9" x14ac:dyDescent="0.25">
      <c r="A1321" t="s">
        <v>49</v>
      </c>
      <c r="B1321" t="str">
        <f>"""TorlysDynamics"",""Torlys Inc."",""111"",""3"",""SHA0250529"",""4"",""10000"""</f>
        <v>"TorlysDynamics","Torlys Inc.","111","3","SHA0250529","4","10000"</v>
      </c>
      <c r="C1321" s="2">
        <v>45939</v>
      </c>
      <c r="D1321" s="2" t="str">
        <f>"SHA0250529"</f>
        <v>SHA0250529</v>
      </c>
      <c r="E1321" s="2" t="str">
        <f>"A415"</f>
        <v>A415</v>
      </c>
      <c r="F1321" t="str">
        <f>"JASON-R"</f>
        <v>JASON-R</v>
      </c>
      <c r="G1321">
        <v>39</v>
      </c>
      <c r="H1321">
        <v>1</v>
      </c>
      <c r="I1321">
        <v>1506.77</v>
      </c>
    </row>
    <row r="1322" spans="1:9" x14ac:dyDescent="0.25">
      <c r="A1322" t="s">
        <v>49</v>
      </c>
      <c r="B1322" t="str">
        <f>"""TorlysDynamics"",""Torlys Inc."",""111"",""3"",""SHA0250529"",""4"",""20000"""</f>
        <v>"TorlysDynamics","Torlys Inc.","111","3","SHA0250529","4","20000"</v>
      </c>
      <c r="C1322" s="2">
        <v>45939</v>
      </c>
      <c r="D1322" s="2" t="str">
        <f>"SHA0250529"</f>
        <v>SHA0250529</v>
      </c>
      <c r="E1322" s="2" t="str">
        <f>"A415"</f>
        <v>A415</v>
      </c>
      <c r="F1322" t="str">
        <f>"JASON-R"</f>
        <v>JASON-R</v>
      </c>
      <c r="G1322">
        <v>0</v>
      </c>
      <c r="H1322">
        <v>0</v>
      </c>
      <c r="I1322">
        <v>6</v>
      </c>
    </row>
    <row r="1323" spans="1:9" x14ac:dyDescent="0.25">
      <c r="A1323" t="s">
        <v>49</v>
      </c>
      <c r="B1323" t="str">
        <f>"""TorlysDynamics"",""Torlys Inc."",""111"",""3"",""SHA0250530"",""4"",""10000"""</f>
        <v>"TorlysDynamics","Torlys Inc.","111","3","SHA0250530","4","10000"</v>
      </c>
      <c r="C1323" s="2">
        <v>45939</v>
      </c>
      <c r="D1323" s="2" t="str">
        <f>"SHA0250530"</f>
        <v>SHA0250530</v>
      </c>
      <c r="E1323" s="2" t="str">
        <f>"B420"</f>
        <v>B420</v>
      </c>
      <c r="F1323" t="str">
        <f>"CHICO"</f>
        <v>CHICO</v>
      </c>
      <c r="G1323">
        <v>47</v>
      </c>
      <c r="H1323">
        <v>0</v>
      </c>
      <c r="I1323">
        <v>1016.14</v>
      </c>
    </row>
    <row r="1324" spans="1:9" x14ac:dyDescent="0.25">
      <c r="A1324" t="s">
        <v>49</v>
      </c>
      <c r="B1324" t="str">
        <f>"""TorlysDynamics"",""Torlys Inc."",""111"",""3"",""SHA0250545"",""4"",""10000"""</f>
        <v>"TorlysDynamics","Torlys Inc.","111","3","SHA0250545","4","10000"</v>
      </c>
      <c r="C1324" s="2">
        <v>45939</v>
      </c>
      <c r="D1324" s="2" t="str">
        <f>"SHA0250545"</f>
        <v>SHA0250545</v>
      </c>
      <c r="E1324" s="2" t="str">
        <f>"B1011"</f>
        <v>B1011</v>
      </c>
      <c r="F1324" t="str">
        <f>"BRANDON"</f>
        <v>BRANDON</v>
      </c>
      <c r="G1324">
        <v>35</v>
      </c>
      <c r="H1324">
        <v>0</v>
      </c>
      <c r="I1324">
        <v>943.25</v>
      </c>
    </row>
    <row r="1325" spans="1:9" x14ac:dyDescent="0.25">
      <c r="A1325" t="s">
        <v>49</v>
      </c>
      <c r="B1325" t="str">
        <f>"""TorlysDynamics"",""Torlys Inc."",""111"",""3"",""SHA0250545"",""4"",""20000"""</f>
        <v>"TorlysDynamics","Torlys Inc.","111","3","SHA0250545","4","20000"</v>
      </c>
      <c r="C1325" s="2">
        <v>45939</v>
      </c>
      <c r="D1325" s="2" t="str">
        <f>"SHA0250545"</f>
        <v>SHA0250545</v>
      </c>
      <c r="E1325" s="2" t="str">
        <f>"B1011"</f>
        <v>B1011</v>
      </c>
      <c r="F1325" t="str">
        <f>"BRANDON"</f>
        <v>BRANDON</v>
      </c>
      <c r="G1325">
        <v>0</v>
      </c>
      <c r="H1325">
        <v>0</v>
      </c>
      <c r="I1325">
        <v>10</v>
      </c>
    </row>
    <row r="1326" spans="1:9" x14ac:dyDescent="0.25">
      <c r="A1326" t="s">
        <v>49</v>
      </c>
      <c r="B1326" t="str">
        <f>"""TorlysDynamics"",""Torlys Inc."",""111"",""3"",""SHA0250546"",""4"",""10000"""</f>
        <v>"TorlysDynamics","Torlys Inc.","111","3","SHA0250546","4","10000"</v>
      </c>
      <c r="C1326" s="2">
        <v>45939</v>
      </c>
      <c r="D1326" s="2" t="str">
        <f>"SHA0250546"</f>
        <v>SHA0250546</v>
      </c>
      <c r="E1326" s="2" t="str">
        <f>"D801"</f>
        <v>D801</v>
      </c>
      <c r="F1326" t="str">
        <f>"JASON-R"</f>
        <v>JASON-R</v>
      </c>
      <c r="G1326">
        <v>7</v>
      </c>
      <c r="H1326">
        <v>0</v>
      </c>
      <c r="I1326">
        <v>119</v>
      </c>
    </row>
    <row r="1327" spans="1:9" x14ac:dyDescent="0.25">
      <c r="A1327" t="s">
        <v>49</v>
      </c>
      <c r="B1327" t="str">
        <f>"""TorlysDynamics"",""Torlys Inc."",""111"",""3"",""SHA0250551"",""4"",""10000"""</f>
        <v>"TorlysDynamics","Torlys Inc.","111","3","SHA0250551","4","10000"</v>
      </c>
      <c r="C1327" s="2">
        <v>45939</v>
      </c>
      <c r="D1327" s="2" t="str">
        <f>"SHA0250551"</f>
        <v>SHA0250551</v>
      </c>
      <c r="E1327" s="2" t="str">
        <f>"T680"</f>
        <v>T680</v>
      </c>
      <c r="F1327" t="str">
        <f>"CLARENCE"</f>
        <v>CLARENCE</v>
      </c>
      <c r="G1327">
        <v>10</v>
      </c>
      <c r="H1327">
        <v>0</v>
      </c>
      <c r="I1327">
        <v>156.4</v>
      </c>
    </row>
    <row r="1328" spans="1:9" x14ac:dyDescent="0.25">
      <c r="A1328" t="s">
        <v>49</v>
      </c>
      <c r="B1328" t="str">
        <f>"""TorlysDynamics"",""Torlys Inc."",""111"",""3"",""SHA0250553"",""4"",""10000"""</f>
        <v>"TorlysDynamics","Torlys Inc.","111","3","SHA0250553","4","10000"</v>
      </c>
      <c r="C1328" s="2">
        <v>45939</v>
      </c>
      <c r="D1328" s="2" t="str">
        <f>"SHA0250553"</f>
        <v>SHA0250553</v>
      </c>
      <c r="E1328" s="2" t="str">
        <f>"F242"</f>
        <v>F242</v>
      </c>
      <c r="F1328" t="str">
        <f>"CHICO"</f>
        <v>CHICO</v>
      </c>
      <c r="G1328">
        <v>15</v>
      </c>
      <c r="H1328">
        <v>0</v>
      </c>
      <c r="I1328">
        <v>348.3</v>
      </c>
    </row>
    <row r="1329" spans="1:9" x14ac:dyDescent="0.25">
      <c r="A1329" t="s">
        <v>49</v>
      </c>
      <c r="B1329" t="str">
        <f>"""TorlysDynamics"",""Torlys Inc."",""111"",""3"",""SHA0250556"",""4"",""20000"""</f>
        <v>"TorlysDynamics","Torlys Inc.","111","3","SHA0250556","4","20000"</v>
      </c>
      <c r="C1329" s="2">
        <v>45939</v>
      </c>
      <c r="D1329" s="2" t="str">
        <f>"SHA0250556"</f>
        <v>SHA0250556</v>
      </c>
      <c r="E1329" s="2" t="str">
        <f>"K153"</f>
        <v>K153</v>
      </c>
      <c r="F1329" t="str">
        <f>"CLARENCE"</f>
        <v>CLARENCE</v>
      </c>
      <c r="G1329">
        <v>21</v>
      </c>
      <c r="H1329">
        <v>1</v>
      </c>
      <c r="I1329">
        <v>1163.6199999999999</v>
      </c>
    </row>
    <row r="1330" spans="1:9" x14ac:dyDescent="0.25">
      <c r="A1330" t="s">
        <v>49</v>
      </c>
      <c r="B1330" t="str">
        <f>"""TorlysDynamics"",""Torlys Inc."",""111"",""3"",""SHA0250556"",""4"",""30000"""</f>
        <v>"TorlysDynamics","Torlys Inc.","111","3","SHA0250556","4","30000"</v>
      </c>
      <c r="C1330" s="2">
        <v>45939</v>
      </c>
      <c r="D1330" s="2" t="str">
        <f>"SHA0250556"</f>
        <v>SHA0250556</v>
      </c>
      <c r="E1330" s="2" t="str">
        <f>"K153"</f>
        <v>K153</v>
      </c>
      <c r="F1330" t="str">
        <f>"CLARENCE"</f>
        <v>CLARENCE</v>
      </c>
      <c r="G1330">
        <v>2</v>
      </c>
      <c r="H1330">
        <v>1</v>
      </c>
      <c r="I1330">
        <v>1302</v>
      </c>
    </row>
    <row r="1331" spans="1:9" x14ac:dyDescent="0.25">
      <c r="A1331" t="s">
        <v>49</v>
      </c>
      <c r="B1331" t="str">
        <f>"""TorlysDynamics"",""Torlys Inc."",""111"",""3"",""SHA0250556"",""4"",""40000"""</f>
        <v>"TorlysDynamics","Torlys Inc.","111","3","SHA0250556","4","40000"</v>
      </c>
      <c r="C1331" s="2">
        <v>45939</v>
      </c>
      <c r="D1331" s="2" t="str">
        <f>"SHA0250556"</f>
        <v>SHA0250556</v>
      </c>
      <c r="E1331" s="2" t="str">
        <f>"K153"</f>
        <v>K153</v>
      </c>
      <c r="F1331" t="str">
        <f>"CLARENCE"</f>
        <v>CLARENCE</v>
      </c>
      <c r="G1331">
        <v>44</v>
      </c>
      <c r="H1331">
        <v>0</v>
      </c>
      <c r="I1331">
        <v>818.4</v>
      </c>
    </row>
    <row r="1332" spans="1:9" x14ac:dyDescent="0.25">
      <c r="A1332" t="s">
        <v>49</v>
      </c>
      <c r="B1332" t="str">
        <f>"""TorlysDynamics"",""Torlys Inc."",""111"",""3"",""SHA0250556"",""4"",""50000"""</f>
        <v>"TorlysDynamics","Torlys Inc.","111","3","SHA0250556","4","50000"</v>
      </c>
      <c r="C1332" s="2">
        <v>45939</v>
      </c>
      <c r="D1332" s="2" t="str">
        <f>"SHA0250556"</f>
        <v>SHA0250556</v>
      </c>
      <c r="E1332" s="2" t="str">
        <f>"K153"</f>
        <v>K153</v>
      </c>
      <c r="F1332" t="str">
        <f>"CLARENCE"</f>
        <v>CLARENCE</v>
      </c>
      <c r="G1332">
        <v>44</v>
      </c>
      <c r="H1332">
        <v>0</v>
      </c>
      <c r="I1332">
        <v>818.4</v>
      </c>
    </row>
    <row r="1333" spans="1:9" x14ac:dyDescent="0.25">
      <c r="A1333" t="s">
        <v>49</v>
      </c>
      <c r="B1333" t="str">
        <f>"""TorlysDynamics"",""Torlys Inc."",""111"",""3"",""SHA0250556"",""4"",""60000"""</f>
        <v>"TorlysDynamics","Torlys Inc.","111","3","SHA0250556","4","60000"</v>
      </c>
      <c r="C1333" s="2">
        <v>45939</v>
      </c>
      <c r="D1333" s="2" t="str">
        <f>"SHA0250556"</f>
        <v>SHA0250556</v>
      </c>
      <c r="E1333" s="2" t="str">
        <f>"K153"</f>
        <v>K153</v>
      </c>
      <c r="F1333" t="str">
        <f>"CLARENCE"</f>
        <v>CLARENCE</v>
      </c>
      <c r="G1333">
        <v>47</v>
      </c>
      <c r="H1333">
        <v>0</v>
      </c>
      <c r="I1333">
        <v>874.2</v>
      </c>
    </row>
    <row r="1334" spans="1:9" x14ac:dyDescent="0.25">
      <c r="A1334" t="s">
        <v>49</v>
      </c>
      <c r="B1334" t="str">
        <f>"""TorlysDynamics"",""Torlys Inc."",""111"",""3"",""SHA0250556"",""4"",""70000"""</f>
        <v>"TorlysDynamics","Torlys Inc.","111","3","SHA0250556","4","70000"</v>
      </c>
      <c r="C1334" s="2">
        <v>45939</v>
      </c>
      <c r="D1334" s="2" t="str">
        <f>"SHA0250556"</f>
        <v>SHA0250556</v>
      </c>
      <c r="E1334" s="2" t="str">
        <f>"K153"</f>
        <v>K153</v>
      </c>
      <c r="F1334" t="str">
        <f>"CLARENCE"</f>
        <v>CLARENCE</v>
      </c>
      <c r="G1334">
        <v>46</v>
      </c>
      <c r="H1334">
        <v>0</v>
      </c>
      <c r="I1334">
        <v>855.6</v>
      </c>
    </row>
    <row r="1335" spans="1:9" x14ac:dyDescent="0.25">
      <c r="A1335" t="s">
        <v>49</v>
      </c>
      <c r="B1335" t="str">
        <f>"""TorlysDynamics"",""Torlys Inc."",""111"",""3"",""SHA0250556"",""4"",""80000"""</f>
        <v>"TorlysDynamics","Torlys Inc.","111","3","SHA0250556","4","80000"</v>
      </c>
      <c r="C1335" s="2">
        <v>45939</v>
      </c>
      <c r="D1335" s="2" t="str">
        <f>"SHA0250556"</f>
        <v>SHA0250556</v>
      </c>
      <c r="E1335" s="2" t="str">
        <f>"K153"</f>
        <v>K153</v>
      </c>
      <c r="F1335" t="str">
        <f>"CLARENCE"</f>
        <v>CLARENCE</v>
      </c>
      <c r="G1335">
        <v>5</v>
      </c>
      <c r="H1335">
        <v>0</v>
      </c>
      <c r="I1335">
        <v>79.7</v>
      </c>
    </row>
    <row r="1336" spans="1:9" x14ac:dyDescent="0.25">
      <c r="A1336" t="s">
        <v>49</v>
      </c>
      <c r="B1336" t="str">
        <f>"""TorlysDynamics"",""Torlys Inc."",""111"",""3"",""SHA0250556"",""4"",""90000"""</f>
        <v>"TorlysDynamics","Torlys Inc.","111","3","SHA0250556","4","90000"</v>
      </c>
      <c r="C1336" s="2">
        <v>45939</v>
      </c>
      <c r="D1336" s="2" t="str">
        <f>"SHA0250556"</f>
        <v>SHA0250556</v>
      </c>
      <c r="E1336" s="2" t="str">
        <f>"K153"</f>
        <v>K153</v>
      </c>
      <c r="F1336" t="str">
        <f>"CLARENCE"</f>
        <v>CLARENCE</v>
      </c>
      <c r="G1336">
        <v>22</v>
      </c>
      <c r="H1336">
        <v>0</v>
      </c>
      <c r="I1336">
        <v>350.68</v>
      </c>
    </row>
    <row r="1337" spans="1:9" x14ac:dyDescent="0.25">
      <c r="A1337" t="s">
        <v>49</v>
      </c>
      <c r="B1337" t="str">
        <f>"""TorlysDynamics"",""Torlys Inc."",""111"",""3"",""SHA0250556"",""4"",""100000"""</f>
        <v>"TorlysDynamics","Torlys Inc.","111","3","SHA0250556","4","100000"</v>
      </c>
      <c r="C1337" s="2">
        <v>45939</v>
      </c>
      <c r="D1337" s="2" t="str">
        <f>"SHA0250556"</f>
        <v>SHA0250556</v>
      </c>
      <c r="E1337" s="2" t="str">
        <f>"K153"</f>
        <v>K153</v>
      </c>
      <c r="F1337" t="str">
        <f>"CLARENCE"</f>
        <v>CLARENCE</v>
      </c>
      <c r="G1337">
        <v>5</v>
      </c>
      <c r="H1337">
        <v>0</v>
      </c>
      <c r="I1337">
        <v>79.7</v>
      </c>
    </row>
    <row r="1338" spans="1:9" x14ac:dyDescent="0.25">
      <c r="A1338" t="s">
        <v>49</v>
      </c>
      <c r="B1338" t="str">
        <f>"""TorlysDynamics"",""Torlys Inc."",""111"",""3"",""SHA0250556"",""4"",""120000"""</f>
        <v>"TorlysDynamics","Torlys Inc.","111","3","SHA0250556","4","120000"</v>
      </c>
      <c r="C1338" s="2">
        <v>45939</v>
      </c>
      <c r="D1338" s="2" t="str">
        <f>"SHA0250556"</f>
        <v>SHA0250556</v>
      </c>
      <c r="E1338" s="2" t="str">
        <f>"K153"</f>
        <v>K153</v>
      </c>
      <c r="F1338" t="str">
        <f>"CLARENCE"</f>
        <v>CLARENCE</v>
      </c>
      <c r="G1338">
        <v>4</v>
      </c>
      <c r="H1338">
        <v>0</v>
      </c>
      <c r="I1338">
        <v>63.76</v>
      </c>
    </row>
    <row r="1339" spans="1:9" x14ac:dyDescent="0.25">
      <c r="A1339" t="s">
        <v>49</v>
      </c>
      <c r="B1339" t="str">
        <f>"""TorlysDynamics"",""Torlys Inc."",""111"",""3"",""SHA0250556"",""4"",""130000"""</f>
        <v>"TorlysDynamics","Torlys Inc.","111","3","SHA0250556","4","130000"</v>
      </c>
      <c r="C1339" s="2">
        <v>45939</v>
      </c>
      <c r="D1339" s="2" t="str">
        <f>"SHA0250556"</f>
        <v>SHA0250556</v>
      </c>
      <c r="E1339" s="2" t="str">
        <f>"K153"</f>
        <v>K153</v>
      </c>
      <c r="F1339" t="str">
        <f>"CLARENCE"</f>
        <v>CLARENCE</v>
      </c>
      <c r="G1339">
        <v>36</v>
      </c>
      <c r="H1339">
        <v>1</v>
      </c>
      <c r="I1339">
        <v>1269.8399999999999</v>
      </c>
    </row>
    <row r="1340" spans="1:9" x14ac:dyDescent="0.25">
      <c r="A1340" t="s">
        <v>49</v>
      </c>
      <c r="B1340" t="str">
        <f>"""TorlysDynamics"",""Torlys Inc."",""111"",""3"",""SHA0250556"",""4"",""140000"""</f>
        <v>"TorlysDynamics","Torlys Inc.","111","3","SHA0250556","4","140000"</v>
      </c>
      <c r="C1340" s="2">
        <v>45939</v>
      </c>
      <c r="D1340" s="2" t="str">
        <f>"SHA0250556"</f>
        <v>SHA0250556</v>
      </c>
      <c r="E1340" s="2" t="str">
        <f>"K153"</f>
        <v>K153</v>
      </c>
      <c r="F1340" t="str">
        <f>"CLARENCE"</f>
        <v>CLARENCE</v>
      </c>
      <c r="G1340">
        <v>0</v>
      </c>
      <c r="H1340">
        <v>1</v>
      </c>
      <c r="I1340">
        <v>901.74</v>
      </c>
    </row>
    <row r="1341" spans="1:9" x14ac:dyDescent="0.25">
      <c r="A1341" t="s">
        <v>49</v>
      </c>
      <c r="B1341" t="str">
        <f>"""TorlysDynamics"",""Torlys Inc."",""111"",""3"",""SHA0250556"",""4"",""150000"""</f>
        <v>"TorlysDynamics","Torlys Inc.","111","3","SHA0250556","4","150000"</v>
      </c>
      <c r="C1341" s="2">
        <v>45939</v>
      </c>
      <c r="D1341" s="2" t="str">
        <f>"SHA0250556"</f>
        <v>SHA0250556</v>
      </c>
      <c r="E1341" s="2" t="str">
        <f>"K153"</f>
        <v>K153</v>
      </c>
      <c r="F1341" t="str">
        <f>"CLARENCE"</f>
        <v>CLARENCE</v>
      </c>
      <c r="G1341">
        <v>15</v>
      </c>
      <c r="H1341">
        <v>10</v>
      </c>
      <c r="I1341">
        <v>8527.9</v>
      </c>
    </row>
    <row r="1342" spans="1:9" x14ac:dyDescent="0.25">
      <c r="A1342" t="s">
        <v>49</v>
      </c>
      <c r="B1342" t="str">
        <f>"""TorlysDynamics"",""Torlys Inc."",""111"",""3"",""SHA0250556"",""4"",""180000"""</f>
        <v>"TorlysDynamics","Torlys Inc.","111","3","SHA0250556","4","180000"</v>
      </c>
      <c r="C1342" s="2">
        <v>45939</v>
      </c>
      <c r="D1342" s="2" t="str">
        <f>"SHA0250556"</f>
        <v>SHA0250556</v>
      </c>
      <c r="E1342" s="2" t="str">
        <f>"K153"</f>
        <v>K153</v>
      </c>
      <c r="F1342" t="str">
        <f>"CLARENCE"</f>
        <v>CLARENCE</v>
      </c>
      <c r="G1342">
        <v>6</v>
      </c>
      <c r="H1342">
        <v>0</v>
      </c>
      <c r="I1342">
        <v>95.64</v>
      </c>
    </row>
    <row r="1343" spans="1:9" x14ac:dyDescent="0.25">
      <c r="A1343" t="s">
        <v>49</v>
      </c>
      <c r="B1343" t="str">
        <f>"""TorlysDynamics"",""Torlys Inc."",""111"",""3"",""SHA0250556"",""4"",""200000"""</f>
        <v>"TorlysDynamics","Torlys Inc.","111","3","SHA0250556","4","200000"</v>
      </c>
      <c r="C1343" s="2">
        <v>45939</v>
      </c>
      <c r="D1343" s="2" t="str">
        <f>"SHA0250556"</f>
        <v>SHA0250556</v>
      </c>
      <c r="E1343" s="2" t="str">
        <f>"K153"</f>
        <v>K153</v>
      </c>
      <c r="F1343" t="str">
        <f>"CLARENCE"</f>
        <v>CLARENCE</v>
      </c>
      <c r="G1343">
        <v>2</v>
      </c>
      <c r="H1343">
        <v>0</v>
      </c>
      <c r="I1343">
        <v>31.88</v>
      </c>
    </row>
    <row r="1344" spans="1:9" x14ac:dyDescent="0.25">
      <c r="A1344" t="s">
        <v>49</v>
      </c>
      <c r="B1344" t="str">
        <f>"""TorlysDynamics"",""Torlys Inc."",""111"",""3"",""SHA0250556"",""4"",""210000"""</f>
        <v>"TorlysDynamics","Torlys Inc.","111","3","SHA0250556","4","210000"</v>
      </c>
      <c r="C1344" s="2">
        <v>45939</v>
      </c>
      <c r="D1344" s="2" t="str">
        <f>"SHA0250556"</f>
        <v>SHA0250556</v>
      </c>
      <c r="E1344" s="2" t="str">
        <f>"K153"</f>
        <v>K153</v>
      </c>
      <c r="F1344" t="str">
        <f>"CLARENCE"</f>
        <v>CLARENCE</v>
      </c>
      <c r="G1344">
        <v>0</v>
      </c>
      <c r="H1344">
        <v>16</v>
      </c>
      <c r="I1344">
        <v>12504</v>
      </c>
    </row>
    <row r="1345" spans="1:9" x14ac:dyDescent="0.25">
      <c r="A1345" t="s">
        <v>49</v>
      </c>
      <c r="B1345" t="str">
        <f>"""TorlysDynamics"",""Torlys Inc."",""111"",""3"",""SHA0250556"",""4"",""218750"""</f>
        <v>"TorlysDynamics","Torlys Inc.","111","3","SHA0250556","4","218750"</v>
      </c>
      <c r="C1345" s="2">
        <v>45939</v>
      </c>
      <c r="D1345" s="2" t="str">
        <f>"SHA0250556"</f>
        <v>SHA0250556</v>
      </c>
      <c r="E1345" s="2" t="str">
        <f>"K153"</f>
        <v>K153</v>
      </c>
      <c r="F1345" t="str">
        <f>"CLARENCE"</f>
        <v>CLARENCE</v>
      </c>
      <c r="G1345">
        <v>0</v>
      </c>
      <c r="H1345">
        <v>1</v>
      </c>
      <c r="I1345">
        <v>874.35</v>
      </c>
    </row>
    <row r="1346" spans="1:9" x14ac:dyDescent="0.25">
      <c r="A1346" t="s">
        <v>49</v>
      </c>
      <c r="B1346" t="str">
        <f>"""TorlysDynamics"",""Torlys Inc."",""111"",""3"",""SHA0250556"",""4"",""227500"""</f>
        <v>"TorlysDynamics","Torlys Inc.","111","3","SHA0250556","4","227500"</v>
      </c>
      <c r="C1346" s="2">
        <v>45939</v>
      </c>
      <c r="D1346" s="2" t="str">
        <f>"SHA0250556"</f>
        <v>SHA0250556</v>
      </c>
      <c r="E1346" s="2" t="str">
        <f>"K153"</f>
        <v>K153</v>
      </c>
      <c r="F1346" t="str">
        <f>"CLARENCE"</f>
        <v>CLARENCE</v>
      </c>
      <c r="G1346">
        <v>52</v>
      </c>
      <c r="H1346">
        <v>2</v>
      </c>
      <c r="I1346">
        <v>1875.6</v>
      </c>
    </row>
    <row r="1347" spans="1:9" x14ac:dyDescent="0.25">
      <c r="A1347" t="s">
        <v>49</v>
      </c>
      <c r="B1347" t="str">
        <f>"""TorlysDynamics"",""Torlys Inc."",""111"",""3"",""SHA0250557"",""4"",""10000"""</f>
        <v>"TorlysDynamics","Torlys Inc.","111","3","SHA0250557","4","10000"</v>
      </c>
      <c r="C1347" s="2">
        <v>45939</v>
      </c>
      <c r="D1347" s="2" t="str">
        <f>"SHA0250557"</f>
        <v>SHA0250557</v>
      </c>
      <c r="E1347" s="2" t="str">
        <f>"M830"</f>
        <v>M830</v>
      </c>
      <c r="F1347" t="str">
        <f>"BRANDON"</f>
        <v>BRANDON</v>
      </c>
      <c r="G1347">
        <v>22</v>
      </c>
      <c r="H1347">
        <v>0</v>
      </c>
      <c r="I1347">
        <v>344.08</v>
      </c>
    </row>
    <row r="1348" spans="1:9" x14ac:dyDescent="0.25">
      <c r="A1348" t="s">
        <v>49</v>
      </c>
      <c r="B1348" t="str">
        <f>"""TorlysDynamics"",""Torlys Inc."",""111"",""3"",""SHA0250558"",""4"",""10000"""</f>
        <v>"TorlysDynamics","Torlys Inc.","111","3","SHA0250558","4","10000"</v>
      </c>
      <c r="C1348" s="2">
        <v>45939</v>
      </c>
      <c r="D1348" s="2" t="str">
        <f>"SHA0250558"</f>
        <v>SHA0250558</v>
      </c>
      <c r="E1348" s="2" t="str">
        <f>"R912"</f>
        <v>R912</v>
      </c>
      <c r="F1348" t="str">
        <f>"AQIYL"</f>
        <v>AQIYL</v>
      </c>
      <c r="G1348">
        <v>39</v>
      </c>
      <c r="H1348">
        <v>15</v>
      </c>
      <c r="I1348">
        <v>24086.13</v>
      </c>
    </row>
    <row r="1349" spans="1:9" x14ac:dyDescent="0.25">
      <c r="A1349" t="s">
        <v>49</v>
      </c>
      <c r="B1349" t="str">
        <f>"""TorlysDynamics"",""Torlys Inc."",""111"",""3"",""SHA0250559"",""4"",""10000"""</f>
        <v>"TorlysDynamics","Torlys Inc.","111","3","SHA0250559","4","10000"</v>
      </c>
      <c r="C1349" s="2">
        <v>45939</v>
      </c>
      <c r="D1349" s="2" t="str">
        <f>"SHA0250559"</f>
        <v>SHA0250559</v>
      </c>
      <c r="E1349" s="2" t="str">
        <f>"B110"</f>
        <v>B110</v>
      </c>
      <c r="F1349" t="str">
        <f>"BRANDON"</f>
        <v>BRANDON</v>
      </c>
      <c r="G1349">
        <v>1</v>
      </c>
      <c r="H1349">
        <v>0</v>
      </c>
      <c r="I1349">
        <v>28.37</v>
      </c>
    </row>
    <row r="1350" spans="1:9" x14ac:dyDescent="0.25">
      <c r="A1350" t="s">
        <v>49</v>
      </c>
      <c r="B1350" t="str">
        <f>"""TorlysDynamics"",""Torlys Inc."",""111"",""3"",""SHA0250561"",""4"",""10000"""</f>
        <v>"TorlysDynamics","Torlys Inc.","111","3","SHA0250561","4","10000"</v>
      </c>
      <c r="C1350" s="2">
        <v>45939</v>
      </c>
      <c r="D1350" s="2" t="str">
        <f>"SHA0250561"</f>
        <v>SHA0250561</v>
      </c>
      <c r="E1350" s="2" t="str">
        <f>"D594"</f>
        <v>D594</v>
      </c>
      <c r="F1350" t="str">
        <f>"CLARENCE"</f>
        <v>CLARENCE</v>
      </c>
      <c r="G1350">
        <v>29</v>
      </c>
      <c r="H1350">
        <v>0</v>
      </c>
      <c r="I1350">
        <v>680.63</v>
      </c>
    </row>
    <row r="1351" spans="1:9" x14ac:dyDescent="0.25">
      <c r="A1351" t="s">
        <v>49</v>
      </c>
      <c r="B1351" t="str">
        <f>"""TorlysDynamics"",""Torlys Inc."",""111"",""3"",""SHA0250563"",""4"",""10000"""</f>
        <v>"TorlysDynamics","Torlys Inc.","111","3","SHA0250563","4","10000"</v>
      </c>
      <c r="C1351" s="2">
        <v>45939</v>
      </c>
      <c r="D1351" s="2" t="str">
        <f>"SHA0250563"</f>
        <v>SHA0250563</v>
      </c>
      <c r="E1351" s="2" t="str">
        <f>"C302"</f>
        <v>C302</v>
      </c>
      <c r="F1351" t="str">
        <f>"CHICO"</f>
        <v>CHICO</v>
      </c>
      <c r="G1351">
        <v>28</v>
      </c>
      <c r="H1351">
        <v>0</v>
      </c>
      <c r="I1351">
        <v>410.48</v>
      </c>
    </row>
    <row r="1352" spans="1:9" x14ac:dyDescent="0.25">
      <c r="A1352" t="s">
        <v>49</v>
      </c>
      <c r="B1352" t="str">
        <f>"""TorlysDynamics"",""Torlys Inc."",""111"",""3"",""SHA0250565"",""4"",""10000"""</f>
        <v>"TorlysDynamics","Torlys Inc.","111","3","SHA0250565","4","10000"</v>
      </c>
      <c r="C1352" s="2">
        <v>45939</v>
      </c>
      <c r="D1352" s="2" t="str">
        <f>"SHA0250565"</f>
        <v>SHA0250565</v>
      </c>
      <c r="E1352" s="2" t="str">
        <f>"O329"</f>
        <v>O329</v>
      </c>
      <c r="F1352" t="str">
        <f>"JASON-R"</f>
        <v>JASON-R</v>
      </c>
      <c r="G1352">
        <v>8</v>
      </c>
      <c r="H1352">
        <v>0</v>
      </c>
      <c r="I1352">
        <v>187.76</v>
      </c>
    </row>
    <row r="1353" spans="1:9" x14ac:dyDescent="0.25">
      <c r="A1353" t="s">
        <v>49</v>
      </c>
      <c r="B1353" t="str">
        <f>"""TorlysDynamics"",""Torlys Inc."",""111"",""3"",""SHA0250565"",""4"",""20000"""</f>
        <v>"TorlysDynamics","Torlys Inc.","111","3","SHA0250565","4","20000"</v>
      </c>
      <c r="C1353" s="2">
        <v>45939</v>
      </c>
      <c r="D1353" s="2" t="str">
        <f>"SHA0250565"</f>
        <v>SHA0250565</v>
      </c>
      <c r="E1353" s="2" t="str">
        <f>"O329"</f>
        <v>O329</v>
      </c>
      <c r="F1353" t="str">
        <f>"JASON-R"</f>
        <v>JASON-R</v>
      </c>
      <c r="G1353">
        <v>0</v>
      </c>
      <c r="H1353">
        <v>0</v>
      </c>
      <c r="I1353">
        <v>1</v>
      </c>
    </row>
    <row r="1354" spans="1:9" x14ac:dyDescent="0.25">
      <c r="A1354" t="s">
        <v>49</v>
      </c>
      <c r="B1354" t="str">
        <f>"""TorlysDynamics"",""Torlys Inc."",""111"",""3"",""SHA0250572"",""4"",""10000"""</f>
        <v>"TorlysDynamics","Torlys Inc.","111","3","SHA0250572","4","10000"</v>
      </c>
      <c r="C1354" s="2">
        <v>45940</v>
      </c>
      <c r="D1354" s="2" t="str">
        <f>"SHA0250572"</f>
        <v>SHA0250572</v>
      </c>
      <c r="E1354" s="2" t="str">
        <f>"D801"</f>
        <v>D801</v>
      </c>
      <c r="F1354" t="str">
        <f>"JASON-R"</f>
        <v>JASON-R</v>
      </c>
      <c r="G1354">
        <v>0</v>
      </c>
      <c r="H1354">
        <v>0</v>
      </c>
      <c r="I1354">
        <v>1</v>
      </c>
    </row>
    <row r="1355" spans="1:9" x14ac:dyDescent="0.25">
      <c r="A1355" t="s">
        <v>49</v>
      </c>
      <c r="B1355" t="str">
        <f>"""TorlysDynamics"",""Torlys Inc."",""111"",""3"",""SHA0250572"",""4"",""20000"""</f>
        <v>"TorlysDynamics","Torlys Inc.","111","3","SHA0250572","4","20000"</v>
      </c>
      <c r="C1355" s="2">
        <v>45940</v>
      </c>
      <c r="D1355" s="2" t="str">
        <f>"SHA0250572"</f>
        <v>SHA0250572</v>
      </c>
      <c r="E1355" s="2" t="str">
        <f>"D801"</f>
        <v>D801</v>
      </c>
      <c r="F1355" t="str">
        <f>"JASON-R"</f>
        <v>JASON-R</v>
      </c>
      <c r="G1355">
        <v>17</v>
      </c>
      <c r="H1355">
        <v>0</v>
      </c>
      <c r="I1355">
        <v>249.22</v>
      </c>
    </row>
    <row r="1356" spans="1:9" x14ac:dyDescent="0.25">
      <c r="A1356" t="s">
        <v>49</v>
      </c>
      <c r="B1356" t="str">
        <f>"""TorlysDynamics"",""Torlys Inc."",""111"",""3"",""SHA0250573"",""4"",""10000"""</f>
        <v>"TorlysDynamics","Torlys Inc.","111","3","SHA0250573","4","10000"</v>
      </c>
      <c r="C1356" s="2">
        <v>45940</v>
      </c>
      <c r="D1356" s="2" t="str">
        <f>"SHA0250573"</f>
        <v>SHA0250573</v>
      </c>
      <c r="E1356" s="2" t="str">
        <f>"M475"</f>
        <v>M475</v>
      </c>
      <c r="F1356" t="str">
        <f>"CLARENCE"</f>
        <v>CLARENCE</v>
      </c>
      <c r="G1356">
        <v>46</v>
      </c>
      <c r="H1356">
        <v>0</v>
      </c>
      <c r="I1356">
        <v>1209.3399999999999</v>
      </c>
    </row>
    <row r="1357" spans="1:9" x14ac:dyDescent="0.25">
      <c r="A1357" t="s">
        <v>49</v>
      </c>
      <c r="B1357" t="str">
        <f>"""TorlysDynamics"",""Torlys Inc."",""111"",""3"",""SHA0250573"",""4"",""40000"""</f>
        <v>"TorlysDynamics","Torlys Inc.","111","3","SHA0250573","4","40000"</v>
      </c>
      <c r="C1357" s="2">
        <v>45940</v>
      </c>
      <c r="D1357" s="2" t="str">
        <f>"SHA0250573"</f>
        <v>SHA0250573</v>
      </c>
      <c r="E1357" s="2" t="str">
        <f>"M475"</f>
        <v>M475</v>
      </c>
      <c r="F1357" t="str">
        <f>"CLARENCE"</f>
        <v>CLARENCE</v>
      </c>
      <c r="G1357">
        <v>0</v>
      </c>
      <c r="H1357">
        <v>0</v>
      </c>
      <c r="I1357">
        <v>11</v>
      </c>
    </row>
    <row r="1358" spans="1:9" x14ac:dyDescent="0.25">
      <c r="A1358" t="s">
        <v>49</v>
      </c>
      <c r="B1358" t="str">
        <f>"""TorlysDynamics"",""Torlys Inc."",""111"",""3"",""SHA0250574"",""4"",""10000"""</f>
        <v>"TorlysDynamics","Torlys Inc.","111","3","SHA0250574","4","10000"</v>
      </c>
      <c r="C1358" s="2">
        <v>45940</v>
      </c>
      <c r="D1358" s="2" t="str">
        <f>"SHA0250574"</f>
        <v>SHA0250574</v>
      </c>
      <c r="E1358" s="2" t="str">
        <f>"F221"</f>
        <v>F221</v>
      </c>
      <c r="F1358" t="str">
        <f>"CLARENCE"</f>
        <v>CLARENCE</v>
      </c>
      <c r="G1358">
        <v>9</v>
      </c>
      <c r="H1358">
        <v>0</v>
      </c>
      <c r="I1358">
        <v>255.33</v>
      </c>
    </row>
    <row r="1359" spans="1:9" x14ac:dyDescent="0.25">
      <c r="A1359" t="s">
        <v>49</v>
      </c>
      <c r="B1359" t="str">
        <f>"""TorlysDynamics"",""Torlys Inc."",""111"",""3"",""SHA0250575"",""4"",""10000"""</f>
        <v>"TorlysDynamics","Torlys Inc.","111","3","SHA0250575","4","10000"</v>
      </c>
      <c r="C1359" s="2">
        <v>45940</v>
      </c>
      <c r="D1359" s="2" t="str">
        <f>"SHA0250575"</f>
        <v>SHA0250575</v>
      </c>
      <c r="E1359" s="2" t="str">
        <f>"G200"</f>
        <v>G200</v>
      </c>
      <c r="F1359" t="str">
        <f>"MANUEL"</f>
        <v>MANUEL</v>
      </c>
      <c r="G1359">
        <v>1</v>
      </c>
      <c r="H1359">
        <v>1</v>
      </c>
      <c r="I1359">
        <v>1125.72</v>
      </c>
    </row>
    <row r="1360" spans="1:9" x14ac:dyDescent="0.25">
      <c r="A1360" t="s">
        <v>49</v>
      </c>
      <c r="B1360" t="str">
        <f>"""TorlysDynamics"",""Torlys Inc."",""111"",""3"",""SHA0250575"",""4"",""20000"""</f>
        <v>"TorlysDynamics","Torlys Inc.","111","3","SHA0250575","4","20000"</v>
      </c>
      <c r="C1360" s="2">
        <v>45940</v>
      </c>
      <c r="D1360" s="2" t="str">
        <f>"SHA0250575"</f>
        <v>SHA0250575</v>
      </c>
      <c r="E1360" s="2" t="str">
        <f>"G200"</f>
        <v>G200</v>
      </c>
      <c r="F1360" t="str">
        <f>"MANUEL"</f>
        <v>MANUEL</v>
      </c>
      <c r="G1360">
        <v>4</v>
      </c>
      <c r="H1360">
        <v>3</v>
      </c>
      <c r="I1360">
        <v>3459.2</v>
      </c>
    </row>
    <row r="1361" spans="1:9" x14ac:dyDescent="0.25">
      <c r="A1361" t="s">
        <v>49</v>
      </c>
      <c r="B1361" t="str">
        <f>"""TorlysDynamics"",""Torlys Inc."",""111"",""3"",""SHA0250576"",""4"",""10000"""</f>
        <v>"TorlysDynamics","Torlys Inc.","111","3","SHA0250576","4","10000"</v>
      </c>
      <c r="C1361" s="2">
        <v>45940</v>
      </c>
      <c r="D1361" s="2" t="str">
        <f>"SHA0250576"</f>
        <v>SHA0250576</v>
      </c>
      <c r="E1361" s="2" t="str">
        <f>"G200"</f>
        <v>G200</v>
      </c>
      <c r="F1361" t="str">
        <f>"MANUEL"</f>
        <v>MANUEL</v>
      </c>
      <c r="G1361">
        <v>27</v>
      </c>
      <c r="H1361">
        <v>3</v>
      </c>
      <c r="I1361">
        <v>3956.46</v>
      </c>
    </row>
    <row r="1362" spans="1:9" x14ac:dyDescent="0.25">
      <c r="A1362" t="s">
        <v>49</v>
      </c>
      <c r="B1362" t="str">
        <f>"""TorlysDynamics"",""Torlys Inc."",""111"",""3"",""SHA0250576"",""4"",""20000"""</f>
        <v>"TorlysDynamics","Torlys Inc.","111","3","SHA0250576","4","20000"</v>
      </c>
      <c r="C1362" s="2">
        <v>45940</v>
      </c>
      <c r="D1362" s="2" t="str">
        <f>"SHA0250576"</f>
        <v>SHA0250576</v>
      </c>
      <c r="E1362" s="2" t="str">
        <f>"G200"</f>
        <v>G200</v>
      </c>
      <c r="F1362" t="str">
        <f>"MANUEL"</f>
        <v>MANUEL</v>
      </c>
      <c r="G1362">
        <v>14</v>
      </c>
      <c r="H1362">
        <v>1</v>
      </c>
      <c r="I1362">
        <v>1401.84</v>
      </c>
    </row>
    <row r="1363" spans="1:9" x14ac:dyDescent="0.25">
      <c r="A1363" t="s">
        <v>49</v>
      </c>
      <c r="B1363" t="str">
        <f>"""TorlysDynamics"",""Torlys Inc."",""111"",""3"",""SHA0250577"",""4"",""10000"""</f>
        <v>"TorlysDynamics","Torlys Inc.","111","3","SHA0250577","4","10000"</v>
      </c>
      <c r="C1363" s="2">
        <v>45940</v>
      </c>
      <c r="D1363" s="2" t="str">
        <f>"SHA0250577"</f>
        <v>SHA0250577</v>
      </c>
      <c r="E1363" s="2" t="str">
        <f>"T169"</f>
        <v>T169</v>
      </c>
      <c r="F1363" t="str">
        <f>"CLARENCE"</f>
        <v>CLARENCE</v>
      </c>
      <c r="G1363">
        <v>6</v>
      </c>
      <c r="H1363">
        <v>0</v>
      </c>
      <c r="I1363">
        <v>77.099999999999994</v>
      </c>
    </row>
    <row r="1364" spans="1:9" x14ac:dyDescent="0.25">
      <c r="A1364" t="s">
        <v>49</v>
      </c>
      <c r="B1364" t="str">
        <f>"""TorlysDynamics"",""Torlys Inc."",""111"",""3"",""SHA0250577"",""4"",""20000"""</f>
        <v>"TorlysDynamics","Torlys Inc.","111","3","SHA0250577","4","20000"</v>
      </c>
      <c r="C1364" s="2">
        <v>45940</v>
      </c>
      <c r="D1364" s="2" t="str">
        <f>"SHA0250577"</f>
        <v>SHA0250577</v>
      </c>
      <c r="E1364" s="2" t="str">
        <f>"T169"</f>
        <v>T169</v>
      </c>
      <c r="F1364" t="str">
        <f>"CLARENCE"</f>
        <v>CLARENCE</v>
      </c>
      <c r="G1364">
        <v>0</v>
      </c>
      <c r="H1364">
        <v>0</v>
      </c>
      <c r="I1364">
        <v>1</v>
      </c>
    </row>
    <row r="1365" spans="1:9" x14ac:dyDescent="0.25">
      <c r="A1365" t="s">
        <v>49</v>
      </c>
      <c r="B1365" t="str">
        <f>"""TorlysDynamics"",""Torlys Inc."",""111"",""3"",""SHA0250578"",""4"",""10000"""</f>
        <v>"TorlysDynamics","Torlys Inc.","111","3","SHA0250578","4","10000"</v>
      </c>
      <c r="C1365" s="2">
        <v>45940</v>
      </c>
      <c r="D1365" s="2" t="str">
        <f>"SHA0250578"</f>
        <v>SHA0250578</v>
      </c>
      <c r="E1365" s="2" t="str">
        <f>"T169"</f>
        <v>T169</v>
      </c>
      <c r="F1365" t="str">
        <f>"CLARENCE"</f>
        <v>CLARENCE</v>
      </c>
      <c r="G1365">
        <v>1</v>
      </c>
      <c r="H1365">
        <v>0</v>
      </c>
      <c r="I1365">
        <v>12.85</v>
      </c>
    </row>
    <row r="1366" spans="1:9" x14ac:dyDescent="0.25">
      <c r="A1366" t="s">
        <v>49</v>
      </c>
      <c r="B1366" t="str">
        <f>"""TorlysDynamics"",""Torlys Inc."",""111"",""3"",""SHA0250579"",""4"",""10000"""</f>
        <v>"TorlysDynamics","Torlys Inc.","111","3","SHA0250579","4","10000"</v>
      </c>
      <c r="C1366" s="2">
        <v>45940</v>
      </c>
      <c r="D1366" s="2" t="str">
        <f>"SHA0250579"</f>
        <v>SHA0250579</v>
      </c>
      <c r="E1366" s="2" t="str">
        <f>"F221"</f>
        <v>F221</v>
      </c>
      <c r="F1366" t="str">
        <f>"MANUEL"</f>
        <v>MANUEL</v>
      </c>
      <c r="G1366">
        <v>24</v>
      </c>
      <c r="H1366">
        <v>0</v>
      </c>
      <c r="I1366">
        <v>510.24</v>
      </c>
    </row>
    <row r="1367" spans="1:9" x14ac:dyDescent="0.25">
      <c r="A1367" t="s">
        <v>49</v>
      </c>
      <c r="B1367" t="str">
        <f>"""TorlysDynamics"",""Torlys Inc."",""111"",""3"",""SHA0250579"",""4"",""20000"""</f>
        <v>"TorlysDynamics","Torlys Inc.","111","3","SHA0250579","4","20000"</v>
      </c>
      <c r="C1367" s="2">
        <v>45940</v>
      </c>
      <c r="D1367" s="2" t="str">
        <f>"SHA0250579"</f>
        <v>SHA0250579</v>
      </c>
      <c r="E1367" s="2" t="str">
        <f>"F221"</f>
        <v>F221</v>
      </c>
      <c r="F1367" t="str">
        <f>"MANUEL"</f>
        <v>MANUEL</v>
      </c>
      <c r="G1367">
        <v>0</v>
      </c>
      <c r="H1367">
        <v>0</v>
      </c>
      <c r="I1367">
        <v>4</v>
      </c>
    </row>
    <row r="1368" spans="1:9" x14ac:dyDescent="0.25">
      <c r="A1368" t="s">
        <v>49</v>
      </c>
      <c r="B1368" t="str">
        <f>"""TorlysDynamics"",""Torlys Inc."",""111"",""3"",""SHA0250580"",""4"",""10000"""</f>
        <v>"TorlysDynamics","Torlys Inc.","111","3","SHA0250580","4","10000"</v>
      </c>
      <c r="C1368" s="2">
        <v>45940</v>
      </c>
      <c r="D1368" s="2" t="str">
        <f>"SHA0250580"</f>
        <v>SHA0250580</v>
      </c>
      <c r="E1368" s="2" t="str">
        <f>"D123"</f>
        <v>D123</v>
      </c>
      <c r="F1368" t="str">
        <f>"CLARENCE"</f>
        <v>CLARENCE</v>
      </c>
      <c r="G1368">
        <v>18</v>
      </c>
      <c r="H1368">
        <v>0</v>
      </c>
      <c r="I1368">
        <v>333.72</v>
      </c>
    </row>
    <row r="1369" spans="1:9" x14ac:dyDescent="0.25">
      <c r="A1369" t="s">
        <v>49</v>
      </c>
      <c r="B1369" t="str">
        <f>"""TorlysDynamics"",""Torlys Inc."",""111"",""3"",""SHA0250580"",""4"",""20000"""</f>
        <v>"TorlysDynamics","Torlys Inc.","111","3","SHA0250580","4","20000"</v>
      </c>
      <c r="C1369" s="2">
        <v>45940</v>
      </c>
      <c r="D1369" s="2" t="str">
        <f>"SHA0250580"</f>
        <v>SHA0250580</v>
      </c>
      <c r="E1369" s="2" t="str">
        <f>"D123"</f>
        <v>D123</v>
      </c>
      <c r="F1369" t="str">
        <f>"CLARENCE"</f>
        <v>CLARENCE</v>
      </c>
      <c r="G1369">
        <v>0</v>
      </c>
      <c r="H1369">
        <v>0</v>
      </c>
      <c r="I1369">
        <v>2</v>
      </c>
    </row>
    <row r="1370" spans="1:9" x14ac:dyDescent="0.25">
      <c r="A1370" t="s">
        <v>49</v>
      </c>
      <c r="B1370" t="str">
        <f>"""TorlysDynamics"",""Torlys Inc."",""111"",""3"",""SHA0250581"",""4"",""10000"""</f>
        <v>"TorlysDynamics","Torlys Inc.","111","3","SHA0250581","4","10000"</v>
      </c>
      <c r="C1370" s="2">
        <v>45940</v>
      </c>
      <c r="D1370" s="2" t="str">
        <f>"SHA0250581"</f>
        <v>SHA0250581</v>
      </c>
      <c r="E1370" s="2" t="str">
        <f>"C185"</f>
        <v>C185</v>
      </c>
      <c r="F1370" t="str">
        <f>"CLARENCE"</f>
        <v>CLARENCE</v>
      </c>
      <c r="G1370">
        <v>2</v>
      </c>
      <c r="H1370">
        <v>0</v>
      </c>
      <c r="I1370">
        <v>29.32</v>
      </c>
    </row>
    <row r="1371" spans="1:9" x14ac:dyDescent="0.25">
      <c r="A1371" t="s">
        <v>49</v>
      </c>
      <c r="B1371" t="str">
        <f>"""TorlysDynamics"",""Torlys Inc."",""111"",""3"",""SHA0250583"",""4"",""10000"""</f>
        <v>"TorlysDynamics","Torlys Inc.","111","3","SHA0250583","4","10000"</v>
      </c>
      <c r="C1371" s="2">
        <v>45940</v>
      </c>
      <c r="D1371" s="2" t="str">
        <f>"SHA0250583"</f>
        <v>SHA0250583</v>
      </c>
      <c r="E1371" s="2" t="str">
        <f>"P405"</f>
        <v>P405</v>
      </c>
      <c r="F1371" t="str">
        <f>"CLARENCE"</f>
        <v>CLARENCE</v>
      </c>
      <c r="G1371">
        <v>27</v>
      </c>
      <c r="H1371">
        <v>0</v>
      </c>
      <c r="I1371">
        <v>504.09</v>
      </c>
    </row>
    <row r="1372" spans="1:9" x14ac:dyDescent="0.25">
      <c r="A1372" t="s">
        <v>49</v>
      </c>
      <c r="B1372" t="str">
        <f>"""TorlysDynamics"",""Torlys Inc."",""111"",""3"",""SHA0250583"",""4"",""30000"""</f>
        <v>"TorlysDynamics","Torlys Inc.","111","3","SHA0250583","4","30000"</v>
      </c>
      <c r="C1372" s="2">
        <v>45940</v>
      </c>
      <c r="D1372" s="2" t="str">
        <f>"SHA0250583"</f>
        <v>SHA0250583</v>
      </c>
      <c r="E1372" s="2" t="str">
        <f>"P405"</f>
        <v>P405</v>
      </c>
      <c r="F1372" t="str">
        <f>"CLARENCE"</f>
        <v>CLARENCE</v>
      </c>
      <c r="G1372">
        <v>1</v>
      </c>
      <c r="H1372">
        <v>0</v>
      </c>
      <c r="I1372">
        <v>1</v>
      </c>
    </row>
    <row r="1373" spans="1:9" x14ac:dyDescent="0.25">
      <c r="A1373" t="s">
        <v>49</v>
      </c>
      <c r="B1373" t="str">
        <f>"""TorlysDynamics"",""Torlys Inc."",""111"",""3"",""SHA0250583"",""4"",""50000"""</f>
        <v>"TorlysDynamics","Torlys Inc.","111","3","SHA0250583","4","50000"</v>
      </c>
      <c r="C1373" s="2">
        <v>45940</v>
      </c>
      <c r="D1373" s="2" t="str">
        <f>"SHA0250583"</f>
        <v>SHA0250583</v>
      </c>
      <c r="E1373" s="2" t="str">
        <f>"P405"</f>
        <v>P405</v>
      </c>
      <c r="F1373" t="str">
        <f>"CLARENCE"</f>
        <v>CLARENCE</v>
      </c>
      <c r="G1373">
        <v>0</v>
      </c>
      <c r="H1373">
        <v>0</v>
      </c>
      <c r="I1373">
        <v>3</v>
      </c>
    </row>
    <row r="1374" spans="1:9" x14ac:dyDescent="0.25">
      <c r="A1374" t="s">
        <v>49</v>
      </c>
      <c r="B1374" t="str">
        <f>"""TorlysDynamics"",""Torlys Inc."",""111"",""3"",""SHA0250585"",""4"",""10000"""</f>
        <v>"TorlysDynamics","Torlys Inc.","111","3","SHA0250585","4","10000"</v>
      </c>
      <c r="C1374" s="2">
        <v>45940</v>
      </c>
      <c r="D1374" s="2" t="str">
        <f>"SHA0250585"</f>
        <v>SHA0250585</v>
      </c>
      <c r="E1374" s="2" t="str">
        <f>"M830"</f>
        <v>M830</v>
      </c>
      <c r="F1374" t="str">
        <f>"BRANDON"</f>
        <v>BRANDON</v>
      </c>
      <c r="G1374">
        <v>9</v>
      </c>
      <c r="H1374">
        <v>0</v>
      </c>
      <c r="I1374">
        <v>140.76</v>
      </c>
    </row>
    <row r="1375" spans="1:9" x14ac:dyDescent="0.25">
      <c r="A1375" t="s">
        <v>49</v>
      </c>
      <c r="B1375" t="str">
        <f>"""TorlysDynamics"",""Torlys Inc."",""111"",""3"",""SHA0250589"",""4"",""10000"""</f>
        <v>"TorlysDynamics","Torlys Inc.","111","3","SHA0250589","4","10000"</v>
      </c>
      <c r="C1375" s="2">
        <v>45940</v>
      </c>
      <c r="D1375" s="2" t="str">
        <f>"SHA0250589"</f>
        <v>SHA0250589</v>
      </c>
      <c r="E1375" s="2" t="str">
        <f>"F220"</f>
        <v>F220</v>
      </c>
      <c r="F1375" t="str">
        <f>"JASON-R"</f>
        <v>JASON-R</v>
      </c>
      <c r="G1375">
        <v>29</v>
      </c>
      <c r="H1375">
        <v>0</v>
      </c>
      <c r="I1375">
        <v>207.93</v>
      </c>
    </row>
    <row r="1376" spans="1:9" x14ac:dyDescent="0.25">
      <c r="A1376" t="s">
        <v>49</v>
      </c>
      <c r="B1376" t="str">
        <f>"""TorlysDynamics"",""Torlys Inc."",""111"",""3"",""SHA0250589"",""4"",""20000"""</f>
        <v>"TorlysDynamics","Torlys Inc.","111","3","SHA0250589","4","20000"</v>
      </c>
      <c r="C1376" s="2">
        <v>45940</v>
      </c>
      <c r="D1376" s="2" t="str">
        <f>"SHA0250589"</f>
        <v>SHA0250589</v>
      </c>
      <c r="E1376" s="2" t="str">
        <f>"F220"</f>
        <v>F220</v>
      </c>
      <c r="F1376" t="str">
        <f>"JASON-R"</f>
        <v>JASON-R</v>
      </c>
      <c r="G1376">
        <v>62</v>
      </c>
      <c r="H1376">
        <v>0</v>
      </c>
      <c r="I1376">
        <v>444.54</v>
      </c>
    </row>
    <row r="1377" spans="1:9" x14ac:dyDescent="0.25">
      <c r="A1377" t="s">
        <v>49</v>
      </c>
      <c r="B1377" t="str">
        <f>"""TorlysDynamics"",""Torlys Inc."",""111"",""3"",""SHA0250589"",""4"",""30000"""</f>
        <v>"TorlysDynamics","Torlys Inc.","111","3","SHA0250589","4","30000"</v>
      </c>
      <c r="C1377" s="2">
        <v>45940</v>
      </c>
      <c r="D1377" s="2" t="str">
        <f>"SHA0250589"</f>
        <v>SHA0250589</v>
      </c>
      <c r="E1377" s="2" t="str">
        <f>"F220"</f>
        <v>F220</v>
      </c>
      <c r="F1377" t="str">
        <f>"JASON-R"</f>
        <v>JASON-R</v>
      </c>
      <c r="G1377">
        <v>34</v>
      </c>
      <c r="H1377">
        <v>0</v>
      </c>
      <c r="I1377">
        <v>498.44</v>
      </c>
    </row>
    <row r="1378" spans="1:9" x14ac:dyDescent="0.25">
      <c r="A1378" t="s">
        <v>49</v>
      </c>
      <c r="B1378" t="str">
        <f>"""TorlysDynamics"",""Torlys Inc."",""111"",""3"",""SHA0250589"",""4"",""40000"""</f>
        <v>"TorlysDynamics","Torlys Inc.","111","3","SHA0250589","4","40000"</v>
      </c>
      <c r="C1378" s="2">
        <v>45940</v>
      </c>
      <c r="D1378" s="2" t="str">
        <f>"SHA0250589"</f>
        <v>SHA0250589</v>
      </c>
      <c r="E1378" s="2" t="str">
        <f>"F220"</f>
        <v>F220</v>
      </c>
      <c r="F1378" t="str">
        <f>"JASON-R"</f>
        <v>JASON-R</v>
      </c>
      <c r="G1378">
        <v>70</v>
      </c>
      <c r="H1378">
        <v>0</v>
      </c>
      <c r="I1378">
        <v>501.9</v>
      </c>
    </row>
    <row r="1379" spans="1:9" x14ac:dyDescent="0.25">
      <c r="A1379" t="s">
        <v>49</v>
      </c>
      <c r="B1379" t="str">
        <f>"""TorlysDynamics"",""Torlys Inc."",""111"",""3"",""SHA0250590"",""4"",""10000"""</f>
        <v>"TorlysDynamics","Torlys Inc.","111","3","SHA0250590","4","10000"</v>
      </c>
      <c r="C1379" s="2">
        <v>45940</v>
      </c>
      <c r="D1379" s="2" t="str">
        <f>"SHA0250590"</f>
        <v>SHA0250590</v>
      </c>
      <c r="E1379" s="2" t="str">
        <f>"A524"</f>
        <v>A524</v>
      </c>
      <c r="F1379" t="str">
        <f>"CLARENCE"</f>
        <v>CLARENCE</v>
      </c>
      <c r="G1379">
        <v>6</v>
      </c>
      <c r="H1379">
        <v>0</v>
      </c>
      <c r="I1379">
        <v>97.32</v>
      </c>
    </row>
    <row r="1380" spans="1:9" x14ac:dyDescent="0.25">
      <c r="A1380" t="s">
        <v>49</v>
      </c>
      <c r="B1380" t="str">
        <f>"""TorlysDynamics"",""Torlys Inc."",""111"",""3"",""SHA0250591"",""4"",""10000"""</f>
        <v>"TorlysDynamics","Torlys Inc.","111","3","SHA0250591","4","10000"</v>
      </c>
      <c r="C1380" s="2">
        <v>45940</v>
      </c>
      <c r="D1380" s="2" t="str">
        <f>"SHA0250591"</f>
        <v>SHA0250591</v>
      </c>
      <c r="E1380" s="2" t="str">
        <f>"A145"</f>
        <v>A145</v>
      </c>
      <c r="F1380" t="str">
        <f>"BRANDON"</f>
        <v>BRANDON</v>
      </c>
      <c r="G1380">
        <v>44</v>
      </c>
      <c r="H1380">
        <v>0</v>
      </c>
      <c r="I1380">
        <v>1004.08</v>
      </c>
    </row>
    <row r="1381" spans="1:9" x14ac:dyDescent="0.25">
      <c r="A1381" t="s">
        <v>49</v>
      </c>
      <c r="B1381" t="str">
        <f>"""TorlysDynamics"",""Torlys Inc."",""111"",""3"",""SHA0250591"",""4"",""20000"""</f>
        <v>"TorlysDynamics","Torlys Inc.","111","3","SHA0250591","4","20000"</v>
      </c>
      <c r="C1381" s="2">
        <v>45940</v>
      </c>
      <c r="D1381" s="2" t="str">
        <f>"SHA0250591"</f>
        <v>SHA0250591</v>
      </c>
      <c r="E1381" s="2" t="str">
        <f>"A145"</f>
        <v>A145</v>
      </c>
      <c r="F1381" t="str">
        <f>"BRANDON"</f>
        <v>BRANDON</v>
      </c>
      <c r="G1381">
        <v>0</v>
      </c>
      <c r="H1381">
        <v>0</v>
      </c>
      <c r="I1381">
        <v>1</v>
      </c>
    </row>
    <row r="1382" spans="1:9" x14ac:dyDescent="0.25">
      <c r="A1382" t="s">
        <v>49</v>
      </c>
      <c r="B1382" t="str">
        <f>"""TorlysDynamics"",""Torlys Inc."",""111"",""3"",""SHA0250591"",""4"",""40000"""</f>
        <v>"TorlysDynamics","Torlys Inc.","111","3","SHA0250591","4","40000"</v>
      </c>
      <c r="C1382" s="2">
        <v>45940</v>
      </c>
      <c r="D1382" s="2" t="str">
        <f>"SHA0250591"</f>
        <v>SHA0250591</v>
      </c>
      <c r="E1382" s="2" t="str">
        <f>"A145"</f>
        <v>A145</v>
      </c>
      <c r="F1382" t="str">
        <f>"BRANDON"</f>
        <v>BRANDON</v>
      </c>
      <c r="G1382">
        <v>0</v>
      </c>
      <c r="H1382">
        <v>0</v>
      </c>
      <c r="I1382">
        <v>1</v>
      </c>
    </row>
    <row r="1383" spans="1:9" x14ac:dyDescent="0.25">
      <c r="A1383" t="s">
        <v>49</v>
      </c>
      <c r="B1383" t="str">
        <f>"""TorlysDynamics"",""Torlys Inc."",""111"",""3"",""SHA0250593"",""4"",""10000"""</f>
        <v>"TorlysDynamics","Torlys Inc.","111","3","SHA0250593","4","10000"</v>
      </c>
      <c r="C1383" s="2">
        <v>45940</v>
      </c>
      <c r="D1383" s="2" t="str">
        <f>"SHA0250593"</f>
        <v>SHA0250593</v>
      </c>
      <c r="E1383" s="2" t="str">
        <f>"R799"</f>
        <v>R799</v>
      </c>
      <c r="F1383" t="str">
        <f>"MANUEL"</f>
        <v>MANUEL</v>
      </c>
      <c r="G1383">
        <v>27</v>
      </c>
      <c r="H1383">
        <v>0</v>
      </c>
      <c r="I1383">
        <v>633.15</v>
      </c>
    </row>
    <row r="1384" spans="1:9" x14ac:dyDescent="0.25">
      <c r="A1384" t="s">
        <v>49</v>
      </c>
      <c r="B1384" t="str">
        <f>"""TorlysDynamics"",""Torlys Inc."",""111"",""3"",""SHA0250593"",""4"",""20000"""</f>
        <v>"TorlysDynamics","Torlys Inc.","111","3","SHA0250593","4","20000"</v>
      </c>
      <c r="C1384" s="2">
        <v>45940</v>
      </c>
      <c r="D1384" s="2" t="str">
        <f>"SHA0250593"</f>
        <v>SHA0250593</v>
      </c>
      <c r="E1384" s="2" t="str">
        <f>"R799"</f>
        <v>R799</v>
      </c>
      <c r="F1384" t="str">
        <f>"MANUEL"</f>
        <v>MANUEL</v>
      </c>
      <c r="G1384">
        <v>1</v>
      </c>
      <c r="H1384">
        <v>0</v>
      </c>
      <c r="I1384">
        <v>1</v>
      </c>
    </row>
    <row r="1385" spans="1:9" x14ac:dyDescent="0.25">
      <c r="A1385" t="s">
        <v>49</v>
      </c>
      <c r="B1385" t="str">
        <f>"""TorlysDynamics"",""Torlys Inc."",""111"",""3"",""SHA0250596"",""4"",""10000"""</f>
        <v>"TorlysDynamics","Torlys Inc.","111","3","SHA0250596","4","10000"</v>
      </c>
      <c r="C1385" s="2">
        <v>45940</v>
      </c>
      <c r="D1385" s="2" t="str">
        <f>"SHA0250596"</f>
        <v>SHA0250596</v>
      </c>
      <c r="E1385" s="2" t="str">
        <f>"R799"</f>
        <v>R799</v>
      </c>
      <c r="F1385" t="str">
        <f>"MANUEL"</f>
        <v>MANUEL</v>
      </c>
      <c r="G1385">
        <v>17</v>
      </c>
      <c r="H1385">
        <v>1</v>
      </c>
      <c r="I1385">
        <v>1618.05</v>
      </c>
    </row>
    <row r="1386" spans="1:9" x14ac:dyDescent="0.25">
      <c r="A1386" t="s">
        <v>49</v>
      </c>
      <c r="B1386" t="str">
        <f>"""TorlysDynamics"",""Torlys Inc."",""111"",""3"",""SHA0250597"",""4"",""10000"""</f>
        <v>"TorlysDynamics","Torlys Inc.","111","3","SHA0250597","4","10000"</v>
      </c>
      <c r="C1386" s="2">
        <v>45940</v>
      </c>
      <c r="D1386" s="2" t="str">
        <f>"SHA0250597"</f>
        <v>SHA0250597</v>
      </c>
      <c r="E1386" s="2" t="str">
        <f>"R799"</f>
        <v>R799</v>
      </c>
      <c r="F1386" t="str">
        <f>"MANUEL"</f>
        <v>MANUEL</v>
      </c>
      <c r="G1386">
        <v>17</v>
      </c>
      <c r="H1386">
        <v>0</v>
      </c>
      <c r="I1386">
        <v>121.89</v>
      </c>
    </row>
    <row r="1387" spans="1:9" x14ac:dyDescent="0.25">
      <c r="A1387" t="s">
        <v>49</v>
      </c>
      <c r="B1387" t="str">
        <f>"""TorlysDynamics"",""Torlys Inc."",""111"",""3"",""SHA0250598"",""4"",""20000"""</f>
        <v>"TorlysDynamics","Torlys Inc.","111","3","SHA0250598","4","20000"</v>
      </c>
      <c r="C1387" s="2">
        <v>45940</v>
      </c>
      <c r="D1387" s="2" t="str">
        <f>"SHA0250598"</f>
        <v>SHA0250598</v>
      </c>
      <c r="E1387" s="2" t="str">
        <f>"R799"</f>
        <v>R799</v>
      </c>
      <c r="F1387" t="str">
        <f>"MANUEL"</f>
        <v>MANUEL</v>
      </c>
      <c r="G1387">
        <v>0</v>
      </c>
      <c r="H1387">
        <v>0</v>
      </c>
      <c r="I1387">
        <v>12</v>
      </c>
    </row>
    <row r="1388" spans="1:9" x14ac:dyDescent="0.25">
      <c r="A1388" t="s">
        <v>49</v>
      </c>
      <c r="B1388" t="str">
        <f>"""TorlysDynamics"",""Torlys Inc."",""111"",""3"",""SHA0250599"",""4"",""10000"""</f>
        <v>"TorlysDynamics","Torlys Inc.","111","3","SHA0250599","4","10000"</v>
      </c>
      <c r="C1388" s="2">
        <v>45940</v>
      </c>
      <c r="D1388" s="2" t="str">
        <f>"SHA0250599"</f>
        <v>SHA0250599</v>
      </c>
      <c r="E1388" s="2" t="str">
        <f>"R799"</f>
        <v>R799</v>
      </c>
      <c r="F1388" t="str">
        <f>"MANUEL"</f>
        <v>MANUEL</v>
      </c>
      <c r="G1388">
        <v>1</v>
      </c>
      <c r="H1388">
        <v>0</v>
      </c>
      <c r="I1388">
        <v>20</v>
      </c>
    </row>
    <row r="1389" spans="1:9" x14ac:dyDescent="0.25">
      <c r="A1389" t="s">
        <v>49</v>
      </c>
      <c r="B1389" t="str">
        <f>"""TorlysDynamics"",""Torlys Inc."",""111"",""3"",""SHA0250602"",""4"",""10000"""</f>
        <v>"TorlysDynamics","Torlys Inc.","111","3","SHA0250602","4","10000"</v>
      </c>
      <c r="C1389" s="2">
        <v>45940</v>
      </c>
      <c r="D1389" s="2" t="str">
        <f>"SHA0250602"</f>
        <v>SHA0250602</v>
      </c>
      <c r="E1389" s="2" t="str">
        <f>"W800"</f>
        <v>W800</v>
      </c>
      <c r="F1389" t="str">
        <f>"CLARENCE"</f>
        <v>CLARENCE</v>
      </c>
      <c r="G1389">
        <v>34</v>
      </c>
      <c r="H1389">
        <v>0</v>
      </c>
      <c r="I1389">
        <v>916.3</v>
      </c>
    </row>
    <row r="1390" spans="1:9" x14ac:dyDescent="0.25">
      <c r="A1390" t="s">
        <v>49</v>
      </c>
      <c r="B1390" t="str">
        <f>"""TorlysDynamics"",""Torlys Inc."",""111"",""3"",""SHA0250602"",""4"",""60000"""</f>
        <v>"TorlysDynamics","Torlys Inc.","111","3","SHA0250602","4","60000"</v>
      </c>
      <c r="C1390" s="2">
        <v>45940</v>
      </c>
      <c r="D1390" s="2" t="str">
        <f>"SHA0250602"</f>
        <v>SHA0250602</v>
      </c>
      <c r="E1390" s="2" t="str">
        <f>"W800"</f>
        <v>W800</v>
      </c>
      <c r="F1390" t="str">
        <f>"CLARENCE"</f>
        <v>CLARENCE</v>
      </c>
      <c r="G1390">
        <v>0</v>
      </c>
      <c r="H1390">
        <v>0</v>
      </c>
      <c r="I1390">
        <v>2</v>
      </c>
    </row>
    <row r="1391" spans="1:9" x14ac:dyDescent="0.25">
      <c r="A1391" t="s">
        <v>49</v>
      </c>
      <c r="B1391" t="str">
        <f>"""TorlysDynamics"",""Torlys Inc."",""111"",""3"",""SHA0250603"",""4"",""10000"""</f>
        <v>"TorlysDynamics","Torlys Inc.","111","3","SHA0250603","4","10000"</v>
      </c>
      <c r="C1391" s="2">
        <v>45940</v>
      </c>
      <c r="D1391" s="2" t="str">
        <f>"SHA0250603"</f>
        <v>SHA0250603</v>
      </c>
      <c r="E1391" s="2" t="str">
        <f>"W800"</f>
        <v>W800</v>
      </c>
      <c r="F1391" t="str">
        <f>"CLARENCE"</f>
        <v>CLARENCE</v>
      </c>
      <c r="G1391">
        <v>2</v>
      </c>
      <c r="H1391">
        <v>0</v>
      </c>
      <c r="I1391">
        <v>46.9</v>
      </c>
    </row>
    <row r="1392" spans="1:9" x14ac:dyDescent="0.25">
      <c r="A1392" t="s">
        <v>49</v>
      </c>
      <c r="B1392" t="str">
        <f>"""TorlysDynamics"",""Torlys Inc."",""111"",""3"",""SHA0250604"",""4"",""10000"""</f>
        <v>"TorlysDynamics","Torlys Inc.","111","3","SHA0250604","4","10000"</v>
      </c>
      <c r="C1392" s="2">
        <v>45940</v>
      </c>
      <c r="D1392" s="2" t="str">
        <f>"SHA0250604"</f>
        <v>SHA0250604</v>
      </c>
      <c r="E1392" s="2" t="str">
        <f>"W800"</f>
        <v>W800</v>
      </c>
      <c r="F1392" t="str">
        <f>"CLARENCE"</f>
        <v>CLARENCE</v>
      </c>
      <c r="G1392">
        <v>0</v>
      </c>
      <c r="H1392">
        <v>0</v>
      </c>
      <c r="I1392">
        <v>2</v>
      </c>
    </row>
    <row r="1393" spans="1:9" x14ac:dyDescent="0.25">
      <c r="A1393" t="s">
        <v>49</v>
      </c>
      <c r="B1393" t="str">
        <f>"""TorlysDynamics"",""Torlys Inc."",""111"",""3"",""SHA0250605"",""4"",""10000"""</f>
        <v>"TorlysDynamics","Torlys Inc.","111","3","SHA0250605","4","10000"</v>
      </c>
      <c r="C1393" s="2">
        <v>45940</v>
      </c>
      <c r="D1393" s="2" t="str">
        <f>"SHA0250605"</f>
        <v>SHA0250605</v>
      </c>
      <c r="E1393" s="2" t="str">
        <f>"W800"</f>
        <v>W800</v>
      </c>
      <c r="F1393" t="str">
        <f>"CLARENCE"</f>
        <v>CLARENCE</v>
      </c>
      <c r="G1393">
        <v>7</v>
      </c>
      <c r="H1393">
        <v>0</v>
      </c>
      <c r="I1393">
        <v>109.48</v>
      </c>
    </row>
    <row r="1394" spans="1:9" x14ac:dyDescent="0.25">
      <c r="A1394" t="s">
        <v>49</v>
      </c>
      <c r="B1394" t="str">
        <f>"""TorlysDynamics"",""Torlys Inc."",""111"",""3"",""SHA0250605"",""4"",""80000"""</f>
        <v>"TorlysDynamics","Torlys Inc.","111","3","SHA0250605","4","80000"</v>
      </c>
      <c r="C1394" s="2">
        <v>45940</v>
      </c>
      <c r="D1394" s="2" t="str">
        <f>"SHA0250605"</f>
        <v>SHA0250605</v>
      </c>
      <c r="E1394" s="2" t="str">
        <f>"W800"</f>
        <v>W800</v>
      </c>
      <c r="F1394" t="str">
        <f>"CLARENCE"</f>
        <v>CLARENCE</v>
      </c>
      <c r="G1394">
        <v>0</v>
      </c>
      <c r="H1394">
        <v>0</v>
      </c>
      <c r="I1394">
        <v>1</v>
      </c>
    </row>
    <row r="1395" spans="1:9" x14ac:dyDescent="0.25">
      <c r="A1395" t="s">
        <v>49</v>
      </c>
      <c r="B1395" t="str">
        <f>"""TorlysDynamics"",""Torlys Inc."",""111"",""3"",""SHA0250606"",""4"",""30000"""</f>
        <v>"TorlysDynamics","Torlys Inc.","111","3","SHA0250606","4","30000"</v>
      </c>
      <c r="C1395" s="2">
        <v>45940</v>
      </c>
      <c r="D1395" s="2" t="str">
        <f>"SHA0250606"</f>
        <v>SHA0250606</v>
      </c>
      <c r="E1395" s="2" t="str">
        <f>"W800"</f>
        <v>W800</v>
      </c>
      <c r="F1395" t="str">
        <f>"CLARENCE"</f>
        <v>CLARENCE</v>
      </c>
      <c r="G1395">
        <v>1</v>
      </c>
      <c r="H1395">
        <v>0</v>
      </c>
      <c r="I1395">
        <v>6</v>
      </c>
    </row>
    <row r="1396" spans="1:9" x14ac:dyDescent="0.25">
      <c r="A1396" t="s">
        <v>49</v>
      </c>
      <c r="B1396" t="str">
        <f>"""TorlysDynamics"",""Torlys Inc."",""111"",""3"",""SHA0250607"",""4"",""20000"""</f>
        <v>"TorlysDynamics","Torlys Inc.","111","3","SHA0250607","4","20000"</v>
      </c>
      <c r="C1396" s="2">
        <v>45940</v>
      </c>
      <c r="D1396" s="2" t="str">
        <f>"SHA0250607"</f>
        <v>SHA0250607</v>
      </c>
      <c r="E1396" s="2" t="str">
        <f>"W800"</f>
        <v>W800</v>
      </c>
      <c r="F1396" t="str">
        <f>"CLARENCE"</f>
        <v>CLARENCE</v>
      </c>
      <c r="G1396">
        <v>0</v>
      </c>
      <c r="H1396">
        <v>0</v>
      </c>
      <c r="I1396">
        <v>3</v>
      </c>
    </row>
    <row r="1397" spans="1:9" x14ac:dyDescent="0.25">
      <c r="A1397" t="s">
        <v>49</v>
      </c>
      <c r="B1397" t="str">
        <f>"""TorlysDynamics"",""Torlys Inc."",""111"",""3"",""SHA0250609"",""4"",""10000"""</f>
        <v>"TorlysDynamics","Torlys Inc.","111","3","SHA0250609","4","10000"</v>
      </c>
      <c r="C1397" s="2">
        <v>45939</v>
      </c>
      <c r="D1397" s="2" t="str">
        <f>"SHA0250609"</f>
        <v>SHA0250609</v>
      </c>
      <c r="E1397" s="2" t="str">
        <f>"M475"</f>
        <v>M475</v>
      </c>
      <c r="F1397" t="str">
        <f>""</f>
        <v/>
      </c>
      <c r="G1397">
        <v>1</v>
      </c>
      <c r="H1397">
        <v>0</v>
      </c>
      <c r="I1397">
        <v>23.47</v>
      </c>
    </row>
    <row r="1398" spans="1:9" x14ac:dyDescent="0.25">
      <c r="A1398" t="s">
        <v>49</v>
      </c>
      <c r="B1398" t="str">
        <f>"""TorlysDynamics"",""Torlys Inc."",""111"",""3"",""SHA0250612"",""4"",""30000"""</f>
        <v>"TorlysDynamics","Torlys Inc.","111","3","SHA0250612","4","30000"</v>
      </c>
      <c r="C1398" s="2">
        <v>45940</v>
      </c>
      <c r="D1398" s="2" t="str">
        <f>"SHA0250612"</f>
        <v>SHA0250612</v>
      </c>
      <c r="E1398" s="2" t="str">
        <f>"D801"</f>
        <v>D801</v>
      </c>
      <c r="F1398" t="str">
        <f>"MANUEL"</f>
        <v>MANUEL</v>
      </c>
      <c r="G1398">
        <v>0</v>
      </c>
      <c r="H1398">
        <v>0</v>
      </c>
      <c r="I1398">
        <v>1</v>
      </c>
    </row>
    <row r="1399" spans="1:9" x14ac:dyDescent="0.25">
      <c r="A1399" t="s">
        <v>49</v>
      </c>
      <c r="B1399" t="str">
        <f>"""TorlysDynamics"",""Torlys Inc."",""111"",""3"",""SHA0250613"",""4"",""10000"""</f>
        <v>"TorlysDynamics","Torlys Inc.","111","3","SHA0250613","4","10000"</v>
      </c>
      <c r="C1399" s="2">
        <v>45940</v>
      </c>
      <c r="D1399" s="2" t="str">
        <f>"SHA0250613"</f>
        <v>SHA0250613</v>
      </c>
      <c r="E1399" s="2" t="str">
        <f>"S341"</f>
        <v>S341</v>
      </c>
      <c r="F1399" t="str">
        <f>"CLARENCE"</f>
        <v>CLARENCE</v>
      </c>
      <c r="G1399">
        <v>0</v>
      </c>
      <c r="H1399">
        <v>2</v>
      </c>
      <c r="I1399">
        <v>1867</v>
      </c>
    </row>
    <row r="1400" spans="1:9" x14ac:dyDescent="0.25">
      <c r="A1400" t="s">
        <v>49</v>
      </c>
      <c r="B1400" t="str">
        <f>"""TorlysDynamics"",""Torlys Inc."",""111"",""3"",""SHA0250616"",""4"",""50000"""</f>
        <v>"TorlysDynamics","Torlys Inc.","111","3","SHA0250616","4","50000"</v>
      </c>
      <c r="C1400" s="2">
        <v>45940</v>
      </c>
      <c r="D1400" s="2" t="str">
        <f>"SHA0250616"</f>
        <v>SHA0250616</v>
      </c>
      <c r="E1400" s="2" t="str">
        <f>"R799"</f>
        <v>R799</v>
      </c>
      <c r="F1400" t="str">
        <f>"BRANDON"</f>
        <v>BRANDON</v>
      </c>
      <c r="G1400">
        <v>7</v>
      </c>
      <c r="H1400">
        <v>0</v>
      </c>
      <c r="I1400">
        <v>14</v>
      </c>
    </row>
    <row r="1401" spans="1:9" x14ac:dyDescent="0.25">
      <c r="A1401" t="s">
        <v>49</v>
      </c>
      <c r="B1401" t="str">
        <f>"""TorlysDynamics"",""Torlys Inc."",""111"",""3"",""SHA0250617"",""4"",""20000"""</f>
        <v>"TorlysDynamics","Torlys Inc.","111","3","SHA0250617","4","20000"</v>
      </c>
      <c r="C1401" s="2">
        <v>45940</v>
      </c>
      <c r="D1401" s="2" t="str">
        <f>"SHA0250617"</f>
        <v>SHA0250617</v>
      </c>
      <c r="E1401" s="2" t="str">
        <f>"R799"</f>
        <v>R799</v>
      </c>
      <c r="F1401" t="str">
        <f>"BRANDON"</f>
        <v>BRANDON</v>
      </c>
      <c r="G1401">
        <v>7</v>
      </c>
      <c r="H1401">
        <v>0</v>
      </c>
      <c r="I1401">
        <v>14</v>
      </c>
    </row>
    <row r="1402" spans="1:9" x14ac:dyDescent="0.25">
      <c r="A1402" t="s">
        <v>49</v>
      </c>
      <c r="B1402" t="str">
        <f>"""TorlysDynamics"",""Torlys Inc."",""111"",""3"",""SHA0250618"",""4"",""10000"""</f>
        <v>"TorlysDynamics","Torlys Inc.","111","3","SHA0250618","4","10000"</v>
      </c>
      <c r="C1402" s="2">
        <v>45940</v>
      </c>
      <c r="D1402" s="2" t="str">
        <f>"SHA0250618"</f>
        <v>SHA0250618</v>
      </c>
      <c r="E1402" s="2" t="str">
        <f>"T140"</f>
        <v>T140</v>
      </c>
      <c r="F1402" t="str">
        <f>"CLARENCE"</f>
        <v>CLARENCE</v>
      </c>
      <c r="G1402">
        <v>11</v>
      </c>
      <c r="H1402">
        <v>0</v>
      </c>
      <c r="I1402">
        <v>251.02</v>
      </c>
    </row>
    <row r="1403" spans="1:9" x14ac:dyDescent="0.25">
      <c r="A1403" t="s">
        <v>49</v>
      </c>
      <c r="B1403" t="str">
        <f>"""TorlysDynamics"",""Torlys Inc."",""111"",""3"",""SHA0250619"",""4"",""10000"""</f>
        <v>"TorlysDynamics","Torlys Inc.","111","3","SHA0250619","4","10000"</v>
      </c>
      <c r="C1403" s="2">
        <v>45940</v>
      </c>
      <c r="D1403" s="2" t="str">
        <f>"SHA0250619"</f>
        <v>SHA0250619</v>
      </c>
      <c r="E1403" s="2" t="str">
        <f>"W911"</f>
        <v>W911</v>
      </c>
      <c r="F1403" t="str">
        <f>"CLARENCE"</f>
        <v>CLARENCE</v>
      </c>
      <c r="G1403">
        <v>11</v>
      </c>
      <c r="H1403">
        <v>0</v>
      </c>
      <c r="I1403">
        <v>255.42</v>
      </c>
    </row>
    <row r="1404" spans="1:9" x14ac:dyDescent="0.25">
      <c r="A1404" t="s">
        <v>49</v>
      </c>
      <c r="B1404" t="str">
        <f>"""TorlysDynamics"",""Torlys Inc."",""111"",""3"",""SHA0250620"",""4"",""10000"""</f>
        <v>"TorlysDynamics","Torlys Inc.","111","3","SHA0250620","4","10000"</v>
      </c>
      <c r="C1404" s="2">
        <v>45940</v>
      </c>
      <c r="D1404" s="2" t="str">
        <f>"SHA0250620"</f>
        <v>SHA0250620</v>
      </c>
      <c r="E1404" s="2" t="str">
        <f>"W911"</f>
        <v>W911</v>
      </c>
      <c r="F1404" t="str">
        <f>"CLARENCE"</f>
        <v>CLARENCE</v>
      </c>
      <c r="G1404">
        <v>0</v>
      </c>
      <c r="H1404">
        <v>0</v>
      </c>
      <c r="I1404">
        <v>1</v>
      </c>
    </row>
    <row r="1405" spans="1:9" x14ac:dyDescent="0.25">
      <c r="A1405" t="s">
        <v>49</v>
      </c>
      <c r="B1405" t="str">
        <f>"""TorlysDynamics"",""Torlys Inc."",""111"",""3"",""SHA0250621"",""4"",""10000"""</f>
        <v>"TorlysDynamics","Torlys Inc.","111","3","SHA0250621","4","10000"</v>
      </c>
      <c r="C1405" s="2">
        <v>45940</v>
      </c>
      <c r="D1405" s="2" t="str">
        <f>"SHA0250621"</f>
        <v>SHA0250621</v>
      </c>
      <c r="E1405" s="2" t="str">
        <f>"R900"</f>
        <v>R900</v>
      </c>
      <c r="F1405" t="str">
        <f>"KEVIN-F"</f>
        <v>KEVIN-F</v>
      </c>
      <c r="G1405">
        <v>1</v>
      </c>
      <c r="H1405">
        <v>0</v>
      </c>
      <c r="I1405">
        <v>1</v>
      </c>
    </row>
    <row r="1406" spans="1:9" x14ac:dyDescent="0.25">
      <c r="A1406" t="s">
        <v>49</v>
      </c>
      <c r="B1406" t="str">
        <f>"""TorlysDynamics"",""Torlys Inc."",""111"",""3"",""SHA0250621"",""4"",""40000"""</f>
        <v>"TorlysDynamics","Torlys Inc.","111","3","SHA0250621","4","40000"</v>
      </c>
      <c r="C1406" s="2">
        <v>45940</v>
      </c>
      <c r="D1406" s="2" t="str">
        <f>"SHA0250621"</f>
        <v>SHA0250621</v>
      </c>
      <c r="E1406" s="2" t="str">
        <f>"R900"</f>
        <v>R900</v>
      </c>
      <c r="F1406" t="str">
        <f>"KEVIN-F"</f>
        <v>KEVIN-F</v>
      </c>
      <c r="G1406">
        <v>0</v>
      </c>
      <c r="H1406">
        <v>0</v>
      </c>
      <c r="I1406">
        <v>1</v>
      </c>
    </row>
    <row r="1407" spans="1:9" x14ac:dyDescent="0.25">
      <c r="A1407" t="s">
        <v>49</v>
      </c>
      <c r="B1407" t="str">
        <f>"""TorlysDynamics"",""Torlys Inc."",""111"",""3"",""SHA0250628"",""4"",""10000"""</f>
        <v>"TorlysDynamics","Torlys Inc.","111","3","SHA0250628","4","10000"</v>
      </c>
      <c r="C1407" s="2">
        <v>45940</v>
      </c>
      <c r="D1407" s="2" t="str">
        <f>"SHA0250628"</f>
        <v>SHA0250628</v>
      </c>
      <c r="E1407" s="2" t="str">
        <f>"F780"</f>
        <v>F780</v>
      </c>
      <c r="F1407" t="str">
        <f>"MANUEL"</f>
        <v>MANUEL</v>
      </c>
      <c r="G1407">
        <v>22</v>
      </c>
      <c r="H1407">
        <v>0</v>
      </c>
      <c r="I1407">
        <v>510.84</v>
      </c>
    </row>
    <row r="1408" spans="1:9" x14ac:dyDescent="0.25">
      <c r="A1408" t="s">
        <v>49</v>
      </c>
      <c r="B1408" t="str">
        <f>"""TorlysDynamics"",""Torlys Inc."",""111"",""3"",""SHA0250637"",""4"",""10000"""</f>
        <v>"TorlysDynamics","Torlys Inc.","111","3","SHA0250637","4","10000"</v>
      </c>
      <c r="C1408" s="2">
        <v>45940</v>
      </c>
      <c r="D1408" s="2" t="str">
        <f>"SHA0250637"</f>
        <v>SHA0250637</v>
      </c>
      <c r="E1408" s="2" t="str">
        <f>"D144"</f>
        <v>D144</v>
      </c>
      <c r="F1408" t="str">
        <f>"BRANDON"</f>
        <v>BRANDON</v>
      </c>
      <c r="G1408">
        <v>18</v>
      </c>
      <c r="H1408">
        <v>0</v>
      </c>
      <c r="I1408">
        <v>407.52</v>
      </c>
    </row>
    <row r="1409" spans="1:9" x14ac:dyDescent="0.25">
      <c r="A1409" t="s">
        <v>49</v>
      </c>
      <c r="B1409" t="str">
        <f>"""TorlysDynamics"",""Torlys Inc."",""111"",""3"",""SHA0250637"",""4"",""20000"""</f>
        <v>"TorlysDynamics","Torlys Inc.","111","3","SHA0250637","4","20000"</v>
      </c>
      <c r="C1409" s="2">
        <v>45940</v>
      </c>
      <c r="D1409" s="2" t="str">
        <f>"SHA0250637"</f>
        <v>SHA0250637</v>
      </c>
      <c r="E1409" s="2" t="str">
        <f>"D144"</f>
        <v>D144</v>
      </c>
      <c r="F1409" t="str">
        <f>"BRANDON"</f>
        <v>BRANDON</v>
      </c>
      <c r="G1409">
        <v>0</v>
      </c>
      <c r="H1409">
        <v>0</v>
      </c>
      <c r="I1409">
        <v>1</v>
      </c>
    </row>
    <row r="1410" spans="1:9" x14ac:dyDescent="0.25">
      <c r="A1410" t="s">
        <v>49</v>
      </c>
      <c r="B1410" t="str">
        <f>"""TorlysDynamics"",""Torlys Inc."",""111"",""3"",""SHA0250639"",""4"",""10000"""</f>
        <v>"TorlysDynamics","Torlys Inc.","111","3","SHA0250639","4","10000"</v>
      </c>
      <c r="C1410" s="2">
        <v>45940</v>
      </c>
      <c r="D1410" s="2" t="str">
        <f>"SHA0250639"</f>
        <v>SHA0250639</v>
      </c>
      <c r="E1410" s="2" t="str">
        <f>"F816"</f>
        <v>F816</v>
      </c>
      <c r="F1410" t="str">
        <f>"CHICO"</f>
        <v>CHICO</v>
      </c>
      <c r="G1410">
        <v>0</v>
      </c>
      <c r="H1410">
        <v>1</v>
      </c>
      <c r="I1410">
        <v>813.28</v>
      </c>
    </row>
    <row r="1411" spans="1:9" x14ac:dyDescent="0.25">
      <c r="A1411" t="s">
        <v>49</v>
      </c>
      <c r="B1411" t="str">
        <f>"""TorlysDynamics"",""Torlys Inc."",""111"",""3"",""SHA0250649"",""4"",""20000"""</f>
        <v>"TorlysDynamics","Torlys Inc.","111","3","SHA0250649","4","20000"</v>
      </c>
      <c r="C1411" s="2">
        <v>45940</v>
      </c>
      <c r="D1411" s="2" t="str">
        <f>"SHA0250649"</f>
        <v>SHA0250649</v>
      </c>
      <c r="E1411" s="2" t="str">
        <f>"R799"</f>
        <v>R799</v>
      </c>
      <c r="F1411" t="str">
        <f>"BRANDON"</f>
        <v>BRANDON</v>
      </c>
      <c r="G1411">
        <v>16</v>
      </c>
      <c r="H1411">
        <v>0</v>
      </c>
      <c r="I1411">
        <v>16</v>
      </c>
    </row>
    <row r="1412" spans="1:9" x14ac:dyDescent="0.25">
      <c r="A1412" t="s">
        <v>49</v>
      </c>
      <c r="B1412" t="str">
        <f>"""TorlysDynamics"",""Torlys Inc."",""111"",""3"",""SHA0250650"",""4"",""10000"""</f>
        <v>"TorlysDynamics","Torlys Inc.","111","3","SHA0250650","4","10000"</v>
      </c>
      <c r="C1412" s="2">
        <v>45940</v>
      </c>
      <c r="D1412" s="2" t="str">
        <f>"SHA0250650"</f>
        <v>SHA0250650</v>
      </c>
      <c r="E1412" s="2" t="str">
        <f>"R799"</f>
        <v>R799</v>
      </c>
      <c r="F1412" t="str">
        <f>"MANUEL"</f>
        <v>MANUEL</v>
      </c>
      <c r="G1412">
        <v>10</v>
      </c>
      <c r="H1412">
        <v>0</v>
      </c>
      <c r="I1412">
        <v>10</v>
      </c>
    </row>
    <row r="1413" spans="1:9" x14ac:dyDescent="0.25">
      <c r="A1413" t="s">
        <v>49</v>
      </c>
      <c r="B1413" t="str">
        <f>"""TorlysDynamics"",""Torlys Inc."",""111"",""3"",""SHA0250650"",""4"",""20000"""</f>
        <v>"TorlysDynamics","Torlys Inc.","111","3","SHA0250650","4","20000"</v>
      </c>
      <c r="C1413" s="2">
        <v>45940</v>
      </c>
      <c r="D1413" s="2" t="str">
        <f>"SHA0250650"</f>
        <v>SHA0250650</v>
      </c>
      <c r="E1413" s="2" t="str">
        <f>"R799"</f>
        <v>R799</v>
      </c>
      <c r="F1413" t="str">
        <f>"MANUEL"</f>
        <v>MANUEL</v>
      </c>
      <c r="G1413">
        <v>6</v>
      </c>
      <c r="H1413">
        <v>0</v>
      </c>
      <c r="I1413">
        <v>6</v>
      </c>
    </row>
    <row r="1414" spans="1:9" x14ac:dyDescent="0.25">
      <c r="A1414" t="s">
        <v>49</v>
      </c>
      <c r="B1414" t="str">
        <f>"""TorlysDynamics"",""Torlys Inc."",""111"",""3"",""SHA0250651"",""4"",""10000"""</f>
        <v>"TorlysDynamics","Torlys Inc.","111","3","SHA0250651","4","10000"</v>
      </c>
      <c r="C1414" s="2">
        <v>45940</v>
      </c>
      <c r="D1414" s="2" t="str">
        <f>"SHA0250651"</f>
        <v>SHA0250651</v>
      </c>
      <c r="E1414" s="2" t="str">
        <f>"R799"</f>
        <v>R799</v>
      </c>
      <c r="F1414" t="str">
        <f>"MANUEL"</f>
        <v>MANUEL</v>
      </c>
      <c r="G1414">
        <v>10</v>
      </c>
      <c r="H1414">
        <v>0</v>
      </c>
      <c r="I1414">
        <v>10</v>
      </c>
    </row>
    <row r="1415" spans="1:9" x14ac:dyDescent="0.25">
      <c r="A1415" t="s">
        <v>49</v>
      </c>
      <c r="B1415" t="str">
        <f>"""TorlysDynamics"",""Torlys Inc."",""111"",""3"",""SHA0250651"",""4"",""20000"""</f>
        <v>"TorlysDynamics","Torlys Inc.","111","3","SHA0250651","4","20000"</v>
      </c>
      <c r="C1415" s="2">
        <v>45940</v>
      </c>
      <c r="D1415" s="2" t="str">
        <f>"SHA0250651"</f>
        <v>SHA0250651</v>
      </c>
      <c r="E1415" s="2" t="str">
        <f>"R799"</f>
        <v>R799</v>
      </c>
      <c r="F1415" t="str">
        <f>"MANUEL"</f>
        <v>MANUEL</v>
      </c>
      <c r="G1415">
        <v>6</v>
      </c>
      <c r="H1415">
        <v>0</v>
      </c>
      <c r="I1415">
        <v>6</v>
      </c>
    </row>
    <row r="1416" spans="1:9" x14ac:dyDescent="0.25">
      <c r="A1416" t="s">
        <v>49</v>
      </c>
      <c r="B1416" t="str">
        <f>"""TorlysDynamics"",""Torlys Inc."",""111"",""3"",""SHA0250652"",""4"",""10000"""</f>
        <v>"TorlysDynamics","Torlys Inc.","111","3","SHA0250652","4","10000"</v>
      </c>
      <c r="C1416" s="2">
        <v>45940</v>
      </c>
      <c r="D1416" s="2" t="str">
        <f>"SHA0250652"</f>
        <v>SHA0250652</v>
      </c>
      <c r="E1416" s="2" t="str">
        <f>"F242"</f>
        <v>F242</v>
      </c>
      <c r="F1416" t="str">
        <f>"CLARENCE"</f>
        <v>CLARENCE</v>
      </c>
      <c r="G1416">
        <v>16</v>
      </c>
      <c r="H1416">
        <v>1</v>
      </c>
      <c r="I1416">
        <v>1648.62</v>
      </c>
    </row>
    <row r="1417" spans="1:9" x14ac:dyDescent="0.25">
      <c r="A1417" t="s">
        <v>49</v>
      </c>
      <c r="B1417" t="str">
        <f>"""TorlysDynamics"",""Torlys Inc."",""111"",""3"",""SHA0250653"",""4"",""10000"""</f>
        <v>"TorlysDynamics","Torlys Inc.","111","3","SHA0250653","4","10000"</v>
      </c>
      <c r="C1417" s="2">
        <v>45940</v>
      </c>
      <c r="D1417" s="2" t="str">
        <f>"SHA0250653"</f>
        <v>SHA0250653</v>
      </c>
      <c r="E1417" s="2" t="str">
        <f>"F242"</f>
        <v>F242</v>
      </c>
      <c r="F1417" t="str">
        <f>"MANUEL"</f>
        <v>MANUEL</v>
      </c>
      <c r="G1417">
        <v>13</v>
      </c>
      <c r="H1417">
        <v>1</v>
      </c>
      <c r="I1417">
        <v>1422.02</v>
      </c>
    </row>
    <row r="1418" spans="1:9" x14ac:dyDescent="0.25">
      <c r="A1418" t="s">
        <v>49</v>
      </c>
      <c r="B1418" t="str">
        <f>"""TorlysDynamics"",""Torlys Inc."",""111"",""3"",""SHA0250657"",""4"",""10000"""</f>
        <v>"TorlysDynamics","Torlys Inc.","111","3","SHA0250657","4","10000"</v>
      </c>
      <c r="C1418" s="2">
        <v>45940</v>
      </c>
      <c r="D1418" s="2" t="str">
        <f>"SHA0250657"</f>
        <v>SHA0250657</v>
      </c>
      <c r="E1418" s="2" t="str">
        <f>"F741"</f>
        <v>F741</v>
      </c>
      <c r="F1418" t="str">
        <f>"CLARENCE"</f>
        <v>CLARENCE</v>
      </c>
      <c r="G1418">
        <v>50</v>
      </c>
      <c r="H1418">
        <v>0</v>
      </c>
      <c r="I1418">
        <v>1418.5</v>
      </c>
    </row>
    <row r="1419" spans="1:9" x14ac:dyDescent="0.25">
      <c r="A1419" t="s">
        <v>49</v>
      </c>
      <c r="B1419" t="str">
        <f>"""TorlysDynamics"",""Torlys Inc."",""111"",""3"",""SHA0250657"",""4"",""20000"""</f>
        <v>"TorlysDynamics","Torlys Inc.","111","3","SHA0250657","4","20000"</v>
      </c>
      <c r="C1419" s="2">
        <v>45940</v>
      </c>
      <c r="D1419" s="2" t="str">
        <f>"SHA0250657"</f>
        <v>SHA0250657</v>
      </c>
      <c r="E1419" s="2" t="str">
        <f>"F741"</f>
        <v>F741</v>
      </c>
      <c r="F1419" t="str">
        <f>"CLARENCE"</f>
        <v>CLARENCE</v>
      </c>
      <c r="G1419">
        <v>0</v>
      </c>
      <c r="H1419">
        <v>0</v>
      </c>
      <c r="I1419">
        <v>1</v>
      </c>
    </row>
    <row r="1420" spans="1:9" x14ac:dyDescent="0.25">
      <c r="A1420" t="s">
        <v>49</v>
      </c>
      <c r="B1420" t="str">
        <f>"""TorlysDynamics"",""Torlys Inc."",""111"",""3"",""SHA0250658"",""4"",""10000"""</f>
        <v>"TorlysDynamics","Torlys Inc.","111","3","SHA0250658","4","10000"</v>
      </c>
      <c r="C1420" s="2">
        <v>45940</v>
      </c>
      <c r="D1420" s="2" t="str">
        <f>"SHA0250658"</f>
        <v>SHA0250658</v>
      </c>
      <c r="E1420" s="2" t="str">
        <f>"K153"</f>
        <v>K153</v>
      </c>
      <c r="F1420" t="str">
        <f>"AQIYL"</f>
        <v>AQIYL</v>
      </c>
      <c r="G1420">
        <v>33</v>
      </c>
      <c r="H1420">
        <v>0</v>
      </c>
      <c r="I1420">
        <v>859.65</v>
      </c>
    </row>
    <row r="1421" spans="1:9" x14ac:dyDescent="0.25">
      <c r="A1421" t="s">
        <v>49</v>
      </c>
      <c r="B1421" t="str">
        <f>"""TorlysDynamics"",""Torlys Inc."",""111"",""3"",""SHA0250658"",""4"",""20000"""</f>
        <v>"TorlysDynamics","Torlys Inc.","111","3","SHA0250658","4","20000"</v>
      </c>
      <c r="C1421" s="2">
        <v>45940</v>
      </c>
      <c r="D1421" s="2" t="str">
        <f>"SHA0250658"</f>
        <v>SHA0250658</v>
      </c>
      <c r="E1421" s="2" t="str">
        <f>"K153"</f>
        <v>K153</v>
      </c>
      <c r="F1421" t="str">
        <f>"AQIYL"</f>
        <v>AQIYL</v>
      </c>
      <c r="G1421">
        <v>12</v>
      </c>
      <c r="H1421">
        <v>1</v>
      </c>
      <c r="I1421">
        <v>1094.0999999999999</v>
      </c>
    </row>
    <row r="1422" spans="1:9" x14ac:dyDescent="0.25">
      <c r="A1422" t="s">
        <v>49</v>
      </c>
      <c r="B1422" t="str">
        <f>"""TorlysDynamics"",""Torlys Inc."",""111"",""3"",""SHA0250658"",""4"",""30000"""</f>
        <v>"TorlysDynamics","Torlys Inc.","111","3","SHA0250658","4","30000"</v>
      </c>
      <c r="C1422" s="2">
        <v>45940</v>
      </c>
      <c r="D1422" s="2" t="str">
        <f>"SHA0250658"</f>
        <v>SHA0250658</v>
      </c>
      <c r="E1422" s="2" t="str">
        <f>"K153"</f>
        <v>K153</v>
      </c>
      <c r="F1422" t="str">
        <f>"AQIYL"</f>
        <v>AQIYL</v>
      </c>
      <c r="G1422">
        <v>45</v>
      </c>
      <c r="H1422">
        <v>0</v>
      </c>
      <c r="I1422">
        <v>1075.5</v>
      </c>
    </row>
    <row r="1423" spans="1:9" x14ac:dyDescent="0.25">
      <c r="A1423" t="s">
        <v>49</v>
      </c>
      <c r="B1423" t="str">
        <f>"""TorlysDynamics"",""Torlys Inc."",""111"",""3"",""SHA0250658"",""4"",""40000"""</f>
        <v>"TorlysDynamics","Torlys Inc.","111","3","SHA0250658","4","40000"</v>
      </c>
      <c r="C1423" s="2">
        <v>45940</v>
      </c>
      <c r="D1423" s="2" t="str">
        <f>"SHA0250658"</f>
        <v>SHA0250658</v>
      </c>
      <c r="E1423" s="2" t="str">
        <f>"K153"</f>
        <v>K153</v>
      </c>
      <c r="F1423" t="str">
        <f>"AQIYL"</f>
        <v>AQIYL</v>
      </c>
      <c r="G1423">
        <v>37</v>
      </c>
      <c r="H1423">
        <v>0</v>
      </c>
      <c r="I1423">
        <v>589.41</v>
      </c>
    </row>
    <row r="1424" spans="1:9" x14ac:dyDescent="0.25">
      <c r="A1424" t="s">
        <v>49</v>
      </c>
      <c r="B1424" t="str">
        <f>"""TorlysDynamics"",""Torlys Inc."",""111"",""3"",""SHA0250658"",""4"",""50000"""</f>
        <v>"TorlysDynamics","Torlys Inc.","111","3","SHA0250658","4","50000"</v>
      </c>
      <c r="C1424" s="2">
        <v>45940</v>
      </c>
      <c r="D1424" s="2" t="str">
        <f>"SHA0250658"</f>
        <v>SHA0250658</v>
      </c>
      <c r="E1424" s="2" t="str">
        <f>"K153"</f>
        <v>K153</v>
      </c>
      <c r="F1424" t="str">
        <f>"AQIYL"</f>
        <v>AQIYL</v>
      </c>
      <c r="G1424">
        <v>20</v>
      </c>
      <c r="H1424">
        <v>0</v>
      </c>
      <c r="I1424">
        <v>478</v>
      </c>
    </row>
    <row r="1425" spans="1:9" x14ac:dyDescent="0.25">
      <c r="A1425" t="s">
        <v>49</v>
      </c>
      <c r="B1425" t="str">
        <f>"""TorlysDynamics"",""Torlys Inc."",""111"",""3"",""SHA0250658"",""4"",""60000"""</f>
        <v>"TorlysDynamics","Torlys Inc.","111","3","SHA0250658","4","60000"</v>
      </c>
      <c r="C1425" s="2">
        <v>45940</v>
      </c>
      <c r="D1425" s="2" t="str">
        <f>"SHA0250658"</f>
        <v>SHA0250658</v>
      </c>
      <c r="E1425" s="2" t="str">
        <f>"K153"</f>
        <v>K153</v>
      </c>
      <c r="F1425" t="str">
        <f>"AQIYL"</f>
        <v>AQIYL</v>
      </c>
      <c r="G1425">
        <v>50</v>
      </c>
      <c r="H1425">
        <v>3</v>
      </c>
      <c r="I1425">
        <v>4375.4399999999996</v>
      </c>
    </row>
    <row r="1426" spans="1:9" x14ac:dyDescent="0.25">
      <c r="A1426" t="s">
        <v>49</v>
      </c>
      <c r="B1426" t="str">
        <f>"""TorlysDynamics"",""Torlys Inc."",""111"",""3"",""SHA0250658"",""4"",""70000"""</f>
        <v>"TorlysDynamics","Torlys Inc.","111","3","SHA0250658","4","70000"</v>
      </c>
      <c r="C1426" s="2">
        <v>45940</v>
      </c>
      <c r="D1426" s="2" t="str">
        <f>"SHA0250658"</f>
        <v>SHA0250658</v>
      </c>
      <c r="E1426" s="2" t="str">
        <f>"K153"</f>
        <v>K153</v>
      </c>
      <c r="F1426" t="str">
        <f>"AQIYL"</f>
        <v>AQIYL</v>
      </c>
      <c r="G1426">
        <v>3</v>
      </c>
      <c r="H1426">
        <v>3</v>
      </c>
      <c r="I1426">
        <v>2265.5100000000002</v>
      </c>
    </row>
    <row r="1427" spans="1:9" x14ac:dyDescent="0.25">
      <c r="A1427" t="s">
        <v>49</v>
      </c>
      <c r="B1427" t="str">
        <f>"""TorlysDynamics"",""Torlys Inc."",""111"",""3"",""SHA0250658"",""4"",""80000"""</f>
        <v>"TorlysDynamics","Torlys Inc.","111","3","SHA0250658","4","80000"</v>
      </c>
      <c r="C1427" s="2">
        <v>45940</v>
      </c>
      <c r="D1427" s="2" t="str">
        <f>"SHA0250658"</f>
        <v>SHA0250658</v>
      </c>
      <c r="E1427" s="2" t="str">
        <f>"K153"</f>
        <v>K153</v>
      </c>
      <c r="F1427" t="str">
        <f>"AQIYL"</f>
        <v>AQIYL</v>
      </c>
      <c r="G1427">
        <v>25</v>
      </c>
      <c r="H1427">
        <v>3</v>
      </c>
      <c r="I1427">
        <v>2714.53</v>
      </c>
    </row>
    <row r="1428" spans="1:9" x14ac:dyDescent="0.25">
      <c r="A1428" t="s">
        <v>49</v>
      </c>
      <c r="B1428" t="str">
        <f>"""TorlysDynamics"",""Torlys Inc."",""111"",""3"",""SHA0250658"",""4"",""90000"""</f>
        <v>"TorlysDynamics","Torlys Inc.","111","3","SHA0250658","4","90000"</v>
      </c>
      <c r="C1428" s="2">
        <v>45940</v>
      </c>
      <c r="D1428" s="2" t="str">
        <f>"SHA0250658"</f>
        <v>SHA0250658</v>
      </c>
      <c r="E1428" s="2" t="str">
        <f>"K153"</f>
        <v>K153</v>
      </c>
      <c r="F1428" t="str">
        <f>"AQIYL"</f>
        <v>AQIYL</v>
      </c>
      <c r="G1428">
        <v>50</v>
      </c>
      <c r="H1428">
        <v>0</v>
      </c>
      <c r="I1428">
        <v>1275.5</v>
      </c>
    </row>
    <row r="1429" spans="1:9" x14ac:dyDescent="0.25">
      <c r="A1429" t="s">
        <v>49</v>
      </c>
      <c r="B1429" t="str">
        <f>"""TorlysDynamics"",""Torlys Inc."",""111"",""3"",""SHA0250658"",""4"",""110000"""</f>
        <v>"TorlysDynamics","Torlys Inc.","111","3","SHA0250658","4","110000"</v>
      </c>
      <c r="C1429" s="2">
        <v>45940</v>
      </c>
      <c r="D1429" s="2" t="str">
        <f>"SHA0250658"</f>
        <v>SHA0250658</v>
      </c>
      <c r="E1429" s="2" t="str">
        <f>"K153"</f>
        <v>K153</v>
      </c>
      <c r="F1429" t="str">
        <f>"AQIYL"</f>
        <v>AQIYL</v>
      </c>
      <c r="G1429">
        <v>51</v>
      </c>
      <c r="H1429">
        <v>0</v>
      </c>
      <c r="I1429">
        <v>531.41999999999996</v>
      </c>
    </row>
    <row r="1430" spans="1:9" x14ac:dyDescent="0.25">
      <c r="A1430" t="s">
        <v>49</v>
      </c>
      <c r="B1430" t="str">
        <f>"""TorlysDynamics"",""Torlys Inc."",""111"",""3"",""SHA0250658"",""4"",""120000"""</f>
        <v>"TorlysDynamics","Torlys Inc.","111","3","SHA0250658","4","120000"</v>
      </c>
      <c r="C1430" s="2">
        <v>45940</v>
      </c>
      <c r="D1430" s="2" t="str">
        <f>"SHA0250658"</f>
        <v>SHA0250658</v>
      </c>
      <c r="E1430" s="2" t="str">
        <f>"K153"</f>
        <v>K153</v>
      </c>
      <c r="F1430" t="str">
        <f>"AQIYL"</f>
        <v>AQIYL</v>
      </c>
      <c r="G1430">
        <v>66</v>
      </c>
      <c r="H1430">
        <v>0</v>
      </c>
      <c r="I1430">
        <v>687.72</v>
      </c>
    </row>
    <row r="1431" spans="1:9" x14ac:dyDescent="0.25">
      <c r="A1431" t="s">
        <v>49</v>
      </c>
      <c r="B1431" t="str">
        <f>"""TorlysDynamics"",""Torlys Inc."",""111"",""3"",""SHA0250658"",""4"",""140000"""</f>
        <v>"TorlysDynamics","Torlys Inc.","111","3","SHA0250658","4","140000"</v>
      </c>
      <c r="C1431" s="2">
        <v>45940</v>
      </c>
      <c r="D1431" s="2" t="str">
        <f>"SHA0250658"</f>
        <v>SHA0250658</v>
      </c>
      <c r="E1431" s="2" t="str">
        <f>"K153"</f>
        <v>K153</v>
      </c>
      <c r="F1431" t="str">
        <f>"AQIYL"</f>
        <v>AQIYL</v>
      </c>
      <c r="G1431">
        <v>11</v>
      </c>
      <c r="H1431">
        <v>1</v>
      </c>
      <c r="I1431">
        <v>781.5</v>
      </c>
    </row>
    <row r="1432" spans="1:9" x14ac:dyDescent="0.25">
      <c r="A1432" t="s">
        <v>49</v>
      </c>
      <c r="B1432" t="str">
        <f>"""TorlysDynamics"",""Torlys Inc."",""111"",""3"",""SHA0250658"",""4"",""150000"""</f>
        <v>"TorlysDynamics","Torlys Inc.","111","3","SHA0250658","4","150000"</v>
      </c>
      <c r="C1432" s="2">
        <v>45940</v>
      </c>
      <c r="D1432" s="2" t="str">
        <f>"SHA0250658"</f>
        <v>SHA0250658</v>
      </c>
      <c r="E1432" s="2" t="str">
        <f>"K153"</f>
        <v>K153</v>
      </c>
      <c r="F1432" t="str">
        <f>"AQIYL"</f>
        <v>AQIYL</v>
      </c>
      <c r="G1432">
        <v>30</v>
      </c>
      <c r="H1432">
        <v>0</v>
      </c>
      <c r="I1432">
        <v>312.60000000000002</v>
      </c>
    </row>
    <row r="1433" spans="1:9" x14ac:dyDescent="0.25">
      <c r="A1433" t="s">
        <v>49</v>
      </c>
      <c r="B1433" t="str">
        <f>"""TorlysDynamics"",""Torlys Inc."",""111"",""3"",""SHA0250658"",""4"",""170000"""</f>
        <v>"TorlysDynamics","Torlys Inc.","111","3","SHA0250658","4","170000"</v>
      </c>
      <c r="C1433" s="2">
        <v>45940</v>
      </c>
      <c r="D1433" s="2" t="str">
        <f>"SHA0250658"</f>
        <v>SHA0250658</v>
      </c>
      <c r="E1433" s="2" t="str">
        <f>"K153"</f>
        <v>K153</v>
      </c>
      <c r="F1433" t="str">
        <f>"AQIYL"</f>
        <v>AQIYL</v>
      </c>
      <c r="G1433">
        <v>34</v>
      </c>
      <c r="H1433">
        <v>0</v>
      </c>
      <c r="I1433">
        <v>613.36</v>
      </c>
    </row>
    <row r="1434" spans="1:9" x14ac:dyDescent="0.25">
      <c r="A1434" t="s">
        <v>49</v>
      </c>
      <c r="B1434" t="str">
        <f>"""TorlysDynamics"",""Torlys Inc."",""111"",""3"",""SHA0250658"",""4"",""180000"""</f>
        <v>"TorlysDynamics","Torlys Inc.","111","3","SHA0250658","4","180000"</v>
      </c>
      <c r="C1434" s="2">
        <v>45940</v>
      </c>
      <c r="D1434" s="2" t="str">
        <f>"SHA0250658"</f>
        <v>SHA0250658</v>
      </c>
      <c r="E1434" s="2" t="str">
        <f>"K153"</f>
        <v>K153</v>
      </c>
      <c r="F1434" t="str">
        <f>"AQIYL"</f>
        <v>AQIYL</v>
      </c>
      <c r="G1434">
        <v>4</v>
      </c>
      <c r="H1434">
        <v>0</v>
      </c>
      <c r="I1434">
        <v>72.16</v>
      </c>
    </row>
    <row r="1435" spans="1:9" x14ac:dyDescent="0.25">
      <c r="A1435" t="s">
        <v>49</v>
      </c>
      <c r="B1435" t="str">
        <f>"""TorlysDynamics"",""Torlys Inc."",""111"",""3"",""SHA0250658"",""4"",""190000"""</f>
        <v>"TorlysDynamics","Torlys Inc.","111","3","SHA0250658","4","190000"</v>
      </c>
      <c r="C1435" s="2">
        <v>45940</v>
      </c>
      <c r="D1435" s="2" t="str">
        <f>"SHA0250658"</f>
        <v>SHA0250658</v>
      </c>
      <c r="E1435" s="2" t="str">
        <f>"K153"</f>
        <v>K153</v>
      </c>
      <c r="F1435" t="str">
        <f>"AQIYL"</f>
        <v>AQIYL</v>
      </c>
      <c r="G1435">
        <v>29</v>
      </c>
      <c r="H1435">
        <v>0</v>
      </c>
      <c r="I1435">
        <v>523.16</v>
      </c>
    </row>
    <row r="1436" spans="1:9" x14ac:dyDescent="0.25">
      <c r="A1436" t="s">
        <v>49</v>
      </c>
      <c r="B1436" t="str">
        <f>"""TorlysDynamics"",""Torlys Inc."",""111"",""3"",""SHA0250658"",""4"",""200000"""</f>
        <v>"TorlysDynamics","Torlys Inc.","111","3","SHA0250658","4","200000"</v>
      </c>
      <c r="C1436" s="2">
        <v>45940</v>
      </c>
      <c r="D1436" s="2" t="str">
        <f>"SHA0250658"</f>
        <v>SHA0250658</v>
      </c>
      <c r="E1436" s="2" t="str">
        <f>"K153"</f>
        <v>K153</v>
      </c>
      <c r="F1436" t="str">
        <f>"AQIYL"</f>
        <v>AQIYL</v>
      </c>
      <c r="G1436">
        <v>28</v>
      </c>
      <c r="H1436">
        <v>0</v>
      </c>
      <c r="I1436">
        <v>505.12</v>
      </c>
    </row>
    <row r="1437" spans="1:9" x14ac:dyDescent="0.25">
      <c r="A1437" t="s">
        <v>49</v>
      </c>
      <c r="B1437" t="str">
        <f>"""TorlysDynamics"",""Torlys Inc."",""111"",""3"",""SHA0250658"",""4"",""220000"""</f>
        <v>"TorlysDynamics","Torlys Inc.","111","3","SHA0250658","4","220000"</v>
      </c>
      <c r="C1437" s="2">
        <v>45940</v>
      </c>
      <c r="D1437" s="2" t="str">
        <f>"SHA0250658"</f>
        <v>SHA0250658</v>
      </c>
      <c r="E1437" s="2" t="str">
        <f>"K153"</f>
        <v>K153</v>
      </c>
      <c r="F1437" t="str">
        <f>"AQIYL"</f>
        <v>AQIYL</v>
      </c>
      <c r="G1437">
        <v>4</v>
      </c>
      <c r="H1437">
        <v>0</v>
      </c>
      <c r="I1437">
        <v>72.16</v>
      </c>
    </row>
    <row r="1438" spans="1:9" x14ac:dyDescent="0.25">
      <c r="A1438" t="s">
        <v>49</v>
      </c>
      <c r="B1438" t="str">
        <f>"""TorlysDynamics"",""Torlys Inc."",""111"",""3"",""SHA0250658"",""4"",""230000"""</f>
        <v>"TorlysDynamics","Torlys Inc.","111","3","SHA0250658","4","230000"</v>
      </c>
      <c r="C1438" s="2">
        <v>45940</v>
      </c>
      <c r="D1438" s="2" t="str">
        <f>"SHA0250658"</f>
        <v>SHA0250658</v>
      </c>
      <c r="E1438" s="2" t="str">
        <f>"K153"</f>
        <v>K153</v>
      </c>
      <c r="F1438" t="str">
        <f>"AQIYL"</f>
        <v>AQIYL</v>
      </c>
      <c r="G1438">
        <v>37</v>
      </c>
      <c r="H1438">
        <v>0</v>
      </c>
      <c r="I1438">
        <v>728.53</v>
      </c>
    </row>
    <row r="1439" spans="1:9" x14ac:dyDescent="0.25">
      <c r="A1439" t="s">
        <v>49</v>
      </c>
      <c r="B1439" t="str">
        <f>"""TorlysDynamics"",""Torlys Inc."",""111"",""3"",""SHA0250658"",""4"",""240000"""</f>
        <v>"TorlysDynamics","Torlys Inc.","111","3","SHA0250658","4","240000"</v>
      </c>
      <c r="C1439" s="2">
        <v>45940</v>
      </c>
      <c r="D1439" s="2" t="str">
        <f>"SHA0250658"</f>
        <v>SHA0250658</v>
      </c>
      <c r="E1439" s="2" t="str">
        <f>"K153"</f>
        <v>K153</v>
      </c>
      <c r="F1439" t="str">
        <f>"AQIYL"</f>
        <v>AQIYL</v>
      </c>
      <c r="G1439">
        <v>3</v>
      </c>
      <c r="H1439">
        <v>0</v>
      </c>
      <c r="I1439">
        <v>54</v>
      </c>
    </row>
    <row r="1440" spans="1:9" x14ac:dyDescent="0.25">
      <c r="A1440" t="s">
        <v>49</v>
      </c>
      <c r="B1440" t="str">
        <f>"""TorlysDynamics"",""Torlys Inc."",""111"",""3"",""SHA0250658"",""4"",""250000"""</f>
        <v>"TorlysDynamics","Torlys Inc.","111","3","SHA0250658","4","250000"</v>
      </c>
      <c r="C1440" s="2">
        <v>45940</v>
      </c>
      <c r="D1440" s="2" t="str">
        <f>"SHA0250658"</f>
        <v>SHA0250658</v>
      </c>
      <c r="E1440" s="2" t="str">
        <f>"K153"</f>
        <v>K153</v>
      </c>
      <c r="F1440" t="str">
        <f>"AQIYL"</f>
        <v>AQIYL</v>
      </c>
      <c r="G1440">
        <v>8</v>
      </c>
      <c r="H1440">
        <v>0</v>
      </c>
      <c r="I1440">
        <v>155.44</v>
      </c>
    </row>
    <row r="1441" spans="1:9" x14ac:dyDescent="0.25">
      <c r="A1441" t="s">
        <v>49</v>
      </c>
      <c r="B1441" t="str">
        <f>"""TorlysDynamics"",""Torlys Inc."",""111"",""3"",""SHA0250658"",""4"",""260000"""</f>
        <v>"TorlysDynamics","Torlys Inc.","111","3","SHA0250658","4","260000"</v>
      </c>
      <c r="C1441" s="2">
        <v>45940</v>
      </c>
      <c r="D1441" s="2" t="str">
        <f>"SHA0250658"</f>
        <v>SHA0250658</v>
      </c>
      <c r="E1441" s="2" t="str">
        <f>"K153"</f>
        <v>K153</v>
      </c>
      <c r="F1441" t="str">
        <f>"AQIYL"</f>
        <v>AQIYL</v>
      </c>
      <c r="G1441">
        <v>24</v>
      </c>
      <c r="H1441">
        <v>0</v>
      </c>
      <c r="I1441">
        <v>466.32</v>
      </c>
    </row>
    <row r="1442" spans="1:9" x14ac:dyDescent="0.25">
      <c r="A1442" t="s">
        <v>49</v>
      </c>
      <c r="B1442" t="str">
        <f>"""TorlysDynamics"",""Torlys Inc."",""111"",""3"",""SHA0250658"",""4"",""267500"""</f>
        <v>"TorlysDynamics","Torlys Inc.","111","3","SHA0250658","4","267500"</v>
      </c>
      <c r="C1442" s="2">
        <v>45940</v>
      </c>
      <c r="D1442" s="2" t="str">
        <f>"SHA0250658"</f>
        <v>SHA0250658</v>
      </c>
      <c r="E1442" s="2" t="str">
        <f>"K153"</f>
        <v>K153</v>
      </c>
      <c r="F1442" t="str">
        <f>"AQIYL"</f>
        <v>AQIYL</v>
      </c>
      <c r="G1442">
        <v>4</v>
      </c>
      <c r="H1442">
        <v>0</v>
      </c>
      <c r="I1442">
        <v>77.72</v>
      </c>
    </row>
    <row r="1443" spans="1:9" x14ac:dyDescent="0.25">
      <c r="A1443" t="s">
        <v>49</v>
      </c>
      <c r="B1443" t="str">
        <f>"""TorlysDynamics"",""Torlys Inc."",""111"",""3"",""SHA0250658"",""4"",""275000"""</f>
        <v>"TorlysDynamics","Torlys Inc.","111","3","SHA0250658","4","275000"</v>
      </c>
      <c r="C1443" s="2">
        <v>45940</v>
      </c>
      <c r="D1443" s="2" t="str">
        <f>"SHA0250658"</f>
        <v>SHA0250658</v>
      </c>
      <c r="E1443" s="2" t="str">
        <f>"K153"</f>
        <v>K153</v>
      </c>
      <c r="F1443" t="str">
        <f>"AQIYL"</f>
        <v>AQIYL</v>
      </c>
      <c r="G1443">
        <v>36</v>
      </c>
      <c r="H1443">
        <v>0</v>
      </c>
      <c r="I1443">
        <v>772.92</v>
      </c>
    </row>
    <row r="1444" spans="1:9" x14ac:dyDescent="0.25">
      <c r="A1444" t="s">
        <v>49</v>
      </c>
      <c r="B1444" t="str">
        <f>"""TorlysDynamics"",""Torlys Inc."",""111"",""3"",""SHA0250658"",""4"",""280000"""</f>
        <v>"TorlysDynamics","Torlys Inc.","111","3","SHA0250658","4","280000"</v>
      </c>
      <c r="C1444" s="2">
        <v>45940</v>
      </c>
      <c r="D1444" s="2" t="str">
        <f>"SHA0250658"</f>
        <v>SHA0250658</v>
      </c>
      <c r="E1444" s="2" t="str">
        <f>"K153"</f>
        <v>K153</v>
      </c>
      <c r="F1444" t="str">
        <f>"AQIYL"</f>
        <v>AQIYL</v>
      </c>
      <c r="G1444">
        <v>41</v>
      </c>
      <c r="H1444">
        <v>0</v>
      </c>
      <c r="I1444">
        <v>880.27</v>
      </c>
    </row>
    <row r="1445" spans="1:9" x14ac:dyDescent="0.25">
      <c r="A1445" t="s">
        <v>49</v>
      </c>
      <c r="B1445" t="str">
        <f>"""TorlysDynamics"",""Torlys Inc."",""111"",""3"",""SHA0250658"",""4"",""290000"""</f>
        <v>"TorlysDynamics","Torlys Inc.","111","3","SHA0250658","4","290000"</v>
      </c>
      <c r="C1445" s="2">
        <v>45940</v>
      </c>
      <c r="D1445" s="2" t="str">
        <f>"SHA0250658"</f>
        <v>SHA0250658</v>
      </c>
      <c r="E1445" s="2" t="str">
        <f>"K153"</f>
        <v>K153</v>
      </c>
      <c r="F1445" t="str">
        <f>"AQIYL"</f>
        <v>AQIYL</v>
      </c>
      <c r="G1445">
        <v>7</v>
      </c>
      <c r="H1445">
        <v>0</v>
      </c>
      <c r="I1445">
        <v>150.29</v>
      </c>
    </row>
    <row r="1446" spans="1:9" x14ac:dyDescent="0.25">
      <c r="A1446" t="s">
        <v>49</v>
      </c>
      <c r="B1446" t="str">
        <f>"""TorlysDynamics"",""Torlys Inc."",""111"",""3"",""SHA0250658"",""4"",""300000"""</f>
        <v>"TorlysDynamics","Torlys Inc.","111","3","SHA0250658","4","300000"</v>
      </c>
      <c r="C1446" s="2">
        <v>45940</v>
      </c>
      <c r="D1446" s="2" t="str">
        <f>"SHA0250658"</f>
        <v>SHA0250658</v>
      </c>
      <c r="E1446" s="2" t="str">
        <f>"K153"</f>
        <v>K153</v>
      </c>
      <c r="F1446" t="str">
        <f>"AQIYL"</f>
        <v>AQIYL</v>
      </c>
      <c r="G1446">
        <v>36</v>
      </c>
      <c r="H1446">
        <v>0</v>
      </c>
      <c r="I1446">
        <v>662.76</v>
      </c>
    </row>
    <row r="1447" spans="1:9" x14ac:dyDescent="0.25">
      <c r="A1447" t="s">
        <v>49</v>
      </c>
      <c r="B1447" t="str">
        <f>"""TorlysDynamics"",""Torlys Inc."",""111"",""3"",""SHA0250658"",""4"",""310000"""</f>
        <v>"TorlysDynamics","Torlys Inc.","111","3","SHA0250658","4","310000"</v>
      </c>
      <c r="C1447" s="2">
        <v>45940</v>
      </c>
      <c r="D1447" s="2" t="str">
        <f>"SHA0250658"</f>
        <v>SHA0250658</v>
      </c>
      <c r="E1447" s="2" t="str">
        <f>"K153"</f>
        <v>K153</v>
      </c>
      <c r="F1447" t="str">
        <f>"AQIYL"</f>
        <v>AQIYL</v>
      </c>
      <c r="G1447">
        <v>27</v>
      </c>
      <c r="H1447">
        <v>0</v>
      </c>
      <c r="I1447">
        <v>530.54999999999995</v>
      </c>
    </row>
    <row r="1448" spans="1:9" x14ac:dyDescent="0.25">
      <c r="A1448" t="s">
        <v>49</v>
      </c>
      <c r="B1448" t="str">
        <f>"""TorlysDynamics"",""Torlys Inc."",""111"",""3"",""SHA0250658"",""4"",""320000"""</f>
        <v>"TorlysDynamics","Torlys Inc.","111","3","SHA0250658","4","320000"</v>
      </c>
      <c r="C1448" s="2">
        <v>45940</v>
      </c>
      <c r="D1448" s="2" t="str">
        <f>"SHA0250658"</f>
        <v>SHA0250658</v>
      </c>
      <c r="E1448" s="2" t="str">
        <f>"K153"</f>
        <v>K153</v>
      </c>
      <c r="F1448" t="str">
        <f>"AQIYL"</f>
        <v>AQIYL</v>
      </c>
      <c r="G1448">
        <v>25</v>
      </c>
      <c r="H1448">
        <v>0</v>
      </c>
      <c r="I1448">
        <v>398.5</v>
      </c>
    </row>
    <row r="1449" spans="1:9" x14ac:dyDescent="0.25">
      <c r="A1449" t="s">
        <v>49</v>
      </c>
      <c r="B1449" t="str">
        <f>"""TorlysDynamics"",""Torlys Inc."",""111"",""3"",""SHA0250658"",""4"",""340000"""</f>
        <v>"TorlysDynamics","Torlys Inc.","111","3","SHA0250658","4","340000"</v>
      </c>
      <c r="C1449" s="2">
        <v>45940</v>
      </c>
      <c r="D1449" s="2" t="str">
        <f>"SHA0250658"</f>
        <v>SHA0250658</v>
      </c>
      <c r="E1449" s="2" t="str">
        <f>"K153"</f>
        <v>K153</v>
      </c>
      <c r="F1449" t="str">
        <f>"AQIYL"</f>
        <v>AQIYL</v>
      </c>
      <c r="G1449">
        <v>1</v>
      </c>
      <c r="H1449">
        <v>0</v>
      </c>
      <c r="I1449">
        <v>18.04</v>
      </c>
    </row>
    <row r="1450" spans="1:9" x14ac:dyDescent="0.25">
      <c r="A1450" t="s">
        <v>49</v>
      </c>
      <c r="B1450" t="str">
        <f>"""TorlysDynamics"",""Torlys Inc."",""111"",""3"",""SHA0250658"",""4"",""345000"""</f>
        <v>"TorlysDynamics","Torlys Inc.","111","3","SHA0250658","4","345000"</v>
      </c>
      <c r="C1450" s="2">
        <v>45940</v>
      </c>
      <c r="D1450" s="2" t="str">
        <f>"SHA0250658"</f>
        <v>SHA0250658</v>
      </c>
      <c r="E1450" s="2" t="str">
        <f>"K153"</f>
        <v>K153</v>
      </c>
      <c r="F1450" t="str">
        <f>"AQIYL"</f>
        <v>AQIYL</v>
      </c>
      <c r="G1450">
        <v>15</v>
      </c>
      <c r="H1450">
        <v>1</v>
      </c>
      <c r="I1450">
        <v>992.2</v>
      </c>
    </row>
    <row r="1451" spans="1:9" x14ac:dyDescent="0.25">
      <c r="A1451" t="s">
        <v>49</v>
      </c>
      <c r="B1451" t="str">
        <f>"""TorlysDynamics"",""Torlys Inc."",""111"",""3"",""SHA0250658"",""4"",""347500"""</f>
        <v>"TorlysDynamics","Torlys Inc.","111","3","SHA0250658","4","347500"</v>
      </c>
      <c r="C1451" s="2">
        <v>45940</v>
      </c>
      <c r="D1451" s="2" t="str">
        <f>"SHA0250658"</f>
        <v>SHA0250658</v>
      </c>
      <c r="E1451" s="2" t="str">
        <f>"K153"</f>
        <v>K153</v>
      </c>
      <c r="F1451" t="str">
        <f>"AQIYL"</f>
        <v>AQIYL</v>
      </c>
      <c r="G1451">
        <v>41</v>
      </c>
      <c r="H1451">
        <v>0</v>
      </c>
      <c r="I1451">
        <v>653.54</v>
      </c>
    </row>
    <row r="1452" spans="1:9" x14ac:dyDescent="0.25">
      <c r="A1452" t="s">
        <v>49</v>
      </c>
      <c r="B1452" t="str">
        <f>"""TorlysDynamics"",""Torlys Inc."",""111"",""3"",""SHA0250658"",""4"",""348750"""</f>
        <v>"TorlysDynamics","Torlys Inc.","111","3","SHA0250658","4","348750"</v>
      </c>
      <c r="C1452" s="2">
        <v>45940</v>
      </c>
      <c r="D1452" s="2" t="str">
        <f>"SHA0250658"</f>
        <v>SHA0250658</v>
      </c>
      <c r="E1452" s="2" t="str">
        <f>"K153"</f>
        <v>K153</v>
      </c>
      <c r="F1452" t="str">
        <f>"AQIYL"</f>
        <v>AQIYL</v>
      </c>
      <c r="G1452">
        <v>44</v>
      </c>
      <c r="H1452">
        <v>0</v>
      </c>
      <c r="I1452">
        <v>701.36</v>
      </c>
    </row>
    <row r="1453" spans="1:9" x14ac:dyDescent="0.25">
      <c r="A1453" t="s">
        <v>49</v>
      </c>
      <c r="B1453" t="str">
        <f>"""TorlysDynamics"",""Torlys Inc."",""111"",""3"",""SHA0250659"",""4"",""10000"""</f>
        <v>"TorlysDynamics","Torlys Inc.","111","3","SHA0250659","4","10000"</v>
      </c>
      <c r="C1453" s="2">
        <v>45940</v>
      </c>
      <c r="D1453" s="2" t="str">
        <f>"SHA0250659"</f>
        <v>SHA0250659</v>
      </c>
      <c r="E1453" s="2" t="str">
        <f>"MISC-HARMONY"</f>
        <v>MISC-HARMONY</v>
      </c>
      <c r="F1453" t="str">
        <f>"CHICO"</f>
        <v>CHICO</v>
      </c>
      <c r="G1453">
        <v>27</v>
      </c>
      <c r="H1453">
        <v>0</v>
      </c>
      <c r="I1453">
        <v>626.94000000000005</v>
      </c>
    </row>
    <row r="1454" spans="1:9" x14ac:dyDescent="0.25">
      <c r="A1454" t="s">
        <v>49</v>
      </c>
      <c r="B1454" t="str">
        <f>"""TorlysDynamics"",""Torlys Inc."",""111"",""3"",""SHA0250659"",""4"",""20000"""</f>
        <v>"TorlysDynamics","Torlys Inc.","111","3","SHA0250659","4","20000"</v>
      </c>
      <c r="C1454" s="2">
        <v>45940</v>
      </c>
      <c r="D1454" s="2" t="str">
        <f>"SHA0250659"</f>
        <v>SHA0250659</v>
      </c>
      <c r="E1454" s="2" t="str">
        <f>"MISC-HARMONY"</f>
        <v>MISC-HARMONY</v>
      </c>
      <c r="F1454" t="str">
        <f>"CHICO"</f>
        <v>CHICO</v>
      </c>
      <c r="G1454">
        <v>1</v>
      </c>
      <c r="H1454">
        <v>0</v>
      </c>
      <c r="I1454">
        <v>4</v>
      </c>
    </row>
    <row r="1455" spans="1:9" x14ac:dyDescent="0.25">
      <c r="A1455" t="s">
        <v>49</v>
      </c>
      <c r="B1455" t="str">
        <f>"""TorlysDynamics"",""Torlys Inc."",""111"",""3"",""SHA0250659"",""4"",""40000"""</f>
        <v>"TorlysDynamics","Torlys Inc.","111","3","SHA0250659","4","40000"</v>
      </c>
      <c r="C1455" s="2">
        <v>45940</v>
      </c>
      <c r="D1455" s="2" t="str">
        <f>"SHA0250659"</f>
        <v>SHA0250659</v>
      </c>
      <c r="E1455" s="2" t="str">
        <f>"MISC-HARMONY"</f>
        <v>MISC-HARMONY</v>
      </c>
      <c r="F1455" t="str">
        <f>"CHICO"</f>
        <v>CHICO</v>
      </c>
      <c r="G1455">
        <v>0</v>
      </c>
      <c r="H1455">
        <v>0</v>
      </c>
      <c r="I1455">
        <v>1</v>
      </c>
    </row>
    <row r="1456" spans="1:9" x14ac:dyDescent="0.25">
      <c r="A1456" t="s">
        <v>49</v>
      </c>
      <c r="B1456" t="str">
        <f>"""TorlysDynamics"",""Torlys Inc."",""111"",""3"",""SHA0250659"",""4"",""50000"""</f>
        <v>"TorlysDynamics","Torlys Inc.","111","3","SHA0250659","4","50000"</v>
      </c>
      <c r="C1456" s="2">
        <v>45940</v>
      </c>
      <c r="D1456" s="2" t="str">
        <f>"SHA0250659"</f>
        <v>SHA0250659</v>
      </c>
      <c r="E1456" s="2" t="str">
        <f>"MISC-HARMONY"</f>
        <v>MISC-HARMONY</v>
      </c>
      <c r="F1456" t="str">
        <f>"CHICO"</f>
        <v>CHICO</v>
      </c>
      <c r="G1456">
        <v>0</v>
      </c>
      <c r="H1456">
        <v>0</v>
      </c>
      <c r="I1456">
        <v>3</v>
      </c>
    </row>
    <row r="1457" spans="1:9" x14ac:dyDescent="0.25">
      <c r="A1457" t="s">
        <v>49</v>
      </c>
      <c r="B1457" t="str">
        <f>"""TorlysDynamics"",""Torlys Inc."",""111"",""3"",""SHA0250662"",""4"",""10000"""</f>
        <v>"TorlysDynamics","Torlys Inc.","111","3","SHA0250662","4","10000"</v>
      </c>
      <c r="C1457" s="2">
        <v>45940</v>
      </c>
      <c r="D1457" s="2" t="str">
        <f>"SHA0250662"</f>
        <v>SHA0250662</v>
      </c>
      <c r="E1457" s="2" t="str">
        <f>"A100"</f>
        <v>A100</v>
      </c>
      <c r="F1457" t="str">
        <f>"JASON-R"</f>
        <v>JASON-R</v>
      </c>
      <c r="G1457">
        <v>3</v>
      </c>
      <c r="H1457">
        <v>0</v>
      </c>
      <c r="I1457">
        <v>29.25</v>
      </c>
    </row>
    <row r="1458" spans="1:9" x14ac:dyDescent="0.25">
      <c r="A1458" t="s">
        <v>49</v>
      </c>
      <c r="B1458" t="str">
        <f>"""TorlysDynamics"",""Torlys Inc."",""111"",""3"",""SHA0250664"",""4"",""10000"""</f>
        <v>"TorlysDynamics","Torlys Inc.","111","3","SHA0250664","4","10000"</v>
      </c>
      <c r="C1458" s="2">
        <v>45940</v>
      </c>
      <c r="D1458" s="2" t="str">
        <f>"SHA0250664"</f>
        <v>SHA0250664</v>
      </c>
      <c r="E1458" s="2" t="str">
        <f>"F220"</f>
        <v>F220</v>
      </c>
      <c r="F1458" t="str">
        <f>"JUSTIN-K"</f>
        <v>JUSTIN-K</v>
      </c>
      <c r="G1458">
        <v>0</v>
      </c>
      <c r="H1458">
        <v>1</v>
      </c>
      <c r="I1458">
        <v>75</v>
      </c>
    </row>
    <row r="1459" spans="1:9" x14ac:dyDescent="0.25">
      <c r="A1459" t="s">
        <v>49</v>
      </c>
      <c r="B1459" t="str">
        <f>"""TorlysDynamics"",""Torlys Inc."",""111"",""3"",""SHA0250666"",""4"",""10000"""</f>
        <v>"TorlysDynamics","Torlys Inc.","111","3","SHA0250666","4","10000"</v>
      </c>
      <c r="C1459" s="2">
        <v>45944</v>
      </c>
      <c r="D1459" s="2" t="str">
        <f>"SHA0250666"</f>
        <v>SHA0250666</v>
      </c>
      <c r="E1459" s="2" t="str">
        <f>"C4115"</f>
        <v>C4115</v>
      </c>
      <c r="F1459" t="str">
        <f>"KEVIN-F"</f>
        <v>KEVIN-F</v>
      </c>
      <c r="G1459">
        <v>1</v>
      </c>
      <c r="H1459">
        <v>0</v>
      </c>
      <c r="I1459">
        <v>1</v>
      </c>
    </row>
    <row r="1460" spans="1:9" x14ac:dyDescent="0.25">
      <c r="A1460" t="s">
        <v>49</v>
      </c>
      <c r="B1460" t="str">
        <f>"""TorlysDynamics"",""Torlys Inc."",""111"",""3"",""SHA0250667"",""4"",""10000"""</f>
        <v>"TorlysDynamics","Torlys Inc.","111","3","SHA0250667","4","10000"</v>
      </c>
      <c r="C1460" s="2">
        <v>45944</v>
      </c>
      <c r="D1460" s="2" t="str">
        <f>"SHA0250667"</f>
        <v>SHA0250667</v>
      </c>
      <c r="E1460" s="2" t="str">
        <f>"S395"</f>
        <v>S395</v>
      </c>
      <c r="F1460" t="str">
        <f>"JASON-R"</f>
        <v>JASON-R</v>
      </c>
      <c r="G1460">
        <v>3</v>
      </c>
      <c r="H1460">
        <v>0</v>
      </c>
      <c r="I1460">
        <v>43.98</v>
      </c>
    </row>
    <row r="1461" spans="1:9" x14ac:dyDescent="0.25">
      <c r="A1461" t="s">
        <v>49</v>
      </c>
      <c r="B1461" t="str">
        <f>"""TorlysDynamics"",""Torlys Inc."",""111"",""3"",""SHA0250668"",""4"",""10000"""</f>
        <v>"TorlysDynamics","Torlys Inc.","111","3","SHA0250668","4","10000"</v>
      </c>
      <c r="C1461" s="2">
        <v>45944</v>
      </c>
      <c r="D1461" s="2" t="str">
        <f>"SHA0250668"</f>
        <v>SHA0250668</v>
      </c>
      <c r="E1461" s="2" t="str">
        <f>"A415"</f>
        <v>A415</v>
      </c>
      <c r="F1461" t="str">
        <f>"JASON-R"</f>
        <v>JASON-R</v>
      </c>
      <c r="G1461">
        <v>29</v>
      </c>
      <c r="H1461">
        <v>0</v>
      </c>
      <c r="I1461">
        <v>762.41</v>
      </c>
    </row>
    <row r="1462" spans="1:9" x14ac:dyDescent="0.25">
      <c r="A1462" t="s">
        <v>49</v>
      </c>
      <c r="B1462" t="str">
        <f>"""TorlysDynamics"",""Torlys Inc."",""111"",""3"",""SHA0250668"",""4"",""40000"""</f>
        <v>"TorlysDynamics","Torlys Inc.","111","3","SHA0250668","4","40000"</v>
      </c>
      <c r="C1462" s="2">
        <v>45944</v>
      </c>
      <c r="D1462" s="2" t="str">
        <f>"SHA0250668"</f>
        <v>SHA0250668</v>
      </c>
      <c r="E1462" s="2" t="str">
        <f>"A415"</f>
        <v>A415</v>
      </c>
      <c r="F1462" t="str">
        <f>"JASON-R"</f>
        <v>JASON-R</v>
      </c>
      <c r="G1462">
        <v>0</v>
      </c>
      <c r="H1462">
        <v>0</v>
      </c>
      <c r="I1462">
        <v>8</v>
      </c>
    </row>
    <row r="1463" spans="1:9" x14ac:dyDescent="0.25">
      <c r="A1463" t="s">
        <v>49</v>
      </c>
      <c r="B1463" t="str">
        <f>"""TorlysDynamics"",""Torlys Inc."",""111"",""3"",""SHA0250669"",""4"",""10000"""</f>
        <v>"TorlysDynamics","Torlys Inc.","111","3","SHA0250669","4","10000"</v>
      </c>
      <c r="C1463" s="2">
        <v>45944</v>
      </c>
      <c r="D1463" s="2" t="str">
        <f>"SHA0250669"</f>
        <v>SHA0250669</v>
      </c>
      <c r="E1463" s="2" t="str">
        <f>"A415"</f>
        <v>A415</v>
      </c>
      <c r="F1463" t="str">
        <f>"JASON-R"</f>
        <v>JASON-R</v>
      </c>
      <c r="G1463">
        <v>46</v>
      </c>
      <c r="H1463">
        <v>0</v>
      </c>
      <c r="I1463">
        <v>1209.3399999999999</v>
      </c>
    </row>
    <row r="1464" spans="1:9" x14ac:dyDescent="0.25">
      <c r="A1464" t="s">
        <v>49</v>
      </c>
      <c r="B1464" t="str">
        <f>"""TorlysDynamics"",""Torlys Inc."",""111"",""3"",""SHA0250669"",""4"",""40000"""</f>
        <v>"TorlysDynamics","Torlys Inc.","111","3","SHA0250669","4","40000"</v>
      </c>
      <c r="C1464" s="2">
        <v>45944</v>
      </c>
      <c r="D1464" s="2" t="str">
        <f>"SHA0250669"</f>
        <v>SHA0250669</v>
      </c>
      <c r="E1464" s="2" t="str">
        <f>"A415"</f>
        <v>A415</v>
      </c>
      <c r="F1464" t="str">
        <f>"JASON-R"</f>
        <v>JASON-R</v>
      </c>
      <c r="G1464">
        <v>0</v>
      </c>
      <c r="H1464">
        <v>0</v>
      </c>
      <c r="I1464">
        <v>8</v>
      </c>
    </row>
    <row r="1465" spans="1:9" x14ac:dyDescent="0.25">
      <c r="A1465" t="s">
        <v>49</v>
      </c>
      <c r="B1465" t="str">
        <f>"""TorlysDynamics"",""Torlys Inc."",""111"",""3"",""SHA0250670"",""4"",""10000"""</f>
        <v>"TorlysDynamics","Torlys Inc.","111","3","SHA0250670","4","10000"</v>
      </c>
      <c r="C1465" s="2">
        <v>45944</v>
      </c>
      <c r="D1465" s="2" t="str">
        <f>"SHA0250670"</f>
        <v>SHA0250670</v>
      </c>
      <c r="E1465" s="2" t="str">
        <f>"P1111"</f>
        <v>P1111</v>
      </c>
      <c r="F1465" t="str">
        <f>"BRANDON"</f>
        <v>BRANDON</v>
      </c>
      <c r="G1465">
        <v>11</v>
      </c>
      <c r="H1465">
        <v>0</v>
      </c>
      <c r="I1465">
        <v>172.04</v>
      </c>
    </row>
    <row r="1466" spans="1:9" x14ac:dyDescent="0.25">
      <c r="A1466" t="s">
        <v>49</v>
      </c>
      <c r="B1466" t="str">
        <f>"""TorlysDynamics"",""Torlys Inc."",""111"",""3"",""SHA0250670"",""4"",""30000"""</f>
        <v>"TorlysDynamics","Torlys Inc.","111","3","SHA0250670","4","30000"</v>
      </c>
      <c r="C1466" s="2">
        <v>45944</v>
      </c>
      <c r="D1466" s="2" t="str">
        <f>"SHA0250670"</f>
        <v>SHA0250670</v>
      </c>
      <c r="E1466" s="2" t="str">
        <f>"P1111"</f>
        <v>P1111</v>
      </c>
      <c r="F1466" t="str">
        <f>"BRANDON"</f>
        <v>BRANDON</v>
      </c>
      <c r="G1466">
        <v>20</v>
      </c>
      <c r="H1466">
        <v>0</v>
      </c>
      <c r="I1466">
        <v>312.8</v>
      </c>
    </row>
    <row r="1467" spans="1:9" x14ac:dyDescent="0.25">
      <c r="A1467" t="s">
        <v>49</v>
      </c>
      <c r="B1467" t="str">
        <f>"""TorlysDynamics"",""Torlys Inc."",""111"",""3"",""SHA0250671"",""4"",""10000"""</f>
        <v>"TorlysDynamics","Torlys Inc.","111","3","SHA0250671","4","10000"</v>
      </c>
      <c r="C1467" s="2">
        <v>45944</v>
      </c>
      <c r="D1467" s="2" t="str">
        <f>"SHA0250671"</f>
        <v>SHA0250671</v>
      </c>
      <c r="E1467" s="2" t="str">
        <f>"A415"</f>
        <v>A415</v>
      </c>
      <c r="F1467" t="str">
        <f>"JASON-R"</f>
        <v>JASON-R</v>
      </c>
      <c r="G1467">
        <v>34</v>
      </c>
      <c r="H1467">
        <v>0</v>
      </c>
      <c r="I1467">
        <v>893.86</v>
      </c>
    </row>
    <row r="1468" spans="1:9" x14ac:dyDescent="0.25">
      <c r="A1468" t="s">
        <v>49</v>
      </c>
      <c r="B1468" t="str">
        <f>"""TorlysDynamics"",""Torlys Inc."",""111"",""3"",""SHA0250671"",""4"",""40000"""</f>
        <v>"TorlysDynamics","Torlys Inc.","111","3","SHA0250671","4","40000"</v>
      </c>
      <c r="C1468" s="2">
        <v>45944</v>
      </c>
      <c r="D1468" s="2" t="str">
        <f>"SHA0250671"</f>
        <v>SHA0250671</v>
      </c>
      <c r="E1468" s="2" t="str">
        <f>"A415"</f>
        <v>A415</v>
      </c>
      <c r="F1468" t="str">
        <f>"JASON-R"</f>
        <v>JASON-R</v>
      </c>
      <c r="G1468">
        <v>0</v>
      </c>
      <c r="H1468">
        <v>0</v>
      </c>
      <c r="I1468">
        <v>8</v>
      </c>
    </row>
    <row r="1469" spans="1:9" x14ac:dyDescent="0.25">
      <c r="A1469" t="s">
        <v>49</v>
      </c>
      <c r="B1469" t="str">
        <f>"""TorlysDynamics"",""Torlys Inc."",""111"",""3"",""SHA0250672"",""4"",""10000"""</f>
        <v>"TorlysDynamics","Torlys Inc.","111","3","SHA0250672","4","10000"</v>
      </c>
      <c r="C1469" s="2">
        <v>45944</v>
      </c>
      <c r="D1469" s="2" t="str">
        <f>"SHA0250672"</f>
        <v>SHA0250672</v>
      </c>
      <c r="E1469" s="2" t="str">
        <f>"P1012"</f>
        <v>P1012</v>
      </c>
      <c r="F1469" t="str">
        <f>"BRANDON"</f>
        <v>BRANDON</v>
      </c>
      <c r="G1469">
        <v>3</v>
      </c>
      <c r="H1469">
        <v>0</v>
      </c>
      <c r="I1469">
        <v>70.349999999999994</v>
      </c>
    </row>
    <row r="1470" spans="1:9" x14ac:dyDescent="0.25">
      <c r="A1470" t="s">
        <v>49</v>
      </c>
      <c r="B1470" t="str">
        <f>"""TorlysDynamics"",""Torlys Inc."",""111"",""3"",""SHA0250672"",""4"",""20000"""</f>
        <v>"TorlysDynamics","Torlys Inc.","111","3","SHA0250672","4","20000"</v>
      </c>
      <c r="C1470" s="2">
        <v>45944</v>
      </c>
      <c r="D1470" s="2" t="str">
        <f>"SHA0250672"</f>
        <v>SHA0250672</v>
      </c>
      <c r="E1470" s="2" t="str">
        <f>"P1012"</f>
        <v>P1012</v>
      </c>
      <c r="F1470" t="str">
        <f>"BRANDON"</f>
        <v>BRANDON</v>
      </c>
      <c r="G1470">
        <v>0</v>
      </c>
      <c r="H1470">
        <v>0</v>
      </c>
      <c r="I1470">
        <v>2</v>
      </c>
    </row>
    <row r="1471" spans="1:9" x14ac:dyDescent="0.25">
      <c r="A1471" t="s">
        <v>49</v>
      </c>
      <c r="B1471" t="str">
        <f>"""TorlysDynamics"",""Torlys Inc."",""111"",""3"",""SHA0250673"",""4"",""10000"""</f>
        <v>"TorlysDynamics","Torlys Inc.","111","3","SHA0250673","4","10000"</v>
      </c>
      <c r="C1471" s="2">
        <v>45944</v>
      </c>
      <c r="D1471" s="2" t="str">
        <f>"SHA0250673"</f>
        <v>SHA0250673</v>
      </c>
      <c r="E1471" s="2" t="str">
        <f>"P1111"</f>
        <v>P1111</v>
      </c>
      <c r="F1471" t="str">
        <f>"BRANDON"</f>
        <v>BRANDON</v>
      </c>
      <c r="G1471">
        <v>12</v>
      </c>
      <c r="H1471">
        <v>0</v>
      </c>
      <c r="I1471">
        <v>175.92</v>
      </c>
    </row>
    <row r="1472" spans="1:9" x14ac:dyDescent="0.25">
      <c r="A1472" t="s">
        <v>49</v>
      </c>
      <c r="B1472" t="str">
        <f>"""TorlysDynamics"",""Torlys Inc."",""111"",""3"",""SHA0250675"",""4"",""10000"""</f>
        <v>"TorlysDynamics","Torlys Inc.","111","3","SHA0250675","4","10000"</v>
      </c>
      <c r="C1472" s="2">
        <v>45944</v>
      </c>
      <c r="D1472" s="2" t="str">
        <f>"SHA0250675"</f>
        <v>SHA0250675</v>
      </c>
      <c r="E1472" s="2" t="str">
        <f>"C699"</f>
        <v>C699</v>
      </c>
      <c r="F1472" t="str">
        <f>"MANUEL"</f>
        <v>MANUEL</v>
      </c>
      <c r="G1472">
        <v>0</v>
      </c>
      <c r="H1472">
        <v>2</v>
      </c>
      <c r="I1472">
        <v>2438.8000000000002</v>
      </c>
    </row>
    <row r="1473" spans="1:9" x14ac:dyDescent="0.25">
      <c r="A1473" t="s">
        <v>49</v>
      </c>
      <c r="B1473" t="str">
        <f>"""TorlysDynamics"",""Torlys Inc."",""111"",""3"",""SHA0250676"",""4"",""10000"""</f>
        <v>"TorlysDynamics","Torlys Inc.","111","3","SHA0250676","4","10000"</v>
      </c>
      <c r="C1473" s="2">
        <v>45944</v>
      </c>
      <c r="D1473" s="2" t="str">
        <f>"SHA0250676"</f>
        <v>SHA0250676</v>
      </c>
      <c r="E1473" s="2" t="str">
        <f>"C699"</f>
        <v>C699</v>
      </c>
      <c r="F1473" t="str">
        <f>"MANUEL"</f>
        <v>MANUEL</v>
      </c>
      <c r="G1473">
        <v>0</v>
      </c>
      <c r="H1473">
        <v>1</v>
      </c>
      <c r="I1473">
        <v>60</v>
      </c>
    </row>
    <row r="1474" spans="1:9" x14ac:dyDescent="0.25">
      <c r="A1474" t="s">
        <v>49</v>
      </c>
      <c r="B1474" t="str">
        <f>"""TorlysDynamics"",""Torlys Inc."",""111"",""3"",""SHA0250678"",""4"",""10000"""</f>
        <v>"TorlysDynamics","Torlys Inc.","111","3","SHA0250678","4","10000"</v>
      </c>
      <c r="C1474" s="2">
        <v>45944</v>
      </c>
      <c r="D1474" s="2" t="str">
        <f>"SHA0250678"</f>
        <v>SHA0250678</v>
      </c>
      <c r="E1474" s="2" t="str">
        <f>"S140"</f>
        <v>S140</v>
      </c>
      <c r="F1474" t="str">
        <f>"JASON-R"</f>
        <v>JASON-R</v>
      </c>
      <c r="G1474">
        <v>0</v>
      </c>
      <c r="H1474">
        <v>1</v>
      </c>
      <c r="I1474">
        <v>1204</v>
      </c>
    </row>
    <row r="1475" spans="1:9" x14ac:dyDescent="0.25">
      <c r="A1475" t="s">
        <v>49</v>
      </c>
      <c r="B1475" t="str">
        <f>"""TorlysDynamics"",""Torlys Inc."",""111"",""3"",""SHA0250679"",""4"",""10000"""</f>
        <v>"TorlysDynamics","Torlys Inc.","111","3","SHA0250679","4","10000"</v>
      </c>
      <c r="C1475" s="2">
        <v>45944</v>
      </c>
      <c r="D1475" s="2" t="str">
        <f>"SHA0250679"</f>
        <v>SHA0250679</v>
      </c>
      <c r="E1475" s="2" t="str">
        <f>"S140"</f>
        <v>S140</v>
      </c>
      <c r="F1475" t="str">
        <f>"JASON-R"</f>
        <v>JASON-R</v>
      </c>
      <c r="G1475">
        <v>30</v>
      </c>
      <c r="H1475">
        <v>0</v>
      </c>
      <c r="I1475">
        <v>705.9</v>
      </c>
    </row>
    <row r="1476" spans="1:9" x14ac:dyDescent="0.25">
      <c r="A1476" t="s">
        <v>49</v>
      </c>
      <c r="B1476" t="str">
        <f>"""TorlysDynamics"",""Torlys Inc."",""111"",""3"",""SHA0250680"",""4"",""20000"""</f>
        <v>"TorlysDynamics","Torlys Inc.","111","3","SHA0250680","4","20000"</v>
      </c>
      <c r="C1476" s="2">
        <v>45944</v>
      </c>
      <c r="D1476" s="2" t="str">
        <f>"SHA0250680"</f>
        <v>SHA0250680</v>
      </c>
      <c r="E1476" s="2" t="str">
        <f>"P1012"</f>
        <v>P1012</v>
      </c>
      <c r="F1476" t="str">
        <f>"BRANDON"</f>
        <v>BRANDON</v>
      </c>
      <c r="G1476">
        <v>0</v>
      </c>
      <c r="H1476">
        <v>0</v>
      </c>
      <c r="I1476">
        <v>1</v>
      </c>
    </row>
    <row r="1477" spans="1:9" x14ac:dyDescent="0.25">
      <c r="A1477" t="s">
        <v>49</v>
      </c>
      <c r="B1477" t="str">
        <f>"""TorlysDynamics"",""Torlys Inc."",""111"",""3"",""SHA0250681"",""4"",""10000"""</f>
        <v>"TorlysDynamics","Torlys Inc.","111","3","SHA0250681","4","10000"</v>
      </c>
      <c r="C1477" s="2">
        <v>45944</v>
      </c>
      <c r="D1477" s="2" t="str">
        <f>"SHA0250681"</f>
        <v>SHA0250681</v>
      </c>
      <c r="E1477" s="2" t="str">
        <f>"W130"</f>
        <v>W130</v>
      </c>
      <c r="F1477" t="str">
        <f>"MANUEL"</f>
        <v>MANUEL</v>
      </c>
      <c r="G1477">
        <v>32</v>
      </c>
      <c r="H1477">
        <v>0</v>
      </c>
      <c r="I1477">
        <v>520.96</v>
      </c>
    </row>
    <row r="1478" spans="1:9" x14ac:dyDescent="0.25">
      <c r="A1478" t="s">
        <v>49</v>
      </c>
      <c r="B1478" t="str">
        <f>"""TorlysDynamics"",""Torlys Inc."",""111"",""3"",""SHA0250683"",""4"",""10000"""</f>
        <v>"TorlysDynamics","Torlys Inc.","111","3","SHA0250683","4","10000"</v>
      </c>
      <c r="C1478" s="2">
        <v>45944</v>
      </c>
      <c r="D1478" s="2" t="str">
        <f>"SHA0250683"</f>
        <v>SHA0250683</v>
      </c>
      <c r="E1478" s="2" t="str">
        <f>"W130"</f>
        <v>W130</v>
      </c>
      <c r="F1478" t="str">
        <f>"MANUEL"</f>
        <v>MANUEL</v>
      </c>
      <c r="G1478">
        <v>39</v>
      </c>
      <c r="H1478">
        <v>0</v>
      </c>
      <c r="I1478">
        <v>634.91999999999996</v>
      </c>
    </row>
    <row r="1479" spans="1:9" x14ac:dyDescent="0.25">
      <c r="A1479" t="s">
        <v>49</v>
      </c>
      <c r="B1479" t="str">
        <f>"""TorlysDynamics"",""Torlys Inc."",""111"",""3"",""SHA0250684"",""4"",""10000"""</f>
        <v>"TorlysDynamics","Torlys Inc.","111","3","SHA0250684","4","10000"</v>
      </c>
      <c r="C1479" s="2">
        <v>45944</v>
      </c>
      <c r="D1479" s="2" t="str">
        <f>"SHA0250684"</f>
        <v>SHA0250684</v>
      </c>
      <c r="E1479" s="2" t="str">
        <f>"W130"</f>
        <v>W130</v>
      </c>
      <c r="F1479" t="str">
        <f>"MANUEL"</f>
        <v>MANUEL</v>
      </c>
      <c r="G1479">
        <v>14</v>
      </c>
      <c r="H1479">
        <v>0</v>
      </c>
      <c r="I1479">
        <v>397.18</v>
      </c>
    </row>
    <row r="1480" spans="1:9" x14ac:dyDescent="0.25">
      <c r="A1480" t="s">
        <v>49</v>
      </c>
      <c r="B1480" t="str">
        <f>"""TorlysDynamics"",""Torlys Inc."",""111"",""3"",""SHA0250685"",""4"",""10000"""</f>
        <v>"TorlysDynamics","Torlys Inc.","111","3","SHA0250685","4","10000"</v>
      </c>
      <c r="C1480" s="2">
        <v>45944</v>
      </c>
      <c r="D1480" s="2" t="str">
        <f>"SHA0250685"</f>
        <v>SHA0250685</v>
      </c>
      <c r="E1480" s="2" t="str">
        <f>"W130"</f>
        <v>W130</v>
      </c>
      <c r="F1480" t="str">
        <f>"MANUEL"</f>
        <v>MANUEL</v>
      </c>
      <c r="G1480">
        <v>44</v>
      </c>
      <c r="H1480">
        <v>0</v>
      </c>
      <c r="I1480">
        <v>935.44</v>
      </c>
    </row>
    <row r="1481" spans="1:9" x14ac:dyDescent="0.25">
      <c r="A1481" t="s">
        <v>49</v>
      </c>
      <c r="B1481" t="str">
        <f>"""TorlysDynamics"",""Torlys Inc."",""111"",""3"",""SHA0250686"",""4"",""10000"""</f>
        <v>"TorlysDynamics","Torlys Inc.","111","3","SHA0250686","4","10000"</v>
      </c>
      <c r="C1481" s="2">
        <v>45944</v>
      </c>
      <c r="D1481" s="2" t="str">
        <f>"SHA0250686"</f>
        <v>SHA0250686</v>
      </c>
      <c r="E1481" s="2" t="str">
        <f>"W130"</f>
        <v>W130</v>
      </c>
      <c r="F1481" t="str">
        <f>"MANUEL"</f>
        <v>MANUEL</v>
      </c>
      <c r="G1481">
        <v>32</v>
      </c>
      <c r="H1481">
        <v>0</v>
      </c>
      <c r="I1481">
        <v>520.96</v>
      </c>
    </row>
    <row r="1482" spans="1:9" x14ac:dyDescent="0.25">
      <c r="A1482" t="s">
        <v>49</v>
      </c>
      <c r="B1482" t="str">
        <f>"""TorlysDynamics"",""Torlys Inc."",""111"",""3"",""SHA0250687"",""4"",""10000"""</f>
        <v>"TorlysDynamics","Torlys Inc.","111","3","SHA0250687","4","10000"</v>
      </c>
      <c r="C1482" s="2">
        <v>45944</v>
      </c>
      <c r="D1482" s="2" t="str">
        <f>"SHA0250687"</f>
        <v>SHA0250687</v>
      </c>
      <c r="E1482" s="2" t="str">
        <f>"W130"</f>
        <v>W130</v>
      </c>
      <c r="F1482" t="str">
        <f>"MANUEL"</f>
        <v>MANUEL</v>
      </c>
      <c r="G1482">
        <v>3</v>
      </c>
      <c r="H1482">
        <v>0</v>
      </c>
      <c r="I1482">
        <v>63.72</v>
      </c>
    </row>
    <row r="1483" spans="1:9" x14ac:dyDescent="0.25">
      <c r="A1483" t="s">
        <v>49</v>
      </c>
      <c r="B1483" t="str">
        <f>"""TorlysDynamics"",""Torlys Inc."",""111"",""3"",""SHA0250688"",""4"",""10000"""</f>
        <v>"TorlysDynamics","Torlys Inc.","111","3","SHA0250688","4","10000"</v>
      </c>
      <c r="C1483" s="2">
        <v>45944</v>
      </c>
      <c r="D1483" s="2" t="str">
        <f>"SHA0250688"</f>
        <v>SHA0250688</v>
      </c>
      <c r="E1483" s="2" t="str">
        <f>"T140"</f>
        <v>T140</v>
      </c>
      <c r="F1483" t="str">
        <f>"MANUEL"</f>
        <v>MANUEL</v>
      </c>
      <c r="G1483">
        <v>39</v>
      </c>
      <c r="H1483">
        <v>0</v>
      </c>
      <c r="I1483">
        <v>882.96</v>
      </c>
    </row>
    <row r="1484" spans="1:9" x14ac:dyDescent="0.25">
      <c r="A1484" t="s">
        <v>49</v>
      </c>
      <c r="B1484" t="str">
        <f>"""TorlysDynamics"",""Torlys Inc."",""111"",""3"",""SHA0250689"",""4"",""10000"""</f>
        <v>"TorlysDynamics","Torlys Inc.","111","3","SHA0250689","4","10000"</v>
      </c>
      <c r="C1484" s="2">
        <v>45944</v>
      </c>
      <c r="D1484" s="2" t="str">
        <f>"SHA0250689"</f>
        <v>SHA0250689</v>
      </c>
      <c r="E1484" s="2" t="str">
        <f>"T140"</f>
        <v>T140</v>
      </c>
      <c r="F1484" t="str">
        <f>"MANUEL"</f>
        <v>MANUEL</v>
      </c>
      <c r="G1484">
        <v>25</v>
      </c>
      <c r="H1484">
        <v>0</v>
      </c>
      <c r="I1484">
        <v>566</v>
      </c>
    </row>
    <row r="1485" spans="1:9" x14ac:dyDescent="0.25">
      <c r="A1485" t="s">
        <v>49</v>
      </c>
      <c r="B1485" t="str">
        <f>"""TorlysDynamics"",""Torlys Inc."",""111"",""3"",""SHA0250690"",""4"",""10000"""</f>
        <v>"TorlysDynamics","Torlys Inc.","111","3","SHA0250690","4","10000"</v>
      </c>
      <c r="C1485" s="2">
        <v>45944</v>
      </c>
      <c r="D1485" s="2" t="str">
        <f>"SHA0250690"</f>
        <v>SHA0250690</v>
      </c>
      <c r="E1485" s="2" t="str">
        <f>"T140"</f>
        <v>T140</v>
      </c>
      <c r="F1485" t="str">
        <f>"MANUEL"</f>
        <v>MANUEL</v>
      </c>
      <c r="G1485">
        <v>20</v>
      </c>
      <c r="H1485">
        <v>0</v>
      </c>
      <c r="I1485">
        <v>567.4</v>
      </c>
    </row>
    <row r="1486" spans="1:9" x14ac:dyDescent="0.25">
      <c r="A1486" t="s">
        <v>49</v>
      </c>
      <c r="B1486" t="str">
        <f>"""TorlysDynamics"",""Torlys Inc."",""111"",""3"",""SHA0250691"",""4"",""10000"""</f>
        <v>"TorlysDynamics","Torlys Inc.","111","3","SHA0250691","4","10000"</v>
      </c>
      <c r="C1486" s="2">
        <v>45944</v>
      </c>
      <c r="D1486" s="2" t="str">
        <f>"SHA0250691"</f>
        <v>SHA0250691</v>
      </c>
      <c r="E1486" s="2" t="str">
        <f>"T140"</f>
        <v>T140</v>
      </c>
      <c r="F1486" t="str">
        <f>"MANUEL"</f>
        <v>MANUEL</v>
      </c>
      <c r="G1486">
        <v>25</v>
      </c>
      <c r="H1486">
        <v>0</v>
      </c>
      <c r="I1486">
        <v>463.5</v>
      </c>
    </row>
    <row r="1487" spans="1:9" x14ac:dyDescent="0.25">
      <c r="A1487" t="s">
        <v>49</v>
      </c>
      <c r="B1487" t="str">
        <f>"""TorlysDynamics"",""Torlys Inc."",""111"",""3"",""SHA0250692"",""4"",""10000"""</f>
        <v>"TorlysDynamics","Torlys Inc.","111","3","SHA0250692","4","10000"</v>
      </c>
      <c r="C1487" s="2">
        <v>45944</v>
      </c>
      <c r="D1487" s="2" t="str">
        <f>"SHA0250692"</f>
        <v>SHA0250692</v>
      </c>
      <c r="E1487" s="2" t="str">
        <f>"T140"</f>
        <v>T140</v>
      </c>
      <c r="F1487" t="str">
        <f>"MANUEL"</f>
        <v>MANUEL</v>
      </c>
      <c r="G1487">
        <v>29</v>
      </c>
      <c r="H1487">
        <v>0</v>
      </c>
      <c r="I1487">
        <v>537.66</v>
      </c>
    </row>
    <row r="1488" spans="1:9" x14ac:dyDescent="0.25">
      <c r="A1488" t="s">
        <v>49</v>
      </c>
      <c r="B1488" t="str">
        <f>"""TorlysDynamics"",""Torlys Inc."",""111"",""3"",""SHA0250693"",""4"",""10000"""</f>
        <v>"TorlysDynamics","Torlys Inc.","111","3","SHA0250693","4","10000"</v>
      </c>
      <c r="C1488" s="2">
        <v>45944</v>
      </c>
      <c r="D1488" s="2" t="str">
        <f>"SHA0250693"</f>
        <v>SHA0250693</v>
      </c>
      <c r="E1488" s="2" t="str">
        <f>"T140"</f>
        <v>T140</v>
      </c>
      <c r="F1488" t="str">
        <f>"MANUEL"</f>
        <v>MANUEL</v>
      </c>
      <c r="G1488">
        <v>52</v>
      </c>
      <c r="H1488">
        <v>0</v>
      </c>
      <c r="I1488">
        <v>964.08</v>
      </c>
    </row>
    <row r="1489" spans="1:9" x14ac:dyDescent="0.25">
      <c r="A1489" t="s">
        <v>49</v>
      </c>
      <c r="B1489" t="str">
        <f>"""TorlysDynamics"",""Torlys Inc."",""111"",""3"",""SHA0250694"",""4"",""10000"""</f>
        <v>"TorlysDynamics","Torlys Inc.","111","3","SHA0250694","4","10000"</v>
      </c>
      <c r="C1489" s="2">
        <v>45944</v>
      </c>
      <c r="D1489" s="2" t="str">
        <f>"SHA0250694"</f>
        <v>SHA0250694</v>
      </c>
      <c r="E1489" s="2" t="str">
        <f>"T140"</f>
        <v>T140</v>
      </c>
      <c r="F1489" t="str">
        <f>"MANUEL"</f>
        <v>MANUEL</v>
      </c>
      <c r="G1489">
        <v>31</v>
      </c>
      <c r="H1489">
        <v>0</v>
      </c>
      <c r="I1489">
        <v>574.74</v>
      </c>
    </row>
    <row r="1490" spans="1:9" x14ac:dyDescent="0.25">
      <c r="A1490" t="s">
        <v>49</v>
      </c>
      <c r="B1490" t="str">
        <f>"""TorlysDynamics"",""Torlys Inc."",""111"",""3"",""SHA0250695"",""4"",""10000"""</f>
        <v>"TorlysDynamics","Torlys Inc.","111","3","SHA0250695","4","10000"</v>
      </c>
      <c r="C1490" s="2">
        <v>45944</v>
      </c>
      <c r="D1490" s="2" t="str">
        <f>"SHA0250695"</f>
        <v>SHA0250695</v>
      </c>
      <c r="E1490" s="2" t="str">
        <f>"T140"</f>
        <v>T140</v>
      </c>
      <c r="F1490" t="str">
        <f>"MANUEL"</f>
        <v>MANUEL</v>
      </c>
      <c r="G1490">
        <v>22</v>
      </c>
      <c r="H1490">
        <v>0</v>
      </c>
      <c r="I1490">
        <v>407.88</v>
      </c>
    </row>
    <row r="1491" spans="1:9" x14ac:dyDescent="0.25">
      <c r="A1491" t="s">
        <v>49</v>
      </c>
      <c r="B1491" t="str">
        <f>"""TorlysDynamics"",""Torlys Inc."",""111"",""3"",""SHA0250696"",""4"",""10000"""</f>
        <v>"TorlysDynamics","Torlys Inc.","111","3","SHA0250696","4","10000"</v>
      </c>
      <c r="C1491" s="2">
        <v>45944</v>
      </c>
      <c r="D1491" s="2" t="str">
        <f>"SHA0250696"</f>
        <v>SHA0250696</v>
      </c>
      <c r="E1491" s="2" t="str">
        <f>"T140"</f>
        <v>T140</v>
      </c>
      <c r="F1491" t="str">
        <f>"MANUEL"</f>
        <v>MANUEL</v>
      </c>
      <c r="G1491">
        <v>22</v>
      </c>
      <c r="H1491">
        <v>0</v>
      </c>
      <c r="I1491">
        <v>407.88</v>
      </c>
    </row>
    <row r="1492" spans="1:9" x14ac:dyDescent="0.25">
      <c r="A1492" t="s">
        <v>49</v>
      </c>
      <c r="B1492" t="str">
        <f>"""TorlysDynamics"",""Torlys Inc."",""111"",""3"",""SHA0250697"",""4"",""10000"""</f>
        <v>"TorlysDynamics","Torlys Inc.","111","3","SHA0250697","4","10000"</v>
      </c>
      <c r="C1492" s="2">
        <v>45944</v>
      </c>
      <c r="D1492" s="2" t="str">
        <f>"SHA0250697"</f>
        <v>SHA0250697</v>
      </c>
      <c r="E1492" s="2" t="str">
        <f>"T140"</f>
        <v>T140</v>
      </c>
      <c r="F1492" t="str">
        <f>"MANUEL"</f>
        <v>MANUEL</v>
      </c>
      <c r="G1492">
        <v>34</v>
      </c>
      <c r="H1492">
        <v>0</v>
      </c>
      <c r="I1492">
        <v>630.36</v>
      </c>
    </row>
    <row r="1493" spans="1:9" x14ac:dyDescent="0.25">
      <c r="A1493" t="s">
        <v>49</v>
      </c>
      <c r="B1493" t="str">
        <f>"""TorlysDynamics"",""Torlys Inc."",""111"",""3"",""SHA0250698"",""4"",""10000"""</f>
        <v>"TorlysDynamics","Torlys Inc.","111","3","SHA0250698","4","10000"</v>
      </c>
      <c r="C1493" s="2">
        <v>45944</v>
      </c>
      <c r="D1493" s="2" t="str">
        <f>"SHA0250698"</f>
        <v>SHA0250698</v>
      </c>
      <c r="E1493" s="2" t="str">
        <f>"T140"</f>
        <v>T140</v>
      </c>
      <c r="F1493" t="str">
        <f>"MANUEL"</f>
        <v>MANUEL</v>
      </c>
      <c r="G1493">
        <v>35</v>
      </c>
      <c r="H1493">
        <v>0</v>
      </c>
      <c r="I1493">
        <v>648.9</v>
      </c>
    </row>
    <row r="1494" spans="1:9" x14ac:dyDescent="0.25">
      <c r="A1494" t="s">
        <v>49</v>
      </c>
      <c r="B1494" t="str">
        <f>"""TorlysDynamics"",""Torlys Inc."",""111"",""3"",""SHA0250699"",""4"",""10000"""</f>
        <v>"TorlysDynamics","Torlys Inc.","111","3","SHA0250699","4","10000"</v>
      </c>
      <c r="C1494" s="2">
        <v>45944</v>
      </c>
      <c r="D1494" s="2" t="str">
        <f>"SHA0250699"</f>
        <v>SHA0250699</v>
      </c>
      <c r="E1494" s="2" t="str">
        <f>"T140"</f>
        <v>T140</v>
      </c>
      <c r="F1494" t="str">
        <f>"MANUEL"</f>
        <v>MANUEL</v>
      </c>
      <c r="G1494">
        <v>24</v>
      </c>
      <c r="H1494">
        <v>0</v>
      </c>
      <c r="I1494">
        <v>444.96</v>
      </c>
    </row>
    <row r="1495" spans="1:9" x14ac:dyDescent="0.25">
      <c r="A1495" t="s">
        <v>49</v>
      </c>
      <c r="B1495" t="str">
        <f>"""TorlysDynamics"",""Torlys Inc."",""111"",""3"",""SHA0250700"",""4"",""10000"""</f>
        <v>"TorlysDynamics","Torlys Inc.","111","3","SHA0250700","4","10000"</v>
      </c>
      <c r="C1495" s="2">
        <v>45944</v>
      </c>
      <c r="D1495" s="2" t="str">
        <f>"SHA0250700"</f>
        <v>SHA0250700</v>
      </c>
      <c r="E1495" s="2" t="str">
        <f>"T140"</f>
        <v>T140</v>
      </c>
      <c r="F1495" t="str">
        <f>"MANUEL"</f>
        <v>MANUEL</v>
      </c>
      <c r="G1495">
        <v>28</v>
      </c>
      <c r="H1495">
        <v>0</v>
      </c>
      <c r="I1495">
        <v>519.12</v>
      </c>
    </row>
    <row r="1496" spans="1:9" x14ac:dyDescent="0.25">
      <c r="A1496" t="s">
        <v>49</v>
      </c>
      <c r="B1496" t="str">
        <f>"""TorlysDynamics"",""Torlys Inc."",""111"",""3"",""SHA0250701"",""4"",""10000"""</f>
        <v>"TorlysDynamics","Torlys Inc.","111","3","SHA0250701","4","10000"</v>
      </c>
      <c r="C1496" s="2">
        <v>45944</v>
      </c>
      <c r="D1496" s="2" t="str">
        <f>"SHA0250701"</f>
        <v>SHA0250701</v>
      </c>
      <c r="E1496" s="2" t="str">
        <f>"T140"</f>
        <v>T140</v>
      </c>
      <c r="F1496" t="str">
        <f>"MANUEL"</f>
        <v>MANUEL</v>
      </c>
      <c r="G1496">
        <v>28</v>
      </c>
      <c r="H1496">
        <v>0</v>
      </c>
      <c r="I1496">
        <v>519.12</v>
      </c>
    </row>
    <row r="1497" spans="1:9" x14ac:dyDescent="0.25">
      <c r="A1497" t="s">
        <v>49</v>
      </c>
      <c r="B1497" t="str">
        <f>"""TorlysDynamics"",""Torlys Inc."",""111"",""3"",""SHA0250702"",""4"",""10000"""</f>
        <v>"TorlysDynamics","Torlys Inc.","111","3","SHA0250702","4","10000"</v>
      </c>
      <c r="C1497" s="2">
        <v>45944</v>
      </c>
      <c r="D1497" s="2" t="str">
        <f>"SHA0250702"</f>
        <v>SHA0250702</v>
      </c>
      <c r="E1497" s="2" t="str">
        <f>"T140"</f>
        <v>T140</v>
      </c>
      <c r="F1497" t="str">
        <f>"MANUEL"</f>
        <v>MANUEL</v>
      </c>
      <c r="G1497">
        <v>28</v>
      </c>
      <c r="H1497">
        <v>0</v>
      </c>
      <c r="I1497">
        <v>519.12</v>
      </c>
    </row>
    <row r="1498" spans="1:9" x14ac:dyDescent="0.25">
      <c r="A1498" t="s">
        <v>49</v>
      </c>
      <c r="B1498" t="str">
        <f>"""TorlysDynamics"",""Torlys Inc."",""111"",""3"",""SHA0250703"",""4"",""10000"""</f>
        <v>"TorlysDynamics","Torlys Inc.","111","3","SHA0250703","4","10000"</v>
      </c>
      <c r="C1498" s="2">
        <v>45944</v>
      </c>
      <c r="D1498" s="2" t="str">
        <f>"SHA0250703"</f>
        <v>SHA0250703</v>
      </c>
      <c r="E1498" s="2" t="str">
        <f>"T140"</f>
        <v>T140</v>
      </c>
      <c r="F1498" t="str">
        <f>"MANUEL"</f>
        <v>MANUEL</v>
      </c>
      <c r="G1498">
        <v>29</v>
      </c>
      <c r="H1498">
        <v>0</v>
      </c>
      <c r="I1498">
        <v>537.66</v>
      </c>
    </row>
    <row r="1499" spans="1:9" x14ac:dyDescent="0.25">
      <c r="A1499" t="s">
        <v>49</v>
      </c>
      <c r="B1499" t="str">
        <f>"""TorlysDynamics"",""Torlys Inc."",""111"",""3"",""SHA0250704"",""4"",""10000"""</f>
        <v>"TorlysDynamics","Torlys Inc.","111","3","SHA0250704","4","10000"</v>
      </c>
      <c r="C1499" s="2">
        <v>45944</v>
      </c>
      <c r="D1499" s="2" t="str">
        <f>"SHA0250704"</f>
        <v>SHA0250704</v>
      </c>
      <c r="E1499" s="2" t="str">
        <f>"T140"</f>
        <v>T140</v>
      </c>
      <c r="F1499" t="str">
        <f>"MANUEL"</f>
        <v>MANUEL</v>
      </c>
      <c r="G1499">
        <v>33</v>
      </c>
      <c r="H1499">
        <v>0</v>
      </c>
      <c r="I1499">
        <v>611.82000000000005</v>
      </c>
    </row>
    <row r="1500" spans="1:9" x14ac:dyDescent="0.25">
      <c r="A1500" t="s">
        <v>49</v>
      </c>
      <c r="B1500" t="str">
        <f>"""TorlysDynamics"",""Torlys Inc."",""111"",""3"",""SHA0250705"",""4"",""10000"""</f>
        <v>"TorlysDynamics","Torlys Inc.","111","3","SHA0250705","4","10000"</v>
      </c>
      <c r="C1500" s="2">
        <v>45944</v>
      </c>
      <c r="D1500" s="2" t="str">
        <f>"SHA0250705"</f>
        <v>SHA0250705</v>
      </c>
      <c r="E1500" s="2" t="str">
        <f>"T140"</f>
        <v>T140</v>
      </c>
      <c r="F1500" t="str">
        <f>"MANUEL"</f>
        <v>MANUEL</v>
      </c>
      <c r="G1500">
        <v>44</v>
      </c>
      <c r="H1500">
        <v>0</v>
      </c>
      <c r="I1500">
        <v>815.76</v>
      </c>
    </row>
    <row r="1501" spans="1:9" x14ac:dyDescent="0.25">
      <c r="A1501" t="s">
        <v>49</v>
      </c>
      <c r="B1501" t="str">
        <f>"""TorlysDynamics"",""Torlys Inc."",""111"",""3"",""SHA0250706"",""4"",""10000"""</f>
        <v>"TorlysDynamics","Torlys Inc.","111","3","SHA0250706","4","10000"</v>
      </c>
      <c r="C1501" s="2">
        <v>45944</v>
      </c>
      <c r="D1501" s="2" t="str">
        <f>"SHA0250706"</f>
        <v>SHA0250706</v>
      </c>
      <c r="E1501" s="2" t="str">
        <f>"T140"</f>
        <v>T140</v>
      </c>
      <c r="F1501" t="str">
        <f>"MANUEL"</f>
        <v>MANUEL</v>
      </c>
      <c r="G1501">
        <v>33</v>
      </c>
      <c r="H1501">
        <v>0</v>
      </c>
      <c r="I1501">
        <v>611.82000000000005</v>
      </c>
    </row>
    <row r="1502" spans="1:9" x14ac:dyDescent="0.25">
      <c r="A1502" t="s">
        <v>49</v>
      </c>
      <c r="B1502" t="str">
        <f>"""TorlysDynamics"",""Torlys Inc."",""111"",""3"",""SHA0250707"",""4"",""10000"""</f>
        <v>"TorlysDynamics","Torlys Inc.","111","3","SHA0250707","4","10000"</v>
      </c>
      <c r="C1502" s="2">
        <v>45944</v>
      </c>
      <c r="D1502" s="2" t="str">
        <f>"SHA0250707"</f>
        <v>SHA0250707</v>
      </c>
      <c r="E1502" s="2" t="str">
        <f>"T140"</f>
        <v>T140</v>
      </c>
      <c r="F1502" t="str">
        <f>"MANUEL"</f>
        <v>MANUEL</v>
      </c>
      <c r="G1502">
        <v>27</v>
      </c>
      <c r="H1502">
        <v>0</v>
      </c>
      <c r="I1502">
        <v>500.58</v>
      </c>
    </row>
    <row r="1503" spans="1:9" x14ac:dyDescent="0.25">
      <c r="A1503" t="s">
        <v>49</v>
      </c>
      <c r="B1503" t="str">
        <f>"""TorlysDynamics"",""Torlys Inc."",""111"",""3"",""SHA0250708"",""4"",""10000"""</f>
        <v>"TorlysDynamics","Torlys Inc.","111","3","SHA0250708","4","10000"</v>
      </c>
      <c r="C1503" s="2">
        <v>45944</v>
      </c>
      <c r="D1503" s="2" t="str">
        <f>"SHA0250708"</f>
        <v>SHA0250708</v>
      </c>
      <c r="E1503" s="2" t="str">
        <f>"T140"</f>
        <v>T140</v>
      </c>
      <c r="F1503" t="str">
        <f>"MANUEL"</f>
        <v>MANUEL</v>
      </c>
      <c r="G1503">
        <v>25</v>
      </c>
      <c r="H1503">
        <v>0</v>
      </c>
      <c r="I1503">
        <v>463.5</v>
      </c>
    </row>
    <row r="1504" spans="1:9" x14ac:dyDescent="0.25">
      <c r="A1504" t="s">
        <v>49</v>
      </c>
      <c r="B1504" t="str">
        <f>"""TorlysDynamics"",""Torlys Inc."",""111"",""3"",""SHA0250709"",""4"",""10000"""</f>
        <v>"TorlysDynamics","Torlys Inc.","111","3","SHA0250709","4","10000"</v>
      </c>
      <c r="C1504" s="2">
        <v>45944</v>
      </c>
      <c r="D1504" s="2" t="str">
        <f>"SHA0250709"</f>
        <v>SHA0250709</v>
      </c>
      <c r="E1504" s="2" t="str">
        <f>"T140"</f>
        <v>T140</v>
      </c>
      <c r="F1504" t="str">
        <f>"MANUEL"</f>
        <v>MANUEL</v>
      </c>
      <c r="G1504">
        <v>34</v>
      </c>
      <c r="H1504">
        <v>0</v>
      </c>
      <c r="I1504">
        <v>630.36</v>
      </c>
    </row>
    <row r="1505" spans="1:9" x14ac:dyDescent="0.25">
      <c r="A1505" t="s">
        <v>49</v>
      </c>
      <c r="B1505" t="str">
        <f>"""TorlysDynamics"",""Torlys Inc."",""111"",""3"",""SHA0250710"",""4"",""10000"""</f>
        <v>"TorlysDynamics","Torlys Inc.","111","3","SHA0250710","4","10000"</v>
      </c>
      <c r="C1505" s="2">
        <v>45944</v>
      </c>
      <c r="D1505" s="2" t="str">
        <f>"SHA0250710"</f>
        <v>SHA0250710</v>
      </c>
      <c r="E1505" s="2" t="str">
        <f>"T140"</f>
        <v>T140</v>
      </c>
      <c r="F1505" t="str">
        <f>"MANUEL"</f>
        <v>MANUEL</v>
      </c>
      <c r="G1505">
        <v>32</v>
      </c>
      <c r="H1505">
        <v>0</v>
      </c>
      <c r="I1505">
        <v>593.28</v>
      </c>
    </row>
    <row r="1506" spans="1:9" x14ac:dyDescent="0.25">
      <c r="A1506" t="s">
        <v>49</v>
      </c>
      <c r="B1506" t="str">
        <f>"""TorlysDynamics"",""Torlys Inc."",""111"",""3"",""SHA0250711"",""4"",""10000"""</f>
        <v>"TorlysDynamics","Torlys Inc.","111","3","SHA0250711","4","10000"</v>
      </c>
      <c r="C1506" s="2">
        <v>45944</v>
      </c>
      <c r="D1506" s="2" t="str">
        <f>"SHA0250711"</f>
        <v>SHA0250711</v>
      </c>
      <c r="E1506" s="2" t="str">
        <f>"T140"</f>
        <v>T140</v>
      </c>
      <c r="F1506" t="str">
        <f>"MANUEL"</f>
        <v>MANUEL</v>
      </c>
      <c r="G1506">
        <v>21</v>
      </c>
      <c r="H1506">
        <v>0</v>
      </c>
      <c r="I1506">
        <v>389.34</v>
      </c>
    </row>
    <row r="1507" spans="1:9" x14ac:dyDescent="0.25">
      <c r="A1507" t="s">
        <v>49</v>
      </c>
      <c r="B1507" t="str">
        <f>"""TorlysDynamics"",""Torlys Inc."",""111"",""3"",""SHA0250712"",""4"",""10000"""</f>
        <v>"TorlysDynamics","Torlys Inc.","111","3","SHA0250712","4","10000"</v>
      </c>
      <c r="C1507" s="2">
        <v>45944</v>
      </c>
      <c r="D1507" s="2" t="str">
        <f>"SHA0250712"</f>
        <v>SHA0250712</v>
      </c>
      <c r="E1507" s="2" t="str">
        <f>"T140"</f>
        <v>T140</v>
      </c>
      <c r="F1507" t="str">
        <f>"MANUEL"</f>
        <v>MANUEL</v>
      </c>
      <c r="G1507">
        <v>25</v>
      </c>
      <c r="H1507">
        <v>0</v>
      </c>
      <c r="I1507">
        <v>463.5</v>
      </c>
    </row>
    <row r="1508" spans="1:9" x14ac:dyDescent="0.25">
      <c r="A1508" t="s">
        <v>49</v>
      </c>
      <c r="B1508" t="str">
        <f>"""TorlysDynamics"",""Torlys Inc."",""111"",""3"",""SHA0250713"",""4"",""10000"""</f>
        <v>"TorlysDynamics","Torlys Inc.","111","3","SHA0250713","4","10000"</v>
      </c>
      <c r="C1508" s="2">
        <v>45944</v>
      </c>
      <c r="D1508" s="2" t="str">
        <f>"SHA0250713"</f>
        <v>SHA0250713</v>
      </c>
      <c r="E1508" s="2" t="str">
        <f>"T140"</f>
        <v>T140</v>
      </c>
      <c r="F1508" t="str">
        <f>"MANUEL"</f>
        <v>MANUEL</v>
      </c>
      <c r="G1508">
        <v>25</v>
      </c>
      <c r="H1508">
        <v>0</v>
      </c>
      <c r="I1508">
        <v>429.5</v>
      </c>
    </row>
    <row r="1509" spans="1:9" x14ac:dyDescent="0.25">
      <c r="A1509" t="s">
        <v>49</v>
      </c>
      <c r="B1509" t="str">
        <f>"""TorlysDynamics"",""Torlys Inc."",""111"",""3"",""SHA0250715"",""4"",""10000"""</f>
        <v>"TorlysDynamics","Torlys Inc.","111","3","SHA0250715","4","10000"</v>
      </c>
      <c r="C1509" s="2">
        <v>45944</v>
      </c>
      <c r="D1509" s="2" t="str">
        <f>"SHA0250715"</f>
        <v>SHA0250715</v>
      </c>
      <c r="E1509" s="2" t="str">
        <f>"M130"</f>
        <v>M130</v>
      </c>
      <c r="F1509" t="str">
        <f>"MANUEL"</f>
        <v>MANUEL</v>
      </c>
      <c r="G1509">
        <v>44</v>
      </c>
      <c r="H1509">
        <v>4</v>
      </c>
      <c r="I1509">
        <v>4879.12</v>
      </c>
    </row>
    <row r="1510" spans="1:9" x14ac:dyDescent="0.25">
      <c r="A1510" t="s">
        <v>49</v>
      </c>
      <c r="B1510" t="str">
        <f>"""TorlysDynamics"",""Torlys Inc."",""111"",""3"",""SHA0250715"",""4"",""30000"""</f>
        <v>"TorlysDynamics","Torlys Inc.","111","3","SHA0250715","4","30000"</v>
      </c>
      <c r="C1510" s="2">
        <v>45944</v>
      </c>
      <c r="D1510" s="2" t="str">
        <f>"SHA0250715"</f>
        <v>SHA0250715</v>
      </c>
      <c r="E1510" s="2" t="str">
        <f>"M130"</f>
        <v>M130</v>
      </c>
      <c r="F1510" t="str">
        <f>"MANUEL"</f>
        <v>MANUEL</v>
      </c>
      <c r="G1510">
        <v>40</v>
      </c>
      <c r="H1510">
        <v>1</v>
      </c>
      <c r="I1510">
        <v>1718</v>
      </c>
    </row>
    <row r="1511" spans="1:9" x14ac:dyDescent="0.25">
      <c r="A1511" t="s">
        <v>49</v>
      </c>
      <c r="B1511" t="str">
        <f>"""TorlysDynamics"",""Torlys Inc."",""111"",""3"",""SHA0250715"",""4"",""40000"""</f>
        <v>"TorlysDynamics","Torlys Inc.","111","3","SHA0250715","4","40000"</v>
      </c>
      <c r="C1511" s="2">
        <v>45944</v>
      </c>
      <c r="D1511" s="2" t="str">
        <f>"SHA0250715"</f>
        <v>SHA0250715</v>
      </c>
      <c r="E1511" s="2" t="str">
        <f>"M130"</f>
        <v>M130</v>
      </c>
      <c r="F1511" t="str">
        <f>"MANUEL"</f>
        <v>MANUEL</v>
      </c>
      <c r="G1511">
        <v>0</v>
      </c>
      <c r="H1511">
        <v>0</v>
      </c>
      <c r="I1511">
        <v>6</v>
      </c>
    </row>
    <row r="1512" spans="1:9" x14ac:dyDescent="0.25">
      <c r="A1512" t="s">
        <v>49</v>
      </c>
      <c r="B1512" t="str">
        <f>"""TorlysDynamics"",""Torlys Inc."",""111"",""3"",""SHA0250716"",""4"",""10000"""</f>
        <v>"TorlysDynamics","Torlys Inc.","111","3","SHA0250716","4","10000"</v>
      </c>
      <c r="C1512" s="2">
        <v>45944</v>
      </c>
      <c r="D1512" s="2" t="str">
        <f>"SHA0250716"</f>
        <v>SHA0250716</v>
      </c>
      <c r="E1512" s="2" t="str">
        <f>"F519"</f>
        <v>F519</v>
      </c>
      <c r="F1512" t="str">
        <f>"AQIYL"</f>
        <v>AQIYL</v>
      </c>
      <c r="G1512">
        <v>0</v>
      </c>
      <c r="H1512">
        <v>2</v>
      </c>
      <c r="I1512">
        <v>3062.8</v>
      </c>
    </row>
    <row r="1513" spans="1:9" x14ac:dyDescent="0.25">
      <c r="A1513" t="s">
        <v>49</v>
      </c>
      <c r="B1513" t="str">
        <f>"""TorlysDynamics"",""Torlys Inc."",""111"",""3"",""SHA0250717"",""4"",""10000"""</f>
        <v>"TorlysDynamics","Torlys Inc.","111","3","SHA0250717","4","10000"</v>
      </c>
      <c r="C1513" s="2">
        <v>45944</v>
      </c>
      <c r="D1513" s="2" t="str">
        <f>"SHA0250717"</f>
        <v>SHA0250717</v>
      </c>
      <c r="E1513" s="2" t="str">
        <f>"F221"</f>
        <v>F221</v>
      </c>
      <c r="F1513" t="str">
        <f>"JUSTIN-K"</f>
        <v>JUSTIN-K</v>
      </c>
      <c r="G1513">
        <v>4</v>
      </c>
      <c r="H1513">
        <v>0</v>
      </c>
      <c r="I1513">
        <v>92.88</v>
      </c>
    </row>
    <row r="1514" spans="1:9" x14ac:dyDescent="0.25">
      <c r="A1514" t="s">
        <v>49</v>
      </c>
      <c r="B1514" t="str">
        <f>"""TorlysDynamics"",""Torlys Inc."",""111"",""3"",""SHA0250718"",""4"",""10000"""</f>
        <v>"TorlysDynamics","Torlys Inc.","111","3","SHA0250718","4","10000"</v>
      </c>
      <c r="C1514" s="2">
        <v>45944</v>
      </c>
      <c r="D1514" s="2" t="str">
        <f>"SHA0250718"</f>
        <v>SHA0250718</v>
      </c>
      <c r="E1514" s="2" t="str">
        <f>"F221"</f>
        <v>F221</v>
      </c>
      <c r="F1514" t="str">
        <f>"JUSTIN-K"</f>
        <v>JUSTIN-K</v>
      </c>
      <c r="G1514">
        <v>1</v>
      </c>
      <c r="H1514">
        <v>0</v>
      </c>
      <c r="I1514">
        <v>26.29</v>
      </c>
    </row>
    <row r="1515" spans="1:9" x14ac:dyDescent="0.25">
      <c r="A1515" t="s">
        <v>49</v>
      </c>
      <c r="B1515" t="str">
        <f>"""TorlysDynamics"",""Torlys Inc."",""111"",""3"",""SHA0250719"",""4"",""10000"""</f>
        <v>"TorlysDynamics","Torlys Inc.","111","3","SHA0250719","4","10000"</v>
      </c>
      <c r="C1515" s="2">
        <v>45944</v>
      </c>
      <c r="D1515" s="2" t="str">
        <f>"SHA0250719"</f>
        <v>SHA0250719</v>
      </c>
      <c r="E1515" s="2" t="str">
        <f>"M130"</f>
        <v>M130</v>
      </c>
      <c r="F1515" t="str">
        <f>"JASON-R"</f>
        <v>JASON-R</v>
      </c>
      <c r="G1515">
        <v>14</v>
      </c>
      <c r="H1515">
        <v>2</v>
      </c>
      <c r="I1515">
        <v>2302.12</v>
      </c>
    </row>
    <row r="1516" spans="1:9" x14ac:dyDescent="0.25">
      <c r="A1516" t="s">
        <v>49</v>
      </c>
      <c r="B1516" t="str">
        <f>"""TorlysDynamics"",""Torlys Inc."",""111"",""3"",""SHA0250719"",""4"",""30000"""</f>
        <v>"TorlysDynamics","Torlys Inc.","111","3","SHA0250719","4","30000"</v>
      </c>
      <c r="C1516" s="2">
        <v>45944</v>
      </c>
      <c r="D1516" s="2" t="str">
        <f>"SHA0250719"</f>
        <v>SHA0250719</v>
      </c>
      <c r="E1516" s="2" t="str">
        <f>"M130"</f>
        <v>M130</v>
      </c>
      <c r="F1516" t="str">
        <f>"JASON-R"</f>
        <v>JASON-R</v>
      </c>
      <c r="G1516">
        <v>22</v>
      </c>
      <c r="H1516">
        <v>0</v>
      </c>
      <c r="I1516">
        <v>377.96</v>
      </c>
    </row>
    <row r="1517" spans="1:9" x14ac:dyDescent="0.25">
      <c r="A1517" t="s">
        <v>49</v>
      </c>
      <c r="B1517" t="str">
        <f>"""TorlysDynamics"",""Torlys Inc."",""111"",""3"",""SHA0250719"",""4"",""50000"""</f>
        <v>"TorlysDynamics","Torlys Inc.","111","3","SHA0250719","4","50000"</v>
      </c>
      <c r="C1517" s="2">
        <v>45944</v>
      </c>
      <c r="D1517" s="2" t="str">
        <f>"SHA0250719"</f>
        <v>SHA0250719</v>
      </c>
      <c r="E1517" s="2" t="str">
        <f>"M130"</f>
        <v>M130</v>
      </c>
      <c r="F1517" t="str">
        <f>"JASON-R"</f>
        <v>JASON-R</v>
      </c>
      <c r="G1517">
        <v>0</v>
      </c>
      <c r="H1517">
        <v>0</v>
      </c>
      <c r="I1517">
        <v>1</v>
      </c>
    </row>
    <row r="1518" spans="1:9" x14ac:dyDescent="0.25">
      <c r="A1518" t="s">
        <v>49</v>
      </c>
      <c r="B1518" t="str">
        <f>"""TorlysDynamics"",""Torlys Inc."",""111"",""3"",""SHA0250719"",""4"",""60000"""</f>
        <v>"TorlysDynamics","Torlys Inc.","111","3","SHA0250719","4","60000"</v>
      </c>
      <c r="C1518" s="2">
        <v>45944</v>
      </c>
      <c r="D1518" s="2" t="str">
        <f>"SHA0250719"</f>
        <v>SHA0250719</v>
      </c>
      <c r="E1518" s="2" t="str">
        <f>"M130"</f>
        <v>M130</v>
      </c>
      <c r="F1518" t="str">
        <f>"JASON-R"</f>
        <v>JASON-R</v>
      </c>
      <c r="G1518">
        <v>8</v>
      </c>
      <c r="H1518">
        <v>1</v>
      </c>
      <c r="I1518">
        <v>1168.24</v>
      </c>
    </row>
    <row r="1519" spans="1:9" x14ac:dyDescent="0.25">
      <c r="A1519" t="s">
        <v>49</v>
      </c>
      <c r="B1519" t="str">
        <f>"""TorlysDynamics"",""Torlys Inc."",""111"",""3"",""SHA0250719"",""4"",""70000"""</f>
        <v>"TorlysDynamics","Torlys Inc.","111","3","SHA0250719","4","70000"</v>
      </c>
      <c r="C1519" s="2">
        <v>45944</v>
      </c>
      <c r="D1519" s="2" t="str">
        <f>"SHA0250719"</f>
        <v>SHA0250719</v>
      </c>
      <c r="E1519" s="2" t="str">
        <f>"M130"</f>
        <v>M130</v>
      </c>
      <c r="F1519" t="str">
        <f>"JASON-R"</f>
        <v>JASON-R</v>
      </c>
      <c r="G1519">
        <v>0</v>
      </c>
      <c r="H1519">
        <v>0</v>
      </c>
      <c r="I1519">
        <v>5</v>
      </c>
    </row>
    <row r="1520" spans="1:9" x14ac:dyDescent="0.25">
      <c r="A1520" t="s">
        <v>49</v>
      </c>
      <c r="B1520" t="str">
        <f>"""TorlysDynamics"",""Torlys Inc."",""111"",""3"",""SHA0250719"",""4"",""80000"""</f>
        <v>"TorlysDynamics","Torlys Inc.","111","3","SHA0250719","4","80000"</v>
      </c>
      <c r="C1520" s="2">
        <v>45944</v>
      </c>
      <c r="D1520" s="2" t="str">
        <f>"SHA0250719"</f>
        <v>SHA0250719</v>
      </c>
      <c r="E1520" s="2" t="str">
        <f>"M130"</f>
        <v>M130</v>
      </c>
      <c r="F1520" t="str">
        <f>"JASON-R"</f>
        <v>JASON-R</v>
      </c>
      <c r="G1520">
        <v>0</v>
      </c>
      <c r="H1520">
        <v>1</v>
      </c>
      <c r="I1520">
        <v>1204</v>
      </c>
    </row>
    <row r="1521" spans="1:9" x14ac:dyDescent="0.25">
      <c r="A1521" t="s">
        <v>49</v>
      </c>
      <c r="B1521" t="str">
        <f>"""TorlysDynamics"",""Torlys Inc."",""111"",""3"",""SHA0250721"",""4"",""10000"""</f>
        <v>"TorlysDynamics","Torlys Inc.","111","3","SHA0250721","4","10000"</v>
      </c>
      <c r="C1521" s="2">
        <v>45944</v>
      </c>
      <c r="D1521" s="2" t="str">
        <f>"SHA0250721"</f>
        <v>SHA0250721</v>
      </c>
      <c r="E1521" s="2" t="str">
        <f>"M130"</f>
        <v>M130</v>
      </c>
      <c r="F1521" t="str">
        <f>"CLARENCE"</f>
        <v>CLARENCE</v>
      </c>
      <c r="G1521">
        <v>48</v>
      </c>
      <c r="H1521">
        <v>0</v>
      </c>
      <c r="I1521">
        <v>1037.76</v>
      </c>
    </row>
    <row r="1522" spans="1:9" x14ac:dyDescent="0.25">
      <c r="A1522" t="s">
        <v>49</v>
      </c>
      <c r="B1522" t="str">
        <f>"""TorlysDynamics"",""Torlys Inc."",""111"",""3"",""SHA0250721"",""4"",""30000"""</f>
        <v>"TorlysDynamics","Torlys Inc.","111","3","SHA0250721","4","30000"</v>
      </c>
      <c r="C1522" s="2">
        <v>45944</v>
      </c>
      <c r="D1522" s="2" t="str">
        <f>"SHA0250721"</f>
        <v>SHA0250721</v>
      </c>
      <c r="E1522" s="2" t="str">
        <f>"M130"</f>
        <v>M130</v>
      </c>
      <c r="F1522" t="str">
        <f>"CLARENCE"</f>
        <v>CLARENCE</v>
      </c>
      <c r="G1522">
        <v>0</v>
      </c>
      <c r="H1522">
        <v>0</v>
      </c>
      <c r="I1522">
        <v>3</v>
      </c>
    </row>
    <row r="1523" spans="1:9" x14ac:dyDescent="0.25">
      <c r="A1523" t="s">
        <v>49</v>
      </c>
      <c r="B1523" t="str">
        <f>"""TorlysDynamics"",""Torlys Inc."",""111"",""3"",""SHA0250721"",""4"",""40000"""</f>
        <v>"TorlysDynamics","Torlys Inc.","111","3","SHA0250721","4","40000"</v>
      </c>
      <c r="C1523" s="2">
        <v>45944</v>
      </c>
      <c r="D1523" s="2" t="str">
        <f>"SHA0250721"</f>
        <v>SHA0250721</v>
      </c>
      <c r="E1523" s="2" t="str">
        <f>"M130"</f>
        <v>M130</v>
      </c>
      <c r="F1523" t="str">
        <f>"CLARENCE"</f>
        <v>CLARENCE</v>
      </c>
      <c r="G1523">
        <v>38</v>
      </c>
      <c r="H1523">
        <v>3</v>
      </c>
      <c r="I1523">
        <v>4379.5600000000004</v>
      </c>
    </row>
    <row r="1524" spans="1:9" x14ac:dyDescent="0.25">
      <c r="A1524" t="s">
        <v>49</v>
      </c>
      <c r="B1524" t="str">
        <f>"""TorlysDynamics"",""Torlys Inc."",""111"",""3"",""SHA0250721"",""4"",""50000"""</f>
        <v>"TorlysDynamics","Torlys Inc.","111","3","SHA0250721","4","50000"</v>
      </c>
      <c r="C1524" s="2">
        <v>45944</v>
      </c>
      <c r="D1524" s="2" t="str">
        <f>"SHA0250721"</f>
        <v>SHA0250721</v>
      </c>
      <c r="E1524" s="2" t="str">
        <f>"M130"</f>
        <v>M130</v>
      </c>
      <c r="F1524" t="str">
        <f>"CLARENCE"</f>
        <v>CLARENCE</v>
      </c>
      <c r="G1524">
        <v>1</v>
      </c>
      <c r="H1524">
        <v>0</v>
      </c>
      <c r="I1524">
        <v>8</v>
      </c>
    </row>
    <row r="1525" spans="1:9" x14ac:dyDescent="0.25">
      <c r="A1525" t="s">
        <v>49</v>
      </c>
      <c r="B1525" t="str">
        <f>"""TorlysDynamics"",""Torlys Inc."",""111"",""3"",""SHA0250721"",""4"",""60000"""</f>
        <v>"TorlysDynamics","Torlys Inc.","111","3","SHA0250721","4","60000"</v>
      </c>
      <c r="C1525" s="2">
        <v>45944</v>
      </c>
      <c r="D1525" s="2" t="str">
        <f>"SHA0250721"</f>
        <v>SHA0250721</v>
      </c>
      <c r="E1525" s="2" t="str">
        <f>"M130"</f>
        <v>M130</v>
      </c>
      <c r="F1525" t="str">
        <f>"CLARENCE"</f>
        <v>CLARENCE</v>
      </c>
      <c r="G1525">
        <v>31</v>
      </c>
      <c r="H1525">
        <v>0</v>
      </c>
      <c r="I1525">
        <v>658.44</v>
      </c>
    </row>
    <row r="1526" spans="1:9" x14ac:dyDescent="0.25">
      <c r="A1526" t="s">
        <v>49</v>
      </c>
      <c r="B1526" t="str">
        <f>"""TorlysDynamics"",""Torlys Inc."",""111"",""3"",""SHA0250721"",""4"",""70000"""</f>
        <v>"TorlysDynamics","Torlys Inc.","111","3","SHA0250721","4","70000"</v>
      </c>
      <c r="C1526" s="2">
        <v>45944</v>
      </c>
      <c r="D1526" s="2" t="str">
        <f>"SHA0250721"</f>
        <v>SHA0250721</v>
      </c>
      <c r="E1526" s="2" t="str">
        <f>"M130"</f>
        <v>M130</v>
      </c>
      <c r="F1526" t="str">
        <f>"CLARENCE"</f>
        <v>CLARENCE</v>
      </c>
      <c r="G1526">
        <v>0</v>
      </c>
      <c r="H1526">
        <v>0</v>
      </c>
      <c r="I1526">
        <v>2</v>
      </c>
    </row>
    <row r="1527" spans="1:9" x14ac:dyDescent="0.25">
      <c r="A1527" t="s">
        <v>49</v>
      </c>
      <c r="B1527" t="str">
        <f>"""TorlysDynamics"",""Torlys Inc."",""111"",""3"",""SHA0250721"",""4"",""80000"""</f>
        <v>"TorlysDynamics","Torlys Inc.","111","3","SHA0250721","4","80000"</v>
      </c>
      <c r="C1527" s="2">
        <v>45944</v>
      </c>
      <c r="D1527" s="2" t="str">
        <f>"SHA0250721"</f>
        <v>SHA0250721</v>
      </c>
      <c r="E1527" s="2" t="str">
        <f>"M130"</f>
        <v>M130</v>
      </c>
      <c r="F1527" t="str">
        <f>"CLARENCE"</f>
        <v>CLARENCE</v>
      </c>
      <c r="G1527">
        <v>22</v>
      </c>
      <c r="H1527">
        <v>0</v>
      </c>
      <c r="I1527">
        <v>473</v>
      </c>
    </row>
    <row r="1528" spans="1:9" x14ac:dyDescent="0.25">
      <c r="A1528" t="s">
        <v>49</v>
      </c>
      <c r="B1528" t="str">
        <f>"""TorlysDynamics"",""Torlys Inc."",""111"",""3"",""SHA0250721"",""4"",""90000"""</f>
        <v>"TorlysDynamics","Torlys Inc.","111","3","SHA0250721","4","90000"</v>
      </c>
      <c r="C1528" s="2">
        <v>45944</v>
      </c>
      <c r="D1528" s="2" t="str">
        <f>"SHA0250721"</f>
        <v>SHA0250721</v>
      </c>
      <c r="E1528" s="2" t="str">
        <f>"M130"</f>
        <v>M130</v>
      </c>
      <c r="F1528" t="str">
        <f>"CLARENCE"</f>
        <v>CLARENCE</v>
      </c>
      <c r="G1528">
        <v>0</v>
      </c>
      <c r="H1528">
        <v>0</v>
      </c>
      <c r="I1528">
        <v>2</v>
      </c>
    </row>
    <row r="1529" spans="1:9" x14ac:dyDescent="0.25">
      <c r="A1529" t="s">
        <v>49</v>
      </c>
      <c r="B1529" t="str">
        <f>"""TorlysDynamics"",""Torlys Inc."",""111"",""3"",""SHA0250721"",""4"",""100000"""</f>
        <v>"TorlysDynamics","Torlys Inc.","111","3","SHA0250721","4","100000"</v>
      </c>
      <c r="C1529" s="2">
        <v>45944</v>
      </c>
      <c r="D1529" s="2" t="str">
        <f>"SHA0250721"</f>
        <v>SHA0250721</v>
      </c>
      <c r="E1529" s="2" t="str">
        <f>"M130"</f>
        <v>M130</v>
      </c>
      <c r="F1529" t="str">
        <f>"CLARENCE"</f>
        <v>CLARENCE</v>
      </c>
      <c r="G1529">
        <v>50</v>
      </c>
      <c r="H1529">
        <v>1</v>
      </c>
      <c r="I1529">
        <v>1964.44</v>
      </c>
    </row>
    <row r="1530" spans="1:9" x14ac:dyDescent="0.25">
      <c r="A1530" t="s">
        <v>49</v>
      </c>
      <c r="B1530" t="str">
        <f>"""TorlysDynamics"",""Torlys Inc."",""111"",""3"",""SHA0250721"",""4"",""110000"""</f>
        <v>"TorlysDynamics","Torlys Inc.","111","3","SHA0250721","4","110000"</v>
      </c>
      <c r="C1530" s="2">
        <v>45944</v>
      </c>
      <c r="D1530" s="2" t="str">
        <f>"SHA0250721"</f>
        <v>SHA0250721</v>
      </c>
      <c r="E1530" s="2" t="str">
        <f>"M130"</f>
        <v>M130</v>
      </c>
      <c r="F1530" t="str">
        <f>"CLARENCE"</f>
        <v>CLARENCE</v>
      </c>
      <c r="G1530">
        <v>1</v>
      </c>
      <c r="H1530">
        <v>0</v>
      </c>
      <c r="I1530">
        <v>25</v>
      </c>
    </row>
    <row r="1531" spans="1:9" x14ac:dyDescent="0.25">
      <c r="A1531" t="s">
        <v>49</v>
      </c>
      <c r="B1531" t="str">
        <f>"""TorlysDynamics"",""Torlys Inc."",""111"",""3"",""SHA0250721"",""4"",""120000"""</f>
        <v>"TorlysDynamics","Torlys Inc.","111","3","SHA0250721","4","120000"</v>
      </c>
      <c r="C1531" s="2">
        <v>45944</v>
      </c>
      <c r="D1531" s="2" t="str">
        <f>"SHA0250721"</f>
        <v>SHA0250721</v>
      </c>
      <c r="E1531" s="2" t="str">
        <f>"M130"</f>
        <v>M130</v>
      </c>
      <c r="F1531" t="str">
        <f>"CLARENCE"</f>
        <v>CLARENCE</v>
      </c>
      <c r="G1531">
        <v>0</v>
      </c>
      <c r="H1531">
        <v>0</v>
      </c>
      <c r="I1531">
        <v>3</v>
      </c>
    </row>
    <row r="1532" spans="1:9" x14ac:dyDescent="0.25">
      <c r="A1532" t="s">
        <v>49</v>
      </c>
      <c r="B1532" t="str">
        <f>"""TorlysDynamics"",""Torlys Inc."",""111"",""3"",""SHA0250723"",""4"",""10000"""</f>
        <v>"TorlysDynamics","Torlys Inc.","111","3","SHA0250723","4","10000"</v>
      </c>
      <c r="C1532" s="2">
        <v>45944</v>
      </c>
      <c r="D1532" s="2" t="str">
        <f>"SHA0250723"</f>
        <v>SHA0250723</v>
      </c>
      <c r="E1532" s="2" t="str">
        <f>"D1120"</f>
        <v>D1120</v>
      </c>
      <c r="F1532" t="str">
        <f>"JASON-R"</f>
        <v>JASON-R</v>
      </c>
      <c r="G1532">
        <v>40</v>
      </c>
      <c r="H1532">
        <v>0</v>
      </c>
      <c r="I1532">
        <v>625.6</v>
      </c>
    </row>
    <row r="1533" spans="1:9" x14ac:dyDescent="0.25">
      <c r="A1533" t="s">
        <v>49</v>
      </c>
      <c r="B1533" t="str">
        <f>"""TorlysDynamics"",""Torlys Inc."",""111"",""3"",""SHA0250723"",""4"",""30000"""</f>
        <v>"TorlysDynamics","Torlys Inc.","111","3","SHA0250723","4","30000"</v>
      </c>
      <c r="C1533" s="2">
        <v>45944</v>
      </c>
      <c r="D1533" s="2" t="str">
        <f>"SHA0250723"</f>
        <v>SHA0250723</v>
      </c>
      <c r="E1533" s="2" t="str">
        <f>"D1120"</f>
        <v>D1120</v>
      </c>
      <c r="F1533" t="str">
        <f>"JASON-R"</f>
        <v>JASON-R</v>
      </c>
      <c r="G1533">
        <v>50</v>
      </c>
      <c r="H1533">
        <v>0</v>
      </c>
      <c r="I1533">
        <v>782</v>
      </c>
    </row>
    <row r="1534" spans="1:9" x14ac:dyDescent="0.25">
      <c r="A1534" t="s">
        <v>49</v>
      </c>
      <c r="B1534" t="str">
        <f>"""TorlysDynamics"",""Torlys Inc."",""111"",""3"",""SHA0250724"",""4"",""10000"""</f>
        <v>"TorlysDynamics","Torlys Inc.","111","3","SHA0250724","4","10000"</v>
      </c>
      <c r="C1534" s="2">
        <v>45944</v>
      </c>
      <c r="D1534" s="2" t="str">
        <f>"SHA0250724"</f>
        <v>SHA0250724</v>
      </c>
      <c r="E1534" s="2" t="str">
        <f>"D1120"</f>
        <v>D1120</v>
      </c>
      <c r="F1534" t="str">
        <f>"JASON-R"</f>
        <v>JASON-R</v>
      </c>
      <c r="G1534">
        <v>44</v>
      </c>
      <c r="H1534">
        <v>0</v>
      </c>
      <c r="I1534">
        <v>1031.8</v>
      </c>
    </row>
    <row r="1535" spans="1:9" x14ac:dyDescent="0.25">
      <c r="A1535" t="s">
        <v>49</v>
      </c>
      <c r="B1535" t="str">
        <f>"""TorlysDynamics"",""Torlys Inc."",""111"",""3"",""SHA0250726"",""4"",""10000"""</f>
        <v>"TorlysDynamics","Torlys Inc.","111","3","SHA0250726","4","10000"</v>
      </c>
      <c r="C1535" s="2">
        <v>45944</v>
      </c>
      <c r="D1535" s="2" t="str">
        <f>"SHA0250726"</f>
        <v>SHA0250726</v>
      </c>
      <c r="E1535" s="2" t="str">
        <f>"D1120"</f>
        <v>D1120</v>
      </c>
      <c r="F1535" t="str">
        <f>"JASON-R"</f>
        <v>JASON-R</v>
      </c>
      <c r="G1535">
        <v>3</v>
      </c>
      <c r="H1535">
        <v>0</v>
      </c>
      <c r="I1535">
        <v>43.98</v>
      </c>
    </row>
    <row r="1536" spans="1:9" x14ac:dyDescent="0.25">
      <c r="A1536" t="s">
        <v>49</v>
      </c>
      <c r="B1536" t="str">
        <f>"""TorlysDynamics"",""Torlys Inc."",""111"",""3"",""SHA0250727"",""4"",""10000"""</f>
        <v>"TorlysDynamics","Torlys Inc.","111","3","SHA0250727","4","10000"</v>
      </c>
      <c r="C1536" s="2">
        <v>45944</v>
      </c>
      <c r="D1536" s="2" t="str">
        <f>"SHA0250727"</f>
        <v>SHA0250727</v>
      </c>
      <c r="E1536" s="2" t="str">
        <f>"M130"</f>
        <v>M130</v>
      </c>
      <c r="F1536" t="str">
        <f>"JASON-R"</f>
        <v>JASON-R</v>
      </c>
      <c r="G1536">
        <v>6</v>
      </c>
      <c r="H1536">
        <v>7</v>
      </c>
      <c r="I1536">
        <v>9079.02</v>
      </c>
    </row>
    <row r="1537" spans="1:9" x14ac:dyDescent="0.25">
      <c r="A1537" t="s">
        <v>49</v>
      </c>
      <c r="B1537" t="str">
        <f>"""TorlysDynamics"",""Torlys Inc."",""111"",""3"",""SHA0250728"",""4"",""10000"""</f>
        <v>"TorlysDynamics","Torlys Inc.","111","3","SHA0250728","4","10000"</v>
      </c>
      <c r="C1537" s="2">
        <v>45944</v>
      </c>
      <c r="D1537" s="2" t="str">
        <f>"SHA0250728"</f>
        <v>SHA0250728</v>
      </c>
      <c r="E1537" s="2" t="str">
        <f>"B115"</f>
        <v>B115</v>
      </c>
      <c r="F1537" t="str">
        <f>"CLARENCE"</f>
        <v>CLARENCE</v>
      </c>
      <c r="G1537">
        <v>38</v>
      </c>
      <c r="H1537">
        <v>0</v>
      </c>
      <c r="I1537">
        <v>817</v>
      </c>
    </row>
    <row r="1538" spans="1:9" x14ac:dyDescent="0.25">
      <c r="A1538" t="s">
        <v>49</v>
      </c>
      <c r="B1538" t="str">
        <f>"""TorlysDynamics"",""Torlys Inc."",""111"",""3"",""SHA0250728"",""4"",""15000"""</f>
        <v>"TorlysDynamics","Torlys Inc.","111","3","SHA0250728","4","15000"</v>
      </c>
      <c r="C1538" s="2">
        <v>45944</v>
      </c>
      <c r="D1538" s="2" t="str">
        <f>"SHA0250728"</f>
        <v>SHA0250728</v>
      </c>
      <c r="E1538" s="2" t="str">
        <f>"B115"</f>
        <v>B115</v>
      </c>
      <c r="F1538" t="str">
        <f>"CLARENCE"</f>
        <v>CLARENCE</v>
      </c>
      <c r="G1538">
        <v>0</v>
      </c>
      <c r="H1538">
        <v>0</v>
      </c>
      <c r="I1538">
        <v>2</v>
      </c>
    </row>
    <row r="1539" spans="1:9" x14ac:dyDescent="0.25">
      <c r="A1539" t="s">
        <v>49</v>
      </c>
      <c r="B1539" t="str">
        <f>"""TorlysDynamics"",""Torlys Inc."",""111"",""3"",""SHA0250728"",""4"",""20000"""</f>
        <v>"TorlysDynamics","Torlys Inc.","111","3","SHA0250728","4","20000"</v>
      </c>
      <c r="C1539" s="2">
        <v>45944</v>
      </c>
      <c r="D1539" s="2" t="str">
        <f>"SHA0250728"</f>
        <v>SHA0250728</v>
      </c>
      <c r="E1539" s="2" t="str">
        <f>"B115"</f>
        <v>B115</v>
      </c>
      <c r="F1539" t="str">
        <f>"CLARENCE"</f>
        <v>CLARENCE</v>
      </c>
      <c r="G1539">
        <v>34</v>
      </c>
      <c r="H1539">
        <v>1</v>
      </c>
      <c r="I1539">
        <v>1935</v>
      </c>
    </row>
    <row r="1540" spans="1:9" x14ac:dyDescent="0.25">
      <c r="A1540" t="s">
        <v>49</v>
      </c>
      <c r="B1540" t="str">
        <f>"""TorlysDynamics"",""Torlys Inc."",""111"",""3"",""SHA0250728"",""4"",""25000"""</f>
        <v>"TorlysDynamics","Torlys Inc.","111","3","SHA0250728","4","25000"</v>
      </c>
      <c r="C1540" s="2">
        <v>45944</v>
      </c>
      <c r="D1540" s="2" t="str">
        <f>"SHA0250728"</f>
        <v>SHA0250728</v>
      </c>
      <c r="E1540" s="2" t="str">
        <f>"B115"</f>
        <v>B115</v>
      </c>
      <c r="F1540" t="str">
        <f>"CLARENCE"</f>
        <v>CLARENCE</v>
      </c>
      <c r="G1540">
        <v>0</v>
      </c>
      <c r="H1540">
        <v>0</v>
      </c>
      <c r="I1540">
        <v>8</v>
      </c>
    </row>
    <row r="1541" spans="1:9" x14ac:dyDescent="0.25">
      <c r="A1541" t="s">
        <v>49</v>
      </c>
      <c r="B1541" t="str">
        <f>"""TorlysDynamics"",""Torlys Inc."",""111"",""3"",""SHA0250728"",""4"",""30000"""</f>
        <v>"TorlysDynamics","Torlys Inc.","111","3","SHA0250728","4","30000"</v>
      </c>
      <c r="C1541" s="2">
        <v>45944</v>
      </c>
      <c r="D1541" s="2" t="str">
        <f>"SHA0250728"</f>
        <v>SHA0250728</v>
      </c>
      <c r="E1541" s="2" t="str">
        <f>"B115"</f>
        <v>B115</v>
      </c>
      <c r="F1541" t="str">
        <f>"CLARENCE"</f>
        <v>CLARENCE</v>
      </c>
      <c r="G1541">
        <v>54</v>
      </c>
      <c r="H1541">
        <v>1</v>
      </c>
      <c r="I1541">
        <v>2365</v>
      </c>
    </row>
    <row r="1542" spans="1:9" x14ac:dyDescent="0.25">
      <c r="A1542" t="s">
        <v>49</v>
      </c>
      <c r="B1542" t="str">
        <f>"""TorlysDynamics"",""Torlys Inc."",""111"",""3"",""SHA0250728"",""4"",""40000"""</f>
        <v>"TorlysDynamics","Torlys Inc.","111","3","SHA0250728","4","40000"</v>
      </c>
      <c r="C1542" s="2">
        <v>45944</v>
      </c>
      <c r="D1542" s="2" t="str">
        <f>"SHA0250728"</f>
        <v>SHA0250728</v>
      </c>
      <c r="E1542" s="2" t="str">
        <f>"B115"</f>
        <v>B115</v>
      </c>
      <c r="F1542" t="str">
        <f>"CLARENCE"</f>
        <v>CLARENCE</v>
      </c>
      <c r="G1542">
        <v>0</v>
      </c>
      <c r="H1542">
        <v>0</v>
      </c>
      <c r="I1542">
        <v>8</v>
      </c>
    </row>
    <row r="1543" spans="1:9" x14ac:dyDescent="0.25">
      <c r="A1543" t="s">
        <v>49</v>
      </c>
      <c r="B1543" t="str">
        <f>"""TorlysDynamics"",""Torlys Inc."",""111"",""3"",""SHA0250729"",""4"",""10000"""</f>
        <v>"TorlysDynamics","Torlys Inc.","111","3","SHA0250729","4","10000"</v>
      </c>
      <c r="C1543" s="2">
        <v>45944</v>
      </c>
      <c r="D1543" s="2" t="str">
        <f>"SHA0250729"</f>
        <v>SHA0250729</v>
      </c>
      <c r="E1543" s="2" t="str">
        <f>"C4115"</f>
        <v>C4115</v>
      </c>
      <c r="F1543" t="str">
        <f>"CLARENCE"</f>
        <v>CLARENCE</v>
      </c>
      <c r="G1543">
        <v>1</v>
      </c>
      <c r="H1543">
        <v>1</v>
      </c>
      <c r="I1543">
        <v>828.92</v>
      </c>
    </row>
    <row r="1544" spans="1:9" x14ac:dyDescent="0.25">
      <c r="A1544" t="s">
        <v>49</v>
      </c>
      <c r="B1544" t="str">
        <f>"""TorlysDynamics"",""Torlys Inc."",""111"",""3"",""SHA0250729"",""4"",""30000"""</f>
        <v>"TorlysDynamics","Torlys Inc.","111","3","SHA0250729","4","30000"</v>
      </c>
      <c r="C1544" s="2">
        <v>45944</v>
      </c>
      <c r="D1544" s="2" t="str">
        <f>"SHA0250729"</f>
        <v>SHA0250729</v>
      </c>
      <c r="E1544" s="2" t="str">
        <f>"C4115"</f>
        <v>C4115</v>
      </c>
      <c r="F1544" t="str">
        <f>"CLARENCE"</f>
        <v>CLARENCE</v>
      </c>
      <c r="G1544">
        <v>0</v>
      </c>
      <c r="H1544">
        <v>0</v>
      </c>
      <c r="I1544">
        <v>2</v>
      </c>
    </row>
    <row r="1545" spans="1:9" x14ac:dyDescent="0.25">
      <c r="A1545" t="s">
        <v>49</v>
      </c>
      <c r="B1545" t="str">
        <f>"""TorlysDynamics"",""Torlys Inc."",""111"",""3"",""SHA0250737"",""4"",""10000"""</f>
        <v>"TorlysDynamics","Torlys Inc.","111","3","SHA0250737","4","10000"</v>
      </c>
      <c r="C1545" s="2">
        <v>45944</v>
      </c>
      <c r="D1545" s="2" t="str">
        <f>"SHA0250737"</f>
        <v>SHA0250737</v>
      </c>
      <c r="E1545" s="2" t="str">
        <f>"M911"</f>
        <v>M911</v>
      </c>
      <c r="F1545" t="str">
        <f>"CLARENCE"</f>
        <v>CLARENCE</v>
      </c>
      <c r="G1545">
        <v>2</v>
      </c>
      <c r="H1545">
        <v>0</v>
      </c>
      <c r="I1545">
        <v>43.7</v>
      </c>
    </row>
    <row r="1546" spans="1:9" x14ac:dyDescent="0.25">
      <c r="A1546" t="s">
        <v>49</v>
      </c>
      <c r="B1546" t="str">
        <f>"""TorlysDynamics"",""Torlys Inc."",""111"",""3"",""SHA0250741"",""4"",""10000"""</f>
        <v>"TorlysDynamics","Torlys Inc.","111","3","SHA0250741","4","10000"</v>
      </c>
      <c r="C1546" s="2">
        <v>45944</v>
      </c>
      <c r="D1546" s="2" t="str">
        <f>"SHA0250741"</f>
        <v>SHA0250741</v>
      </c>
      <c r="E1546" s="2" t="str">
        <f>"S140"</f>
        <v>S140</v>
      </c>
      <c r="F1546" t="str">
        <f>"JASON-R"</f>
        <v>JASON-R</v>
      </c>
      <c r="G1546">
        <v>3</v>
      </c>
      <c r="H1546">
        <v>0</v>
      </c>
      <c r="I1546">
        <v>6</v>
      </c>
    </row>
    <row r="1547" spans="1:9" x14ac:dyDescent="0.25">
      <c r="A1547" t="s">
        <v>49</v>
      </c>
      <c r="B1547" t="str">
        <f>"""TorlysDynamics"",""Torlys Inc."",""111"",""3"",""SHA0250743"",""4"",""30000"""</f>
        <v>"TorlysDynamics","Torlys Inc.","111","3","SHA0250743","4","30000"</v>
      </c>
      <c r="C1547" s="2">
        <v>45944</v>
      </c>
      <c r="D1547" s="2" t="str">
        <f>"SHA0250743"</f>
        <v>SHA0250743</v>
      </c>
      <c r="E1547" s="2" t="str">
        <f>"S165"</f>
        <v>S165</v>
      </c>
      <c r="F1547" t="str">
        <f>"JASON-R"</f>
        <v>JASON-R</v>
      </c>
      <c r="G1547">
        <v>0</v>
      </c>
      <c r="H1547">
        <v>1</v>
      </c>
      <c r="I1547">
        <v>813.28</v>
      </c>
    </row>
    <row r="1548" spans="1:9" x14ac:dyDescent="0.25">
      <c r="A1548" t="s">
        <v>49</v>
      </c>
      <c r="B1548" t="str">
        <f>"""TorlysDynamics"",""Torlys Inc."",""111"",""3"",""SHA0250745"",""4"",""10000"""</f>
        <v>"TorlysDynamics","Torlys Inc.","111","3","SHA0250745","4","10000"</v>
      </c>
      <c r="C1548" s="2">
        <v>45944</v>
      </c>
      <c r="D1548" s="2" t="str">
        <f>"SHA0250745"</f>
        <v>SHA0250745</v>
      </c>
      <c r="E1548" s="2" t="str">
        <f>"T335"</f>
        <v>T335</v>
      </c>
      <c r="F1548" t="str">
        <f>"JASON-R"</f>
        <v>JASON-R</v>
      </c>
      <c r="G1548">
        <v>0</v>
      </c>
      <c r="H1548">
        <v>1</v>
      </c>
      <c r="I1548">
        <v>1445.95</v>
      </c>
    </row>
    <row r="1549" spans="1:9" x14ac:dyDescent="0.25">
      <c r="A1549" t="s">
        <v>49</v>
      </c>
      <c r="B1549" t="str">
        <f>"""TorlysDynamics"",""Torlys Inc."",""111"",""3"",""SHA0250746"",""4"",""10000"""</f>
        <v>"TorlysDynamics","Torlys Inc.","111","3","SHA0250746","4","10000"</v>
      </c>
      <c r="C1549" s="2">
        <v>45944</v>
      </c>
      <c r="D1549" s="2" t="str">
        <f>"SHA0250746"</f>
        <v>SHA0250746</v>
      </c>
      <c r="E1549" s="2" t="str">
        <f>"E220"</f>
        <v>E220</v>
      </c>
      <c r="F1549" t="str">
        <f>"CLARENCE"</f>
        <v>CLARENCE</v>
      </c>
      <c r="G1549">
        <v>0</v>
      </c>
      <c r="H1549">
        <v>1</v>
      </c>
      <c r="I1549">
        <v>30</v>
      </c>
    </row>
    <row r="1550" spans="1:9" x14ac:dyDescent="0.25">
      <c r="A1550" t="s">
        <v>49</v>
      </c>
      <c r="B1550" t="str">
        <f>"""TorlysDynamics"",""Torlys Inc."",""111"",""3"",""SHA0250747"",""4"",""10000"""</f>
        <v>"TorlysDynamics","Torlys Inc.","111","3","SHA0250747","4","10000"</v>
      </c>
      <c r="C1550" s="2">
        <v>45944</v>
      </c>
      <c r="D1550" s="2" t="str">
        <f>"SHA0250747"</f>
        <v>SHA0250747</v>
      </c>
      <c r="E1550" s="2" t="str">
        <f>"E220"</f>
        <v>E220</v>
      </c>
      <c r="F1550" t="str">
        <f>"CLARENCE"</f>
        <v>CLARENCE</v>
      </c>
      <c r="G1550">
        <v>23</v>
      </c>
      <c r="H1550">
        <v>0</v>
      </c>
      <c r="I1550">
        <v>429.41</v>
      </c>
    </row>
    <row r="1551" spans="1:9" x14ac:dyDescent="0.25">
      <c r="A1551" t="s">
        <v>49</v>
      </c>
      <c r="B1551" t="str">
        <f>"""TorlysDynamics"",""Torlys Inc."",""111"",""3"",""SHA0250748"",""4"",""10000"""</f>
        <v>"TorlysDynamics","Torlys Inc.","111","3","SHA0250748","4","10000"</v>
      </c>
      <c r="C1551" s="2">
        <v>45944</v>
      </c>
      <c r="D1551" s="2" t="str">
        <f>"SHA0250748"</f>
        <v>SHA0250748</v>
      </c>
      <c r="E1551" s="2" t="str">
        <f>"E220"</f>
        <v>E220</v>
      </c>
      <c r="F1551" t="str">
        <f>"CLARENCE"</f>
        <v>CLARENCE</v>
      </c>
      <c r="G1551">
        <v>13</v>
      </c>
      <c r="H1551">
        <v>0</v>
      </c>
      <c r="I1551">
        <v>203.32</v>
      </c>
    </row>
    <row r="1552" spans="1:9" x14ac:dyDescent="0.25">
      <c r="A1552" t="s">
        <v>49</v>
      </c>
      <c r="B1552" t="str">
        <f>"""TorlysDynamics"",""Torlys Inc."",""111"",""3"",""SHA0250748"",""4"",""30000"""</f>
        <v>"TorlysDynamics","Torlys Inc.","111","3","SHA0250748","4","30000"</v>
      </c>
      <c r="C1552" s="2">
        <v>45944</v>
      </c>
      <c r="D1552" s="2" t="str">
        <f>"SHA0250748"</f>
        <v>SHA0250748</v>
      </c>
      <c r="E1552" s="2" t="str">
        <f>"E220"</f>
        <v>E220</v>
      </c>
      <c r="F1552" t="str">
        <f>"CLARENCE"</f>
        <v>CLARENCE</v>
      </c>
      <c r="G1552">
        <v>0</v>
      </c>
      <c r="H1552">
        <v>0</v>
      </c>
      <c r="I1552">
        <v>1</v>
      </c>
    </row>
    <row r="1553" spans="1:9" x14ac:dyDescent="0.25">
      <c r="A1553" t="s">
        <v>49</v>
      </c>
      <c r="B1553" t="str">
        <f>"""TorlysDynamics"",""Torlys Inc."",""111"",""3"",""SHA0250749"",""4"",""10000"""</f>
        <v>"TorlysDynamics","Torlys Inc.","111","3","SHA0250749","4","10000"</v>
      </c>
      <c r="C1553" s="2">
        <v>45944</v>
      </c>
      <c r="D1553" s="2" t="str">
        <f>"SHA0250749"</f>
        <v>SHA0250749</v>
      </c>
      <c r="E1553" s="2" t="str">
        <f>"E220"</f>
        <v>E220</v>
      </c>
      <c r="F1553" t="str">
        <f>"CLARENCE"</f>
        <v>CLARENCE</v>
      </c>
      <c r="G1553">
        <v>11</v>
      </c>
      <c r="H1553">
        <v>0</v>
      </c>
      <c r="I1553">
        <v>236.5</v>
      </c>
    </row>
    <row r="1554" spans="1:9" x14ac:dyDescent="0.25">
      <c r="A1554" t="s">
        <v>49</v>
      </c>
      <c r="B1554" t="str">
        <f>"""TorlysDynamics"",""Torlys Inc."",""111"",""3"",""SHA0250749"",""4"",""20000"""</f>
        <v>"TorlysDynamics","Torlys Inc.","111","3","SHA0250749","4","20000"</v>
      </c>
      <c r="C1554" s="2">
        <v>45944</v>
      </c>
      <c r="D1554" s="2" t="str">
        <f>"SHA0250749"</f>
        <v>SHA0250749</v>
      </c>
      <c r="E1554" s="2" t="str">
        <f>"E220"</f>
        <v>E220</v>
      </c>
      <c r="F1554" t="str">
        <f>"CLARENCE"</f>
        <v>CLARENCE</v>
      </c>
      <c r="G1554">
        <v>1</v>
      </c>
      <c r="H1554">
        <v>0</v>
      </c>
      <c r="I1554">
        <v>7</v>
      </c>
    </row>
    <row r="1555" spans="1:9" x14ac:dyDescent="0.25">
      <c r="A1555" t="s">
        <v>49</v>
      </c>
      <c r="B1555" t="str">
        <f>"""TorlysDynamics"",""Torlys Inc."",""111"",""3"",""SHA0250749"",""4"",""50000"""</f>
        <v>"TorlysDynamics","Torlys Inc.","111","3","SHA0250749","4","50000"</v>
      </c>
      <c r="C1555" s="2">
        <v>45944</v>
      </c>
      <c r="D1555" s="2" t="str">
        <f>"SHA0250749"</f>
        <v>SHA0250749</v>
      </c>
      <c r="E1555" s="2" t="str">
        <f>"E220"</f>
        <v>E220</v>
      </c>
      <c r="F1555" t="str">
        <f>"CLARENCE"</f>
        <v>CLARENCE</v>
      </c>
      <c r="G1555">
        <v>0</v>
      </c>
      <c r="H1555">
        <v>0</v>
      </c>
      <c r="I1555">
        <v>2</v>
      </c>
    </row>
    <row r="1556" spans="1:9" x14ac:dyDescent="0.25">
      <c r="A1556" t="s">
        <v>49</v>
      </c>
      <c r="B1556" t="str">
        <f>"""TorlysDynamics"",""Torlys Inc."",""111"",""3"",""SHA0250750"",""4"",""10000"""</f>
        <v>"TorlysDynamics","Torlys Inc.","111","3","SHA0250750","4","10000"</v>
      </c>
      <c r="C1556" s="2">
        <v>45944</v>
      </c>
      <c r="D1556" s="2" t="str">
        <f>"SHA0250750"</f>
        <v>SHA0250750</v>
      </c>
      <c r="E1556" s="2" t="str">
        <f>"E220"</f>
        <v>E220</v>
      </c>
      <c r="F1556" t="str">
        <f>"CLARENCE"</f>
        <v>CLARENCE</v>
      </c>
      <c r="G1556">
        <v>18</v>
      </c>
      <c r="H1556">
        <v>0</v>
      </c>
      <c r="I1556">
        <v>502.74</v>
      </c>
    </row>
    <row r="1557" spans="1:9" x14ac:dyDescent="0.25">
      <c r="A1557" t="s">
        <v>49</v>
      </c>
      <c r="B1557" t="str">
        <f>"""TorlysDynamics"",""Torlys Inc."",""111"",""3"",""SHA0250751"",""4"",""10000"""</f>
        <v>"TorlysDynamics","Torlys Inc.","111","3","SHA0250751","4","10000"</v>
      </c>
      <c r="C1557" s="2">
        <v>45944</v>
      </c>
      <c r="D1557" s="2" t="str">
        <f>"SHA0250751"</f>
        <v>SHA0250751</v>
      </c>
      <c r="E1557" s="2" t="str">
        <f>"E220"</f>
        <v>E220</v>
      </c>
      <c r="F1557" t="str">
        <f>"CLARENCE"</f>
        <v>CLARENCE</v>
      </c>
      <c r="G1557">
        <v>30</v>
      </c>
      <c r="H1557">
        <v>0</v>
      </c>
      <c r="I1557">
        <v>439.8</v>
      </c>
    </row>
    <row r="1558" spans="1:9" x14ac:dyDescent="0.25">
      <c r="A1558" t="s">
        <v>49</v>
      </c>
      <c r="B1558" t="str">
        <f>"""TorlysDynamics"",""Torlys Inc."",""111"",""3"",""SHA0250755"",""4"",""10000"""</f>
        <v>"TorlysDynamics","Torlys Inc.","111","3","SHA0250755","4","10000"</v>
      </c>
      <c r="C1558" s="2">
        <v>45944</v>
      </c>
      <c r="D1558" s="2" t="str">
        <f>"SHA0250755"</f>
        <v>SHA0250755</v>
      </c>
      <c r="E1558" s="2" t="str">
        <f>"P1011"</f>
        <v>P1011</v>
      </c>
      <c r="F1558" t="str">
        <f>"MANUEL"</f>
        <v>MANUEL</v>
      </c>
      <c r="G1558">
        <v>43</v>
      </c>
      <c r="H1558">
        <v>0</v>
      </c>
      <c r="I1558">
        <v>672.52</v>
      </c>
    </row>
    <row r="1559" spans="1:9" x14ac:dyDescent="0.25">
      <c r="A1559" t="s">
        <v>49</v>
      </c>
      <c r="B1559" t="str">
        <f>"""TorlysDynamics"",""Torlys Inc."",""111"",""3"",""SHA0250755"",""4"",""30000"""</f>
        <v>"TorlysDynamics","Torlys Inc.","111","3","SHA0250755","4","30000"</v>
      </c>
      <c r="C1559" s="2">
        <v>45944</v>
      </c>
      <c r="D1559" s="2" t="str">
        <f>"SHA0250755"</f>
        <v>SHA0250755</v>
      </c>
      <c r="E1559" s="2" t="str">
        <f>"P1011"</f>
        <v>P1011</v>
      </c>
      <c r="F1559" t="str">
        <f>"MANUEL"</f>
        <v>MANUEL</v>
      </c>
      <c r="G1559">
        <v>0</v>
      </c>
      <c r="H1559">
        <v>0</v>
      </c>
      <c r="I1559">
        <v>1</v>
      </c>
    </row>
    <row r="1560" spans="1:9" x14ac:dyDescent="0.25">
      <c r="A1560" t="s">
        <v>49</v>
      </c>
      <c r="B1560" t="str">
        <f>"""TorlysDynamics"",""Torlys Inc."",""111"",""3"",""SHA0250755"",""4"",""60000"""</f>
        <v>"TorlysDynamics","Torlys Inc.","111","3","SHA0250755","4","60000"</v>
      </c>
      <c r="C1560" s="2">
        <v>45944</v>
      </c>
      <c r="D1560" s="2" t="str">
        <f>"SHA0250755"</f>
        <v>SHA0250755</v>
      </c>
      <c r="E1560" s="2" t="str">
        <f>"P1011"</f>
        <v>P1011</v>
      </c>
      <c r="F1560" t="str">
        <f>"MANUEL"</f>
        <v>MANUEL</v>
      </c>
      <c r="G1560">
        <v>0</v>
      </c>
      <c r="H1560">
        <v>0</v>
      </c>
      <c r="I1560">
        <v>1</v>
      </c>
    </row>
    <row r="1561" spans="1:9" x14ac:dyDescent="0.25">
      <c r="A1561" t="s">
        <v>49</v>
      </c>
      <c r="B1561" t="str">
        <f>"""TorlysDynamics"",""Torlys Inc."",""111"",""3"",""SHA0250756"",""4"",""10000"""</f>
        <v>"TorlysDynamics","Torlys Inc.","111","3","SHA0250756","4","10000"</v>
      </c>
      <c r="C1561" s="2">
        <v>45944</v>
      </c>
      <c r="D1561" s="2" t="str">
        <f>"SHA0250756"</f>
        <v>SHA0250756</v>
      </c>
      <c r="E1561" s="2" t="str">
        <f>"P1011"</f>
        <v>P1011</v>
      </c>
      <c r="F1561" t="str">
        <f>"MANUEL"</f>
        <v>MANUEL</v>
      </c>
      <c r="G1561">
        <v>0</v>
      </c>
      <c r="H1561">
        <v>0</v>
      </c>
      <c r="I1561">
        <v>50</v>
      </c>
    </row>
    <row r="1562" spans="1:9" x14ac:dyDescent="0.25">
      <c r="A1562" t="s">
        <v>49</v>
      </c>
      <c r="B1562" t="str">
        <f>"""TorlysDynamics"",""Torlys Inc."",""111"",""3"",""SHA0250758"",""4"",""10000"""</f>
        <v>"TorlysDynamics","Torlys Inc.","111","3","SHA0250758","4","10000"</v>
      </c>
      <c r="C1562" s="2">
        <v>45944</v>
      </c>
      <c r="D1562" s="2" t="str">
        <f>"SHA0250758"</f>
        <v>SHA0250758</v>
      </c>
      <c r="E1562" s="2" t="str">
        <f>"P1011"</f>
        <v>P1011</v>
      </c>
      <c r="F1562" t="str">
        <f>"MANUEL"</f>
        <v>MANUEL</v>
      </c>
      <c r="G1562">
        <v>26</v>
      </c>
      <c r="H1562">
        <v>0</v>
      </c>
      <c r="I1562">
        <v>611.78</v>
      </c>
    </row>
    <row r="1563" spans="1:9" x14ac:dyDescent="0.25">
      <c r="A1563" t="s">
        <v>49</v>
      </c>
      <c r="B1563" t="str">
        <f>"""TorlysDynamics"",""Torlys Inc."",""111"",""3"",""SHA0250758"",""4"",""20000"""</f>
        <v>"TorlysDynamics","Torlys Inc.","111","3","SHA0250758","4","20000"</v>
      </c>
      <c r="C1563" s="2">
        <v>45944</v>
      </c>
      <c r="D1563" s="2" t="str">
        <f>"SHA0250758"</f>
        <v>SHA0250758</v>
      </c>
      <c r="E1563" s="2" t="str">
        <f>"P1011"</f>
        <v>P1011</v>
      </c>
      <c r="F1563" t="str">
        <f>"MANUEL"</f>
        <v>MANUEL</v>
      </c>
      <c r="G1563">
        <v>0</v>
      </c>
      <c r="H1563">
        <v>0</v>
      </c>
      <c r="I1563">
        <v>1</v>
      </c>
    </row>
    <row r="1564" spans="1:9" x14ac:dyDescent="0.25">
      <c r="A1564" t="s">
        <v>49</v>
      </c>
      <c r="B1564" t="str">
        <f>"""TorlysDynamics"",""Torlys Inc."",""111"",""3"",""SHA0250759"",""4"",""10000"""</f>
        <v>"TorlysDynamics","Torlys Inc.","111","3","SHA0250759","4","10000"</v>
      </c>
      <c r="C1564" s="2">
        <v>45944</v>
      </c>
      <c r="D1564" s="2" t="str">
        <f>"SHA0250759"</f>
        <v>SHA0250759</v>
      </c>
      <c r="E1564" s="2" t="str">
        <f>"P1011"</f>
        <v>P1011</v>
      </c>
      <c r="F1564" t="str">
        <f>"MANUEL"</f>
        <v>MANUEL</v>
      </c>
      <c r="G1564">
        <v>27</v>
      </c>
      <c r="H1564">
        <v>0</v>
      </c>
      <c r="I1564">
        <v>633.15</v>
      </c>
    </row>
    <row r="1565" spans="1:9" x14ac:dyDescent="0.25">
      <c r="A1565" t="s">
        <v>49</v>
      </c>
      <c r="B1565" t="str">
        <f>"""TorlysDynamics"",""Torlys Inc."",""111"",""3"",""SHA0250760"",""4"",""10000"""</f>
        <v>"TorlysDynamics","Torlys Inc.","111","3","SHA0250760","4","10000"</v>
      </c>
      <c r="C1565" s="2">
        <v>45944</v>
      </c>
      <c r="D1565" s="2" t="str">
        <f>"SHA0250760"</f>
        <v>SHA0250760</v>
      </c>
      <c r="E1565" s="2" t="str">
        <f>"P1011"</f>
        <v>P1011</v>
      </c>
      <c r="F1565" t="str">
        <f>"MANUEL"</f>
        <v>MANUEL</v>
      </c>
      <c r="G1565">
        <v>1</v>
      </c>
      <c r="H1565">
        <v>0</v>
      </c>
      <c r="I1565">
        <v>23.53</v>
      </c>
    </row>
    <row r="1566" spans="1:9" x14ac:dyDescent="0.25">
      <c r="A1566" t="s">
        <v>49</v>
      </c>
      <c r="B1566" t="str">
        <f>"""TorlysDynamics"",""Torlys Inc."",""111"",""3"",""SHA0250761"",""4"",""10000"""</f>
        <v>"TorlysDynamics","Torlys Inc.","111","3","SHA0250761","4","10000"</v>
      </c>
      <c r="C1566" s="2">
        <v>45944</v>
      </c>
      <c r="D1566" s="2" t="str">
        <f>"SHA0250761"</f>
        <v>SHA0250761</v>
      </c>
      <c r="E1566" s="2" t="str">
        <f>"P1011"</f>
        <v>P1011</v>
      </c>
      <c r="F1566" t="str">
        <f>"MANUEL"</f>
        <v>MANUEL</v>
      </c>
      <c r="G1566">
        <v>47</v>
      </c>
      <c r="H1566">
        <v>1</v>
      </c>
      <c r="I1566">
        <v>2321.5500000000002</v>
      </c>
    </row>
    <row r="1567" spans="1:9" x14ac:dyDescent="0.25">
      <c r="A1567" t="s">
        <v>49</v>
      </c>
      <c r="B1567" t="str">
        <f>"""TorlysDynamics"",""Torlys Inc."",""111"",""3"",""SHA0250761"",""4"",""20000"""</f>
        <v>"TorlysDynamics","Torlys Inc.","111","3","SHA0250761","4","20000"</v>
      </c>
      <c r="C1567" s="2">
        <v>45944</v>
      </c>
      <c r="D1567" s="2" t="str">
        <f>"SHA0250761"</f>
        <v>SHA0250761</v>
      </c>
      <c r="E1567" s="2" t="str">
        <f>"P1011"</f>
        <v>P1011</v>
      </c>
      <c r="F1567" t="str">
        <f>"MANUEL"</f>
        <v>MANUEL</v>
      </c>
      <c r="G1567">
        <v>2</v>
      </c>
      <c r="H1567">
        <v>0</v>
      </c>
      <c r="I1567">
        <v>2</v>
      </c>
    </row>
    <row r="1568" spans="1:9" x14ac:dyDescent="0.25">
      <c r="A1568" t="s">
        <v>49</v>
      </c>
      <c r="B1568" t="str">
        <f>"""TorlysDynamics"",""Torlys Inc."",""111"",""3"",""SHA0250762"",""4"",""10000"""</f>
        <v>"TorlysDynamics","Torlys Inc.","111","3","SHA0250762","4","10000"</v>
      </c>
      <c r="C1568" s="2">
        <v>45944</v>
      </c>
      <c r="D1568" s="2" t="str">
        <f>"SHA0250762"</f>
        <v>SHA0250762</v>
      </c>
      <c r="E1568" s="2" t="str">
        <f>"P1011"</f>
        <v>P1011</v>
      </c>
      <c r="F1568" t="str">
        <f>"MANUEL"</f>
        <v>MANUEL</v>
      </c>
      <c r="G1568">
        <v>15</v>
      </c>
      <c r="H1568">
        <v>0</v>
      </c>
      <c r="I1568">
        <v>418.95</v>
      </c>
    </row>
    <row r="1569" spans="1:9" x14ac:dyDescent="0.25">
      <c r="A1569" t="s">
        <v>49</v>
      </c>
      <c r="B1569" t="str">
        <f>"""TorlysDynamics"",""Torlys Inc."",""111"",""3"",""SHA0250763"",""4"",""10000"""</f>
        <v>"TorlysDynamics","Torlys Inc.","111","3","SHA0250763","4","10000"</v>
      </c>
      <c r="C1569" s="2">
        <v>45944</v>
      </c>
      <c r="D1569" s="2" t="str">
        <f>"SHA0250763"</f>
        <v>SHA0250763</v>
      </c>
      <c r="E1569" s="2" t="str">
        <f>"P1011"</f>
        <v>P1011</v>
      </c>
      <c r="F1569" t="str">
        <f>"MANUEL"</f>
        <v>MANUEL</v>
      </c>
      <c r="G1569">
        <v>33</v>
      </c>
      <c r="H1569">
        <v>0</v>
      </c>
      <c r="I1569">
        <v>483.79</v>
      </c>
    </row>
    <row r="1570" spans="1:9" x14ac:dyDescent="0.25">
      <c r="A1570" t="s">
        <v>49</v>
      </c>
      <c r="B1570" t="str">
        <f>"""TorlysDynamics"",""Torlys Inc."",""111"",""3"",""SHA0250763"",""4"",""20000"""</f>
        <v>"TorlysDynamics","Torlys Inc.","111","3","SHA0250763","4","20000"</v>
      </c>
      <c r="C1570" s="2">
        <v>45944</v>
      </c>
      <c r="D1570" s="2" t="str">
        <f>"SHA0250763"</f>
        <v>SHA0250763</v>
      </c>
      <c r="E1570" s="2" t="str">
        <f>"P1011"</f>
        <v>P1011</v>
      </c>
      <c r="F1570" t="str">
        <f>"MANUEL"</f>
        <v>MANUEL</v>
      </c>
      <c r="G1570">
        <v>0</v>
      </c>
      <c r="H1570">
        <v>0</v>
      </c>
      <c r="I1570">
        <v>1</v>
      </c>
    </row>
    <row r="1571" spans="1:9" x14ac:dyDescent="0.25">
      <c r="A1571" t="s">
        <v>49</v>
      </c>
      <c r="B1571" t="str">
        <f>"""TorlysDynamics"",""Torlys Inc."",""111"",""3"",""SHA0250764"",""4"",""10000"""</f>
        <v>"TorlysDynamics","Torlys Inc.","111","3","SHA0250764","4","10000"</v>
      </c>
      <c r="C1571" s="2">
        <v>45944</v>
      </c>
      <c r="D1571" s="2" t="str">
        <f>"SHA0250764"</f>
        <v>SHA0250764</v>
      </c>
      <c r="E1571" s="2" t="str">
        <f>"P1011"</f>
        <v>P1011</v>
      </c>
      <c r="F1571" t="str">
        <f>"MANUEL"</f>
        <v>MANUEL</v>
      </c>
      <c r="G1571">
        <v>23</v>
      </c>
      <c r="H1571">
        <v>0</v>
      </c>
      <c r="I1571">
        <v>541.19000000000005</v>
      </c>
    </row>
    <row r="1572" spans="1:9" x14ac:dyDescent="0.25">
      <c r="A1572" t="s">
        <v>49</v>
      </c>
      <c r="B1572" t="str">
        <f>"""TorlysDynamics"",""Torlys Inc."",""111"",""3"",""SHA0250765"",""4"",""10000"""</f>
        <v>"TorlysDynamics","Torlys Inc.","111","3","SHA0250765","4","10000"</v>
      </c>
      <c r="C1572" s="2">
        <v>45944</v>
      </c>
      <c r="D1572" s="2" t="str">
        <f>"SHA0250765"</f>
        <v>SHA0250765</v>
      </c>
      <c r="E1572" s="2" t="str">
        <f>"P1011"</f>
        <v>P1011</v>
      </c>
      <c r="F1572" t="str">
        <f>"MANUEL"</f>
        <v>MANUEL</v>
      </c>
      <c r="G1572">
        <v>11</v>
      </c>
      <c r="H1572">
        <v>0</v>
      </c>
      <c r="I1572">
        <v>187</v>
      </c>
    </row>
    <row r="1573" spans="1:9" x14ac:dyDescent="0.25">
      <c r="A1573" t="s">
        <v>49</v>
      </c>
      <c r="B1573" t="str">
        <f>"""TorlysDynamics"",""Torlys Inc."",""111"",""3"",""SHA0250766"",""4"",""10000"""</f>
        <v>"TorlysDynamics","Torlys Inc.","111","3","SHA0250766","4","10000"</v>
      </c>
      <c r="C1573" s="2">
        <v>45944</v>
      </c>
      <c r="D1573" s="2" t="str">
        <f>"SHA0250766"</f>
        <v>SHA0250766</v>
      </c>
      <c r="E1573" s="2" t="str">
        <f>"P1011"</f>
        <v>P1011</v>
      </c>
      <c r="F1573" t="str">
        <f>"MANUEL"</f>
        <v>MANUEL</v>
      </c>
      <c r="G1573">
        <v>27</v>
      </c>
      <c r="H1573">
        <v>0</v>
      </c>
      <c r="I1573">
        <v>633.15</v>
      </c>
    </row>
    <row r="1574" spans="1:9" x14ac:dyDescent="0.25">
      <c r="A1574" t="s">
        <v>49</v>
      </c>
      <c r="B1574" t="str">
        <f>"""TorlysDynamics"",""Torlys Inc."",""111"",""3"",""SHA0250767"",""4"",""10000"""</f>
        <v>"TorlysDynamics","Torlys Inc.","111","3","SHA0250767","4","10000"</v>
      </c>
      <c r="C1574" s="2">
        <v>45944</v>
      </c>
      <c r="D1574" s="2" t="str">
        <f>"SHA0250767"</f>
        <v>SHA0250767</v>
      </c>
      <c r="E1574" s="2" t="str">
        <f>"P1011"</f>
        <v>P1011</v>
      </c>
      <c r="F1574" t="str">
        <f>"MANUEL"</f>
        <v>MANUEL</v>
      </c>
      <c r="G1574">
        <v>6</v>
      </c>
      <c r="H1574">
        <v>0</v>
      </c>
      <c r="I1574">
        <v>140.69999999999999</v>
      </c>
    </row>
    <row r="1575" spans="1:9" x14ac:dyDescent="0.25">
      <c r="A1575" t="s">
        <v>49</v>
      </c>
      <c r="B1575" t="str">
        <f>"""TorlysDynamics"",""Torlys Inc."",""111"",""3"",""SHA0250768"",""4"",""10000"""</f>
        <v>"TorlysDynamics","Torlys Inc.","111","3","SHA0250768","4","10000"</v>
      </c>
      <c r="C1575" s="2">
        <v>45944</v>
      </c>
      <c r="D1575" s="2" t="str">
        <f>"SHA0250768"</f>
        <v>SHA0250768</v>
      </c>
      <c r="E1575" s="2" t="str">
        <f>"P1011"</f>
        <v>P1011</v>
      </c>
      <c r="F1575" t="str">
        <f>"MANUEL"</f>
        <v>MANUEL</v>
      </c>
      <c r="G1575">
        <v>15</v>
      </c>
      <c r="H1575">
        <v>0</v>
      </c>
      <c r="I1575">
        <v>278.10000000000002</v>
      </c>
    </row>
    <row r="1576" spans="1:9" x14ac:dyDescent="0.25">
      <c r="A1576" t="s">
        <v>49</v>
      </c>
      <c r="B1576" t="str">
        <f>"""TorlysDynamics"",""Torlys Inc."",""111"",""3"",""SHA0250768"",""4"",""30000"""</f>
        <v>"TorlysDynamics","Torlys Inc.","111","3","SHA0250768","4","30000"</v>
      </c>
      <c r="C1576" s="2">
        <v>45944</v>
      </c>
      <c r="D1576" s="2" t="str">
        <f>"SHA0250768"</f>
        <v>SHA0250768</v>
      </c>
      <c r="E1576" s="2" t="str">
        <f>"P1011"</f>
        <v>P1011</v>
      </c>
      <c r="F1576" t="str">
        <f>"MANUEL"</f>
        <v>MANUEL</v>
      </c>
      <c r="G1576">
        <v>0</v>
      </c>
      <c r="H1576">
        <v>0</v>
      </c>
      <c r="I1576">
        <v>2</v>
      </c>
    </row>
    <row r="1577" spans="1:9" x14ac:dyDescent="0.25">
      <c r="A1577" t="s">
        <v>49</v>
      </c>
      <c r="B1577" t="str">
        <f>"""TorlysDynamics"",""Torlys Inc."",""111"",""3"",""SHA0250771"",""4"",""10000"""</f>
        <v>"TorlysDynamics","Torlys Inc.","111","3","SHA0250771","4","10000"</v>
      </c>
      <c r="C1577" s="2">
        <v>45944</v>
      </c>
      <c r="D1577" s="2" t="str">
        <f>"SHA0250771"</f>
        <v>SHA0250771</v>
      </c>
      <c r="E1577" s="2" t="str">
        <f>"T183"</f>
        <v>T183</v>
      </c>
      <c r="F1577" t="str">
        <f>"BRANDON"</f>
        <v>BRANDON</v>
      </c>
      <c r="G1577">
        <v>9</v>
      </c>
      <c r="H1577">
        <v>0</v>
      </c>
      <c r="I1577">
        <v>153</v>
      </c>
    </row>
    <row r="1578" spans="1:9" x14ac:dyDescent="0.25">
      <c r="A1578" t="s">
        <v>49</v>
      </c>
      <c r="B1578" t="str">
        <f>"""TorlysDynamics"",""Torlys Inc."",""111"",""3"",""SHA0250771"",""4"",""20000"""</f>
        <v>"TorlysDynamics","Torlys Inc.","111","3","SHA0250771","4","20000"</v>
      </c>
      <c r="C1578" s="2">
        <v>45944</v>
      </c>
      <c r="D1578" s="2" t="str">
        <f>"SHA0250771"</f>
        <v>SHA0250771</v>
      </c>
      <c r="E1578" s="2" t="str">
        <f>"T183"</f>
        <v>T183</v>
      </c>
      <c r="F1578" t="str">
        <f>"BRANDON"</f>
        <v>BRANDON</v>
      </c>
      <c r="G1578">
        <v>0</v>
      </c>
      <c r="H1578">
        <v>0</v>
      </c>
      <c r="I1578">
        <v>3</v>
      </c>
    </row>
    <row r="1579" spans="1:9" x14ac:dyDescent="0.25">
      <c r="A1579" t="s">
        <v>49</v>
      </c>
      <c r="B1579" t="str">
        <f>"""TorlysDynamics"",""Torlys Inc."",""111"",""3"",""SHA0250772"",""4"",""10000"""</f>
        <v>"TorlysDynamics","Torlys Inc.","111","3","SHA0250772","4","10000"</v>
      </c>
      <c r="C1579" s="2">
        <v>45944</v>
      </c>
      <c r="D1579" s="2" t="str">
        <f>"SHA0250772"</f>
        <v>SHA0250772</v>
      </c>
      <c r="E1579" s="2" t="str">
        <f>"V105"</f>
        <v>V105</v>
      </c>
      <c r="F1579" t="str">
        <f>"MANUEL"</f>
        <v>MANUEL</v>
      </c>
      <c r="G1579">
        <v>2</v>
      </c>
      <c r="H1579">
        <v>0</v>
      </c>
      <c r="I1579">
        <v>43</v>
      </c>
    </row>
    <row r="1580" spans="1:9" x14ac:dyDescent="0.25">
      <c r="A1580" t="s">
        <v>49</v>
      </c>
      <c r="B1580" t="str">
        <f>"""TorlysDynamics"",""Torlys Inc."",""111"",""3"",""SHA0250773"",""4"",""10000"""</f>
        <v>"TorlysDynamics","Torlys Inc.","111","3","SHA0250773","4","10000"</v>
      </c>
      <c r="C1580" s="2">
        <v>45944</v>
      </c>
      <c r="D1580" s="2" t="str">
        <f>"SHA0250773"</f>
        <v>SHA0250773</v>
      </c>
      <c r="E1580" s="2" t="str">
        <f>"V105"</f>
        <v>V105</v>
      </c>
      <c r="F1580" t="str">
        <f>"MANUEL"</f>
        <v>MANUEL</v>
      </c>
      <c r="G1580">
        <v>0</v>
      </c>
      <c r="H1580">
        <v>0</v>
      </c>
      <c r="I1580">
        <v>3</v>
      </c>
    </row>
    <row r="1581" spans="1:9" x14ac:dyDescent="0.25">
      <c r="A1581" t="s">
        <v>49</v>
      </c>
      <c r="B1581" t="str">
        <f>"""TorlysDynamics"",""Torlys Inc."",""111"",""3"",""SHA0250777"",""4"",""10000"""</f>
        <v>"TorlysDynamics","Torlys Inc.","111","3","SHA0250777","4","10000"</v>
      </c>
      <c r="C1581" s="2">
        <v>45944</v>
      </c>
      <c r="D1581" s="2" t="str">
        <f>"SHA0250777"</f>
        <v>SHA0250777</v>
      </c>
      <c r="E1581" s="2" t="str">
        <f>"S400"</f>
        <v>S400</v>
      </c>
      <c r="F1581" t="str">
        <f>"CLARENCE"</f>
        <v>CLARENCE</v>
      </c>
      <c r="G1581">
        <v>7</v>
      </c>
      <c r="H1581">
        <v>0</v>
      </c>
      <c r="I1581">
        <v>102.62</v>
      </c>
    </row>
    <row r="1582" spans="1:9" x14ac:dyDescent="0.25">
      <c r="A1582" t="s">
        <v>49</v>
      </c>
      <c r="B1582" t="str">
        <f>"""TorlysDynamics"",""Torlys Inc."",""111"",""3"",""SHA0250778"",""4"",""10000"""</f>
        <v>"TorlysDynamics","Torlys Inc.","111","3","SHA0250778","4","10000"</v>
      </c>
      <c r="C1582" s="2">
        <v>45944</v>
      </c>
      <c r="D1582" s="2" t="str">
        <f>"SHA0250778"</f>
        <v>SHA0250778</v>
      </c>
      <c r="E1582" s="2" t="str">
        <f>"S400"</f>
        <v>S400</v>
      </c>
      <c r="F1582" t="str">
        <f>"CLARENCE"</f>
        <v>CLARENCE</v>
      </c>
      <c r="G1582">
        <v>4</v>
      </c>
      <c r="H1582">
        <v>1</v>
      </c>
      <c r="I1582">
        <v>1645.46</v>
      </c>
    </row>
    <row r="1583" spans="1:9" x14ac:dyDescent="0.25">
      <c r="A1583" t="s">
        <v>49</v>
      </c>
      <c r="B1583" t="str">
        <f>"""TorlysDynamics"",""Torlys Inc."",""111"",""3"",""SHA0250780"",""4"",""10000"""</f>
        <v>"TorlysDynamics","Torlys Inc.","111","3","SHA0250780","4","10000"</v>
      </c>
      <c r="C1583" s="2">
        <v>45944</v>
      </c>
      <c r="D1583" s="2" t="str">
        <f>"SHA0250780"</f>
        <v>SHA0250780</v>
      </c>
      <c r="E1583" s="2" t="str">
        <f>"F242"</f>
        <v>F242</v>
      </c>
      <c r="F1583" t="str">
        <f>"JASON-R"</f>
        <v>JASON-R</v>
      </c>
      <c r="G1583">
        <v>0</v>
      </c>
      <c r="H1583">
        <v>2</v>
      </c>
      <c r="I1583">
        <v>2462.88</v>
      </c>
    </row>
    <row r="1584" spans="1:9" x14ac:dyDescent="0.25">
      <c r="A1584" t="s">
        <v>49</v>
      </c>
      <c r="B1584" t="str">
        <f>"""TorlysDynamics"",""Torlys Inc."",""111"",""3"",""SHA0250782"",""4"",""10000"""</f>
        <v>"TorlysDynamics","Torlys Inc.","111","3","SHA0250782","4","10000"</v>
      </c>
      <c r="C1584" s="2">
        <v>45944</v>
      </c>
      <c r="D1584" s="2" t="str">
        <f>"SHA0250782"</f>
        <v>SHA0250782</v>
      </c>
      <c r="E1584" s="2" t="str">
        <f>"O328"</f>
        <v>O328</v>
      </c>
      <c r="F1584" t="str">
        <f>"MANUEL"</f>
        <v>MANUEL</v>
      </c>
      <c r="G1584">
        <v>24</v>
      </c>
      <c r="H1584">
        <v>0</v>
      </c>
      <c r="I1584">
        <v>630.96</v>
      </c>
    </row>
    <row r="1585" spans="1:9" x14ac:dyDescent="0.25">
      <c r="A1585" t="s">
        <v>49</v>
      </c>
      <c r="B1585" t="str">
        <f>"""TorlysDynamics"",""Torlys Inc."",""111"",""3"",""SHA0250782"",""4"",""20000"""</f>
        <v>"TorlysDynamics","Torlys Inc.","111","3","SHA0250782","4","20000"</v>
      </c>
      <c r="C1585" s="2">
        <v>45944</v>
      </c>
      <c r="D1585" s="2" t="str">
        <f>"SHA0250782"</f>
        <v>SHA0250782</v>
      </c>
      <c r="E1585" s="2" t="str">
        <f>"O328"</f>
        <v>O328</v>
      </c>
      <c r="F1585" t="str">
        <f>"MANUEL"</f>
        <v>MANUEL</v>
      </c>
      <c r="G1585">
        <v>0</v>
      </c>
      <c r="H1585">
        <v>0</v>
      </c>
      <c r="I1585">
        <v>1</v>
      </c>
    </row>
    <row r="1586" spans="1:9" x14ac:dyDescent="0.25">
      <c r="A1586" t="s">
        <v>49</v>
      </c>
      <c r="B1586" t="str">
        <f>"""TorlysDynamics"",""Torlys Inc."",""111"",""3"",""SHA0250783"",""4"",""10000"""</f>
        <v>"TorlysDynamics","Torlys Inc.","111","3","SHA0250783","4","10000"</v>
      </c>
      <c r="C1586" s="2">
        <v>45944</v>
      </c>
      <c r="D1586" s="2" t="str">
        <f>"SHA0250783"</f>
        <v>SHA0250783</v>
      </c>
      <c r="E1586" s="2" t="str">
        <f>"C917"</f>
        <v>C917</v>
      </c>
      <c r="F1586" t="str">
        <f>"JESSICA"</f>
        <v>JESSICA</v>
      </c>
      <c r="G1586">
        <v>1</v>
      </c>
      <c r="H1586">
        <v>0</v>
      </c>
      <c r="I1586">
        <v>1</v>
      </c>
    </row>
    <row r="1587" spans="1:9" x14ac:dyDescent="0.25">
      <c r="A1587" t="s">
        <v>49</v>
      </c>
      <c r="B1587" t="str">
        <f>"""TorlysDynamics"",""Torlys Inc."",""111"",""3"",""SHA0250784"",""4"",""10000"""</f>
        <v>"TorlysDynamics","Torlys Inc.","111","3","SHA0250784","4","10000"</v>
      </c>
      <c r="C1587" s="2">
        <v>45944</v>
      </c>
      <c r="D1587" s="2" t="str">
        <f>"SHA0250784"</f>
        <v>SHA0250784</v>
      </c>
      <c r="E1587" s="2" t="str">
        <f>"R2150"</f>
        <v>R2150</v>
      </c>
      <c r="F1587" t="str">
        <f>"MANUEL"</f>
        <v>MANUEL</v>
      </c>
      <c r="G1587">
        <v>44</v>
      </c>
      <c r="H1587">
        <v>0</v>
      </c>
      <c r="I1587">
        <v>688.16</v>
      </c>
    </row>
    <row r="1588" spans="1:9" x14ac:dyDescent="0.25">
      <c r="A1588" t="s">
        <v>49</v>
      </c>
      <c r="B1588" t="str">
        <f>"""TorlysDynamics"",""Torlys Inc."",""111"",""3"",""SHA0250786"",""4"",""10000"""</f>
        <v>"TorlysDynamics","Torlys Inc.","111","3","SHA0250786","4","10000"</v>
      </c>
      <c r="C1588" s="2">
        <v>45944</v>
      </c>
      <c r="D1588" s="2" t="str">
        <f>"SHA0250786"</f>
        <v>SHA0250786</v>
      </c>
      <c r="E1588" s="2" t="str">
        <f>"A555"</f>
        <v>A555</v>
      </c>
      <c r="F1588" t="str">
        <f>"JASON-R"</f>
        <v>JASON-R</v>
      </c>
      <c r="G1588">
        <v>47</v>
      </c>
      <c r="H1588">
        <v>0</v>
      </c>
      <c r="I1588">
        <v>762.34</v>
      </c>
    </row>
    <row r="1589" spans="1:9" x14ac:dyDescent="0.25">
      <c r="A1589" t="s">
        <v>49</v>
      </c>
      <c r="B1589" t="str">
        <f>"""TorlysDynamics"",""Torlys Inc."",""111"",""3"",""SHA0250787"",""4"",""10000"""</f>
        <v>"TorlysDynamics","Torlys Inc.","111","3","SHA0250787","4","10000"</v>
      </c>
      <c r="C1589" s="2">
        <v>45944</v>
      </c>
      <c r="D1589" s="2" t="str">
        <f>"SHA0250787"</f>
        <v>SHA0250787</v>
      </c>
      <c r="E1589" s="2" t="str">
        <f>"A555"</f>
        <v>A555</v>
      </c>
      <c r="F1589" t="str">
        <f>"JASON-R"</f>
        <v>JASON-R</v>
      </c>
      <c r="G1589">
        <v>5</v>
      </c>
      <c r="H1589">
        <v>0</v>
      </c>
      <c r="I1589">
        <v>78.2</v>
      </c>
    </row>
    <row r="1590" spans="1:9" x14ac:dyDescent="0.25">
      <c r="A1590" t="s">
        <v>49</v>
      </c>
      <c r="B1590" t="str">
        <f>"""TorlysDynamics"",""Torlys Inc."",""111"",""3"",""SHA0250788"",""4"",""10000"""</f>
        <v>"TorlysDynamics","Torlys Inc.","111","3","SHA0250788","4","10000"</v>
      </c>
      <c r="C1590" s="2">
        <v>45944</v>
      </c>
      <c r="D1590" s="2" t="str">
        <f>"SHA0250788"</f>
        <v>SHA0250788</v>
      </c>
      <c r="E1590" s="2" t="str">
        <f>"C699"</f>
        <v>C699</v>
      </c>
      <c r="F1590" t="str">
        <f>"MANUEL"</f>
        <v>MANUEL</v>
      </c>
      <c r="G1590">
        <v>11</v>
      </c>
      <c r="H1590">
        <v>0</v>
      </c>
      <c r="I1590">
        <v>187</v>
      </c>
    </row>
    <row r="1591" spans="1:9" x14ac:dyDescent="0.25">
      <c r="A1591" t="s">
        <v>49</v>
      </c>
      <c r="B1591" t="str">
        <f>"""TorlysDynamics"",""Torlys Inc."",""111"",""3"",""SHA0250792"",""4"",""10000"""</f>
        <v>"TorlysDynamics","Torlys Inc.","111","3","SHA0250792","4","10000"</v>
      </c>
      <c r="C1591" s="2">
        <v>45944</v>
      </c>
      <c r="D1591" s="2" t="str">
        <f>"SHA0250792"</f>
        <v>SHA0250792</v>
      </c>
      <c r="E1591" s="2" t="str">
        <f>"A524"</f>
        <v>A524</v>
      </c>
      <c r="F1591" t="str">
        <f>"CLARENCE"</f>
        <v>CLARENCE</v>
      </c>
      <c r="G1591">
        <v>3</v>
      </c>
      <c r="H1591">
        <v>0</v>
      </c>
      <c r="I1591">
        <v>48.66</v>
      </c>
    </row>
    <row r="1592" spans="1:9" x14ac:dyDescent="0.25">
      <c r="A1592" t="s">
        <v>49</v>
      </c>
      <c r="B1592" t="str">
        <f>"""TorlysDynamics"",""Torlys Inc."",""111"",""3"",""SHA0250793"",""4"",""10000"""</f>
        <v>"TorlysDynamics","Torlys Inc.","111","3","SHA0250793","4","10000"</v>
      </c>
      <c r="C1592" s="2">
        <v>45944</v>
      </c>
      <c r="D1592" s="2" t="str">
        <f>"SHA0250793"</f>
        <v>SHA0250793</v>
      </c>
      <c r="E1592" s="2" t="str">
        <f>"M785"</f>
        <v>M785</v>
      </c>
      <c r="F1592" t="str">
        <f>"CLARENCE"</f>
        <v>CLARENCE</v>
      </c>
      <c r="G1592">
        <v>0</v>
      </c>
      <c r="H1592">
        <v>0</v>
      </c>
      <c r="I1592">
        <v>3</v>
      </c>
    </row>
    <row r="1593" spans="1:9" x14ac:dyDescent="0.25">
      <c r="A1593" t="s">
        <v>49</v>
      </c>
      <c r="B1593" t="str">
        <f>"""TorlysDynamics"",""Torlys Inc."",""111"",""3"",""SHA0250797"",""4"",""10000"""</f>
        <v>"TorlysDynamics","Torlys Inc.","111","3","SHA0250797","4","10000"</v>
      </c>
      <c r="C1593" s="2">
        <v>45944</v>
      </c>
      <c r="D1593" s="2" t="str">
        <f>"SHA0250797"</f>
        <v>SHA0250797</v>
      </c>
      <c r="E1593" s="2" t="str">
        <f>"V105"</f>
        <v>V105</v>
      </c>
      <c r="F1593" t="str">
        <f>"MANUEL"</f>
        <v>MANUEL</v>
      </c>
      <c r="G1593">
        <v>33</v>
      </c>
      <c r="H1593">
        <v>0</v>
      </c>
      <c r="I1593">
        <v>709.5</v>
      </c>
    </row>
    <row r="1594" spans="1:9" x14ac:dyDescent="0.25">
      <c r="A1594" t="s">
        <v>49</v>
      </c>
      <c r="B1594" t="str">
        <f>"""TorlysDynamics"",""Torlys Inc."",""111"",""3"",""SHA0250798"",""4"",""10000"""</f>
        <v>"TorlysDynamics","Torlys Inc.","111","3","SHA0250798","4","10000"</v>
      </c>
      <c r="C1594" s="2">
        <v>45944</v>
      </c>
      <c r="D1594" s="2" t="str">
        <f>"SHA0250798"</f>
        <v>SHA0250798</v>
      </c>
      <c r="E1594" s="2" t="str">
        <f>"V105"</f>
        <v>V105</v>
      </c>
      <c r="F1594" t="str">
        <f>"MANUEL"</f>
        <v>MANUEL</v>
      </c>
      <c r="G1594">
        <v>38</v>
      </c>
      <c r="H1594">
        <v>0</v>
      </c>
      <c r="I1594">
        <v>817</v>
      </c>
    </row>
    <row r="1595" spans="1:9" x14ac:dyDescent="0.25">
      <c r="A1595" t="s">
        <v>49</v>
      </c>
      <c r="B1595" t="str">
        <f>"""TorlysDynamics"",""Torlys Inc."",""111"",""3"",""SHA0250799"",""4"",""10000"""</f>
        <v>"TorlysDynamics","Torlys Inc.","111","3","SHA0250799","4","10000"</v>
      </c>
      <c r="C1595" s="2">
        <v>45944</v>
      </c>
      <c r="D1595" s="2" t="str">
        <f>"SHA0250799"</f>
        <v>SHA0250799</v>
      </c>
      <c r="E1595" s="2" t="str">
        <f>"V105"</f>
        <v>V105</v>
      </c>
      <c r="F1595" t="str">
        <f>"MANUEL"</f>
        <v>MANUEL</v>
      </c>
      <c r="G1595">
        <v>20</v>
      </c>
      <c r="H1595">
        <v>0</v>
      </c>
      <c r="I1595">
        <v>373.4</v>
      </c>
    </row>
    <row r="1596" spans="1:9" x14ac:dyDescent="0.25">
      <c r="A1596" t="s">
        <v>49</v>
      </c>
      <c r="B1596" t="str">
        <f>"""TorlysDynamics"",""Torlys Inc."",""111"",""3"",""SHA0250800"",""4"",""10000"""</f>
        <v>"TorlysDynamics","Torlys Inc.","111","3","SHA0250800","4","10000"</v>
      </c>
      <c r="C1596" s="2">
        <v>45944</v>
      </c>
      <c r="D1596" s="2" t="str">
        <f>"SHA0250800"</f>
        <v>SHA0250800</v>
      </c>
      <c r="E1596" s="2" t="str">
        <f>"F242"</f>
        <v>F242</v>
      </c>
      <c r="F1596" t="str">
        <f>"JASON-R"</f>
        <v>JASON-R</v>
      </c>
      <c r="G1596">
        <v>0</v>
      </c>
      <c r="H1596">
        <v>2</v>
      </c>
      <c r="I1596">
        <v>2462.88</v>
      </c>
    </row>
    <row r="1597" spans="1:9" x14ac:dyDescent="0.25">
      <c r="A1597" t="s">
        <v>49</v>
      </c>
      <c r="B1597" t="str">
        <f>"""TorlysDynamics"",""Torlys Inc."",""111"",""3"",""SHA0250802"",""4"",""10000"""</f>
        <v>"TorlysDynamics","Torlys Inc.","111","3","SHA0250802","4","10000"</v>
      </c>
      <c r="C1597" s="2">
        <v>45944</v>
      </c>
      <c r="D1597" s="2" t="str">
        <f>"SHA0250802"</f>
        <v>SHA0250802</v>
      </c>
      <c r="E1597" s="2" t="str">
        <f>"S474"</f>
        <v>S474</v>
      </c>
      <c r="F1597" t="str">
        <f>"CLARENCE"</f>
        <v>CLARENCE</v>
      </c>
      <c r="G1597">
        <v>40</v>
      </c>
      <c r="H1597">
        <v>2</v>
      </c>
      <c r="I1597">
        <v>2613.8000000000002</v>
      </c>
    </row>
    <row r="1598" spans="1:9" x14ac:dyDescent="0.25">
      <c r="A1598" t="s">
        <v>49</v>
      </c>
      <c r="B1598" t="str">
        <f>"""TorlysDynamics"",""Torlys Inc."",""111"",""3"",""SHA0250804"",""4"",""10000"""</f>
        <v>"TorlysDynamics","Torlys Inc.","111","3","SHA0250804","4","10000"</v>
      </c>
      <c r="C1598" s="2">
        <v>45944</v>
      </c>
      <c r="D1598" s="2" t="str">
        <f>"SHA0250804"</f>
        <v>SHA0250804</v>
      </c>
      <c r="E1598" s="2" t="str">
        <f>"B821"</f>
        <v>B821</v>
      </c>
      <c r="F1598" t="str">
        <f>"MANUEL"</f>
        <v>MANUEL</v>
      </c>
      <c r="G1598">
        <v>10</v>
      </c>
      <c r="H1598">
        <v>0</v>
      </c>
      <c r="I1598">
        <v>234.5</v>
      </c>
    </row>
    <row r="1599" spans="1:9" x14ac:dyDescent="0.25">
      <c r="A1599" t="s">
        <v>49</v>
      </c>
      <c r="B1599" t="str">
        <f>"""TorlysDynamics"",""Torlys Inc."",""111"",""3"",""SHA0250805"",""4"",""20000"""</f>
        <v>"TorlysDynamics","Torlys Inc.","111","3","SHA0250805","4","20000"</v>
      </c>
      <c r="C1599" s="2">
        <v>45944</v>
      </c>
      <c r="D1599" s="2" t="str">
        <f>"SHA0250805"</f>
        <v>SHA0250805</v>
      </c>
      <c r="E1599" s="2" t="str">
        <f>"B821"</f>
        <v>B821</v>
      </c>
      <c r="F1599" t="str">
        <f>"MANUEL"</f>
        <v>MANUEL</v>
      </c>
      <c r="G1599">
        <v>0</v>
      </c>
      <c r="H1599">
        <v>0</v>
      </c>
      <c r="I1599">
        <v>2</v>
      </c>
    </row>
    <row r="1600" spans="1:9" x14ac:dyDescent="0.25">
      <c r="A1600" t="s">
        <v>49</v>
      </c>
      <c r="B1600" t="str">
        <f>"""TorlysDynamics"",""Torlys Inc."",""111"",""3"",""SHA0250811"",""4"",""10000"""</f>
        <v>"TorlysDynamics","Torlys Inc.","111","3","SHA0250811","4","10000"</v>
      </c>
      <c r="C1600" s="2">
        <v>45944</v>
      </c>
      <c r="D1600" s="2" t="str">
        <f>"SHA0250811"</f>
        <v>SHA0250811</v>
      </c>
      <c r="E1600" s="2" t="str">
        <f>"P1220"</f>
        <v>P1220</v>
      </c>
      <c r="F1600" t="str">
        <f>"MANUEL"</f>
        <v>MANUEL</v>
      </c>
      <c r="G1600">
        <v>14</v>
      </c>
      <c r="H1600">
        <v>0</v>
      </c>
      <c r="I1600">
        <v>328.3</v>
      </c>
    </row>
    <row r="1601" spans="1:9" x14ac:dyDescent="0.25">
      <c r="A1601" t="s">
        <v>49</v>
      </c>
      <c r="B1601" t="str">
        <f>"""TorlysDynamics"",""Torlys Inc."",""111"",""3"",""SHA0250812"",""4"",""10000"""</f>
        <v>"TorlysDynamics","Torlys Inc.","111","3","SHA0250812","4","10000"</v>
      </c>
      <c r="C1601" s="2">
        <v>45944</v>
      </c>
      <c r="D1601" s="2" t="str">
        <f>"SHA0250812"</f>
        <v>SHA0250812</v>
      </c>
      <c r="E1601" s="2" t="str">
        <f>"MISC"</f>
        <v>MISC</v>
      </c>
      <c r="F1601" t="str">
        <f>"MANUEL"</f>
        <v>MANUEL</v>
      </c>
      <c r="G1601">
        <v>7</v>
      </c>
      <c r="H1601">
        <v>0</v>
      </c>
      <c r="I1601">
        <v>198.59</v>
      </c>
    </row>
    <row r="1602" spans="1:9" x14ac:dyDescent="0.25">
      <c r="A1602" t="s">
        <v>49</v>
      </c>
      <c r="B1602" t="str">
        <f>"""TorlysDynamics"",""Torlys Inc."",""111"",""3"",""SHA0250813"",""4"",""10000"""</f>
        <v>"TorlysDynamics","Torlys Inc.","111","3","SHA0250813","4","10000"</v>
      </c>
      <c r="C1602" s="2">
        <v>45944</v>
      </c>
      <c r="D1602" s="2" t="str">
        <f>"SHA0250813"</f>
        <v>SHA0250813</v>
      </c>
      <c r="E1602" s="2" t="str">
        <f>"A524"</f>
        <v>A524</v>
      </c>
      <c r="F1602" t="str">
        <f>"MANUEL"</f>
        <v>MANUEL</v>
      </c>
      <c r="G1602">
        <v>55</v>
      </c>
      <c r="H1602">
        <v>0</v>
      </c>
      <c r="I1602">
        <v>806.3</v>
      </c>
    </row>
    <row r="1603" spans="1:9" x14ac:dyDescent="0.25">
      <c r="A1603" t="s">
        <v>49</v>
      </c>
      <c r="B1603" t="str">
        <f>"""TorlysDynamics"",""Torlys Inc."",""111"",""3"",""SHA0250814"",""4"",""10000"""</f>
        <v>"TorlysDynamics","Torlys Inc.","111","3","SHA0250814","4","10000"</v>
      </c>
      <c r="C1603" s="2">
        <v>45944</v>
      </c>
      <c r="D1603" s="2" t="str">
        <f>"SHA0250814"</f>
        <v>SHA0250814</v>
      </c>
      <c r="E1603" s="2" t="str">
        <f>"P1119"</f>
        <v>P1119</v>
      </c>
      <c r="F1603" t="str">
        <f>"CLARENCE"</f>
        <v>CLARENCE</v>
      </c>
      <c r="G1603">
        <v>5</v>
      </c>
      <c r="H1603">
        <v>0</v>
      </c>
      <c r="I1603">
        <v>114.1</v>
      </c>
    </row>
    <row r="1604" spans="1:9" x14ac:dyDescent="0.25">
      <c r="A1604" t="s">
        <v>49</v>
      </c>
      <c r="B1604" t="str">
        <f>"""TorlysDynamics"",""Torlys Inc."",""111"",""3"",""SHA0250814"",""4"",""20000"""</f>
        <v>"TorlysDynamics","Torlys Inc.","111","3","SHA0250814","4","20000"</v>
      </c>
      <c r="C1604" s="2">
        <v>45944</v>
      </c>
      <c r="D1604" s="2" t="str">
        <f>"SHA0250814"</f>
        <v>SHA0250814</v>
      </c>
      <c r="E1604" s="2" t="str">
        <f>"P1119"</f>
        <v>P1119</v>
      </c>
      <c r="F1604" t="str">
        <f>"CLARENCE"</f>
        <v>CLARENCE</v>
      </c>
      <c r="G1604">
        <v>1</v>
      </c>
      <c r="H1604">
        <v>0</v>
      </c>
      <c r="I1604">
        <v>7</v>
      </c>
    </row>
    <row r="1605" spans="1:9" x14ac:dyDescent="0.25">
      <c r="A1605" t="s">
        <v>49</v>
      </c>
      <c r="B1605" t="str">
        <f>"""TorlysDynamics"",""Torlys Inc."",""111"",""3"",""SHA0250815"",""4"",""10000"""</f>
        <v>"TorlysDynamics","Torlys Inc.","111","3","SHA0250815","4","10000"</v>
      </c>
      <c r="C1605" s="2">
        <v>45944</v>
      </c>
      <c r="D1605" s="2" t="str">
        <f>"SHA0250815"</f>
        <v>SHA0250815</v>
      </c>
      <c r="E1605" s="2" t="str">
        <f>"P1119"</f>
        <v>P1119</v>
      </c>
      <c r="F1605" t="str">
        <f>"CLARENCE"</f>
        <v>CLARENCE</v>
      </c>
      <c r="G1605">
        <v>9</v>
      </c>
      <c r="H1605">
        <v>0</v>
      </c>
      <c r="I1605">
        <v>211.05</v>
      </c>
    </row>
    <row r="1606" spans="1:9" x14ac:dyDescent="0.25">
      <c r="A1606" t="s">
        <v>49</v>
      </c>
      <c r="B1606" t="str">
        <f>"""TorlysDynamics"",""Torlys Inc."",""111"",""3"",""SHA0250816"",""4"",""10000"""</f>
        <v>"TorlysDynamics","Torlys Inc.","111","3","SHA0250816","4","10000"</v>
      </c>
      <c r="C1606" s="2">
        <v>45944</v>
      </c>
      <c r="D1606" s="2" t="str">
        <f>"SHA0250816"</f>
        <v>SHA0250816</v>
      </c>
      <c r="E1606" s="2" t="str">
        <f>"P1119"</f>
        <v>P1119</v>
      </c>
      <c r="F1606" t="str">
        <f>"CLARENCE"</f>
        <v>CLARENCE</v>
      </c>
      <c r="G1606">
        <v>36</v>
      </c>
      <c r="H1606">
        <v>0</v>
      </c>
      <c r="I1606">
        <v>250.2</v>
      </c>
    </row>
    <row r="1607" spans="1:9" x14ac:dyDescent="0.25">
      <c r="A1607" t="s">
        <v>49</v>
      </c>
      <c r="B1607" t="str">
        <f>"""TorlysDynamics"",""Torlys Inc."",""111"",""3"",""SHA0250816"",""4"",""20000"""</f>
        <v>"TorlysDynamics","Torlys Inc.","111","3","SHA0250816","4","20000"</v>
      </c>
      <c r="C1607" s="2">
        <v>45944</v>
      </c>
      <c r="D1607" s="2" t="str">
        <f>"SHA0250816"</f>
        <v>SHA0250816</v>
      </c>
      <c r="E1607" s="2" t="str">
        <f>"P1119"</f>
        <v>P1119</v>
      </c>
      <c r="F1607" t="str">
        <f>"CLARENCE"</f>
        <v>CLARENCE</v>
      </c>
      <c r="G1607">
        <v>14</v>
      </c>
      <c r="H1607">
        <v>0</v>
      </c>
      <c r="I1607">
        <v>97.3</v>
      </c>
    </row>
    <row r="1608" spans="1:9" x14ac:dyDescent="0.25">
      <c r="A1608" t="s">
        <v>49</v>
      </c>
      <c r="B1608" t="str">
        <f>"""TorlysDynamics"",""Torlys Inc."",""111"",""3"",""SHA0250816"",""4"",""30000"""</f>
        <v>"TorlysDynamics","Torlys Inc.","111","3","SHA0250816","4","30000"</v>
      </c>
      <c r="C1608" s="2">
        <v>45944</v>
      </c>
      <c r="D1608" s="2" t="str">
        <f>"SHA0250816"</f>
        <v>SHA0250816</v>
      </c>
      <c r="E1608" s="2" t="str">
        <f>"P1119"</f>
        <v>P1119</v>
      </c>
      <c r="F1608" t="str">
        <f>"CLARENCE"</f>
        <v>CLARENCE</v>
      </c>
      <c r="G1608">
        <v>1</v>
      </c>
      <c r="H1608">
        <v>0</v>
      </c>
      <c r="I1608">
        <v>1</v>
      </c>
    </row>
    <row r="1609" spans="1:9" x14ac:dyDescent="0.25">
      <c r="A1609" t="s">
        <v>49</v>
      </c>
      <c r="B1609" t="str">
        <f>"""TorlysDynamics"",""Torlys Inc."",""111"",""3"",""SHA0250818"",""4"",""10000"""</f>
        <v>"TorlysDynamics","Torlys Inc.","111","3","SHA0250818","4","10000"</v>
      </c>
      <c r="C1609" s="2">
        <v>45944</v>
      </c>
      <c r="D1609" s="2" t="str">
        <f>"SHA0250818"</f>
        <v>SHA0250818</v>
      </c>
      <c r="E1609" s="2" t="str">
        <f>"P1119"</f>
        <v>P1119</v>
      </c>
      <c r="F1609" t="str">
        <f>"CLARENCE"</f>
        <v>CLARENCE</v>
      </c>
      <c r="G1609">
        <v>23</v>
      </c>
      <c r="H1609">
        <v>0</v>
      </c>
      <c r="I1609">
        <v>539.80999999999995</v>
      </c>
    </row>
    <row r="1610" spans="1:9" x14ac:dyDescent="0.25">
      <c r="A1610" t="s">
        <v>49</v>
      </c>
      <c r="B1610" t="str">
        <f>"""TorlysDynamics"",""Torlys Inc."",""111"",""3"",""SHA0250819"",""4"",""10000"""</f>
        <v>"TorlysDynamics","Torlys Inc.","111","3","SHA0250819","4","10000"</v>
      </c>
      <c r="C1610" s="2">
        <v>45944</v>
      </c>
      <c r="D1610" s="2" t="str">
        <f>"SHA0250819"</f>
        <v>SHA0250819</v>
      </c>
      <c r="E1610" s="2" t="str">
        <f>"D305"</f>
        <v>D305</v>
      </c>
      <c r="F1610" t="str">
        <f>"CLARENCE"</f>
        <v>CLARENCE</v>
      </c>
      <c r="G1610">
        <v>13</v>
      </c>
      <c r="H1610">
        <v>0</v>
      </c>
      <c r="I1610">
        <v>203.32</v>
      </c>
    </row>
    <row r="1611" spans="1:9" x14ac:dyDescent="0.25">
      <c r="A1611" t="s">
        <v>49</v>
      </c>
      <c r="B1611" t="str">
        <f>"""TorlysDynamics"",""Torlys Inc."",""111"",""3"",""SHA0250819"",""4"",""30000"""</f>
        <v>"TorlysDynamics","Torlys Inc.","111","3","SHA0250819","4","30000"</v>
      </c>
      <c r="C1611" s="2">
        <v>45944</v>
      </c>
      <c r="D1611" s="2" t="str">
        <f>"SHA0250819"</f>
        <v>SHA0250819</v>
      </c>
      <c r="E1611" s="2" t="str">
        <f>"D305"</f>
        <v>D305</v>
      </c>
      <c r="F1611" t="str">
        <f>"CLARENCE"</f>
        <v>CLARENCE</v>
      </c>
      <c r="G1611">
        <v>0</v>
      </c>
      <c r="H1611">
        <v>0</v>
      </c>
      <c r="I1611">
        <v>1</v>
      </c>
    </row>
    <row r="1612" spans="1:9" x14ac:dyDescent="0.25">
      <c r="A1612" t="s">
        <v>49</v>
      </c>
      <c r="B1612" t="str">
        <f>"""TorlysDynamics"",""Torlys Inc."",""111"",""3"",""SHA0250822"",""4"",""10000"""</f>
        <v>"TorlysDynamics","Torlys Inc.","111","3","SHA0250822","4","10000"</v>
      </c>
      <c r="C1612" s="2">
        <v>45944</v>
      </c>
      <c r="D1612" s="2" t="str">
        <f>"SHA0250822"</f>
        <v>SHA0250822</v>
      </c>
      <c r="E1612" s="2" t="str">
        <f>"T567"</f>
        <v>T567</v>
      </c>
      <c r="F1612" t="str">
        <f>"MANUEL"</f>
        <v>MANUEL</v>
      </c>
      <c r="G1612">
        <v>10</v>
      </c>
      <c r="H1612">
        <v>0</v>
      </c>
      <c r="I1612">
        <v>146.6</v>
      </c>
    </row>
    <row r="1613" spans="1:9" x14ac:dyDescent="0.25">
      <c r="A1613" t="s">
        <v>49</v>
      </c>
      <c r="B1613" t="str">
        <f>"""TorlysDynamics"",""Torlys Inc."",""111"",""3"",""SHA0250826"",""4"",""10000"""</f>
        <v>"TorlysDynamics","Torlys Inc.","111","3","SHA0250826","4","10000"</v>
      </c>
      <c r="C1613" s="2">
        <v>45944</v>
      </c>
      <c r="D1613" s="2" t="str">
        <f>"SHA0250826"</f>
        <v>SHA0250826</v>
      </c>
      <c r="E1613" s="2" t="str">
        <f>"P1012"</f>
        <v>P1012</v>
      </c>
      <c r="F1613" t="str">
        <f>"MANUEL"</f>
        <v>MANUEL</v>
      </c>
      <c r="G1613">
        <v>9</v>
      </c>
      <c r="H1613">
        <v>0</v>
      </c>
      <c r="I1613">
        <v>140.76</v>
      </c>
    </row>
    <row r="1614" spans="1:9" x14ac:dyDescent="0.25">
      <c r="A1614" t="s">
        <v>49</v>
      </c>
      <c r="B1614" t="str">
        <f>"""TorlysDynamics"",""Torlys Inc."",""111"",""3"",""SHA0250827"",""4"",""10000"""</f>
        <v>"TorlysDynamics","Torlys Inc.","111","3","SHA0250827","4","10000"</v>
      </c>
      <c r="C1614" s="2">
        <v>45944</v>
      </c>
      <c r="D1614" s="2" t="str">
        <f>"SHA0250827"</f>
        <v>SHA0250827</v>
      </c>
      <c r="E1614" s="2" t="str">
        <f>"P1012"</f>
        <v>P1012</v>
      </c>
      <c r="F1614" t="str">
        <f>"MANUEL"</f>
        <v>MANUEL</v>
      </c>
      <c r="G1614">
        <v>16</v>
      </c>
      <c r="H1614">
        <v>0</v>
      </c>
      <c r="I1614">
        <v>288</v>
      </c>
    </row>
    <row r="1615" spans="1:9" x14ac:dyDescent="0.25">
      <c r="A1615" t="s">
        <v>49</v>
      </c>
      <c r="B1615" t="str">
        <f>"""TorlysDynamics"",""Torlys Inc."",""111"",""3"",""SHA0250827"",""4"",""20000"""</f>
        <v>"TorlysDynamics","Torlys Inc.","111","3","SHA0250827","4","20000"</v>
      </c>
      <c r="C1615" s="2">
        <v>45944</v>
      </c>
      <c r="D1615" s="2" t="str">
        <f>"SHA0250827"</f>
        <v>SHA0250827</v>
      </c>
      <c r="E1615" s="2" t="str">
        <f>"P1012"</f>
        <v>P1012</v>
      </c>
      <c r="F1615" t="str">
        <f>"MANUEL"</f>
        <v>MANUEL</v>
      </c>
      <c r="G1615">
        <v>0</v>
      </c>
      <c r="H1615">
        <v>0</v>
      </c>
      <c r="I1615">
        <v>1</v>
      </c>
    </row>
    <row r="1616" spans="1:9" x14ac:dyDescent="0.25">
      <c r="A1616" t="s">
        <v>49</v>
      </c>
      <c r="B1616" t="str">
        <f>"""TorlysDynamics"",""Torlys Inc."",""111"",""3"",""SHA0250827"",""4"",""30000"""</f>
        <v>"TorlysDynamics","Torlys Inc.","111","3","SHA0250827","4","30000"</v>
      </c>
      <c r="C1616" s="2">
        <v>45944</v>
      </c>
      <c r="D1616" s="2" t="str">
        <f>"SHA0250827"</f>
        <v>SHA0250827</v>
      </c>
      <c r="E1616" s="2" t="str">
        <f>"P1012"</f>
        <v>P1012</v>
      </c>
      <c r="F1616" t="str">
        <f>"MANUEL"</f>
        <v>MANUEL</v>
      </c>
      <c r="G1616">
        <v>0</v>
      </c>
      <c r="H1616">
        <v>0</v>
      </c>
      <c r="I1616">
        <v>1</v>
      </c>
    </row>
    <row r="1617" spans="1:9" x14ac:dyDescent="0.25">
      <c r="A1617" t="s">
        <v>49</v>
      </c>
      <c r="B1617" t="str">
        <f>"""TorlysDynamics"",""Torlys Inc."",""111"",""3"",""SHA0250828"",""4"",""10000"""</f>
        <v>"TorlysDynamics","Torlys Inc.","111","3","SHA0250828","4","10000"</v>
      </c>
      <c r="C1617" s="2">
        <v>45944</v>
      </c>
      <c r="D1617" s="2" t="str">
        <f>"SHA0250828"</f>
        <v>SHA0250828</v>
      </c>
      <c r="E1617" s="2" t="str">
        <f>"A415"</f>
        <v>A415</v>
      </c>
      <c r="F1617" t="str">
        <f>"CLARENCE"</f>
        <v>CLARENCE</v>
      </c>
      <c r="G1617">
        <v>43</v>
      </c>
      <c r="H1617">
        <v>0</v>
      </c>
      <c r="I1617">
        <v>1130.47</v>
      </c>
    </row>
    <row r="1618" spans="1:9" x14ac:dyDescent="0.25">
      <c r="A1618" t="s">
        <v>49</v>
      </c>
      <c r="B1618" t="str">
        <f>"""TorlysDynamics"",""Torlys Inc."",""111"",""3"",""SHA0250828"",""4"",""40000"""</f>
        <v>"TorlysDynamics","Torlys Inc.","111","3","SHA0250828","4","40000"</v>
      </c>
      <c r="C1618" s="2">
        <v>45944</v>
      </c>
      <c r="D1618" s="2" t="str">
        <f>"SHA0250828"</f>
        <v>SHA0250828</v>
      </c>
      <c r="E1618" s="2" t="str">
        <f>"A415"</f>
        <v>A415</v>
      </c>
      <c r="F1618" t="str">
        <f>"CLARENCE"</f>
        <v>CLARENCE</v>
      </c>
      <c r="G1618">
        <v>0</v>
      </c>
      <c r="H1618">
        <v>0</v>
      </c>
      <c r="I1618">
        <v>8</v>
      </c>
    </row>
    <row r="1619" spans="1:9" x14ac:dyDescent="0.25">
      <c r="A1619" t="s">
        <v>49</v>
      </c>
      <c r="B1619" t="str">
        <f>"""TorlysDynamics"",""Torlys Inc."",""111"",""3"",""SHA0250829"",""4"",""10000"""</f>
        <v>"TorlysDynamics","Torlys Inc.","111","3","SHA0250829","4","10000"</v>
      </c>
      <c r="C1619" s="2">
        <v>45944</v>
      </c>
      <c r="D1619" s="2" t="str">
        <f>"SHA0250829"</f>
        <v>SHA0250829</v>
      </c>
      <c r="E1619" s="2" t="str">
        <f>"A415"</f>
        <v>A415</v>
      </c>
      <c r="F1619" t="str">
        <f>"CLARENCE"</f>
        <v>CLARENCE</v>
      </c>
      <c r="G1619">
        <v>49</v>
      </c>
      <c r="H1619">
        <v>0</v>
      </c>
      <c r="I1619">
        <v>1288.21</v>
      </c>
    </row>
    <row r="1620" spans="1:9" x14ac:dyDescent="0.25">
      <c r="A1620" t="s">
        <v>49</v>
      </c>
      <c r="B1620" t="str">
        <f>"""TorlysDynamics"",""Torlys Inc."",""111"",""3"",""SHA0250829"",""4"",""40000"""</f>
        <v>"TorlysDynamics","Torlys Inc.","111","3","SHA0250829","4","40000"</v>
      </c>
      <c r="C1620" s="2">
        <v>45944</v>
      </c>
      <c r="D1620" s="2" t="str">
        <f>"SHA0250829"</f>
        <v>SHA0250829</v>
      </c>
      <c r="E1620" s="2" t="str">
        <f>"A415"</f>
        <v>A415</v>
      </c>
      <c r="F1620" t="str">
        <f>"CLARENCE"</f>
        <v>CLARENCE</v>
      </c>
      <c r="G1620">
        <v>0</v>
      </c>
      <c r="H1620">
        <v>0</v>
      </c>
      <c r="I1620">
        <v>7</v>
      </c>
    </row>
    <row r="1621" spans="1:9" x14ac:dyDescent="0.25">
      <c r="A1621" t="s">
        <v>49</v>
      </c>
      <c r="B1621" t="str">
        <f>"""TorlysDynamics"",""Torlys Inc."",""111"",""3"",""SHA0250832"",""4"",""40000"""</f>
        <v>"TorlysDynamics","Torlys Inc.","111","3","SHA0250832","4","40000"</v>
      </c>
      <c r="C1621" s="2">
        <v>45944</v>
      </c>
      <c r="D1621" s="2" t="str">
        <f>"SHA0250832"</f>
        <v>SHA0250832</v>
      </c>
      <c r="E1621" s="2" t="str">
        <f>"R1050"</f>
        <v>R1050</v>
      </c>
      <c r="F1621" t="str">
        <f>"MANUEL"</f>
        <v>MANUEL</v>
      </c>
      <c r="G1621">
        <v>1</v>
      </c>
      <c r="H1621">
        <v>0</v>
      </c>
      <c r="I1621">
        <v>1</v>
      </c>
    </row>
    <row r="1622" spans="1:9" x14ac:dyDescent="0.25">
      <c r="A1622" t="s">
        <v>49</v>
      </c>
      <c r="B1622" t="str">
        <f>"""TorlysDynamics"",""Torlys Inc."",""111"",""3"",""SHA0250834"",""4"",""10000"""</f>
        <v>"TorlysDynamics","Torlys Inc.","111","3","SHA0250834","4","10000"</v>
      </c>
      <c r="C1622" s="2">
        <v>45944</v>
      </c>
      <c r="D1622" s="2" t="str">
        <f>"SHA0250834"</f>
        <v>SHA0250834</v>
      </c>
      <c r="E1622" s="2" t="str">
        <f>"R265"</f>
        <v>R265</v>
      </c>
      <c r="F1622" t="str">
        <f>"MANUEL"</f>
        <v>MANUEL</v>
      </c>
      <c r="G1622">
        <v>6</v>
      </c>
      <c r="H1622">
        <v>0</v>
      </c>
      <c r="I1622">
        <v>108</v>
      </c>
    </row>
    <row r="1623" spans="1:9" x14ac:dyDescent="0.25">
      <c r="A1623" t="s">
        <v>49</v>
      </c>
      <c r="B1623" t="str">
        <f>"""TorlysDynamics"",""Torlys Inc."",""111"",""3"",""SHA0250835"",""4"",""10000"""</f>
        <v>"TorlysDynamics","Torlys Inc.","111","3","SHA0250835","4","10000"</v>
      </c>
      <c r="C1623" s="2">
        <v>45944</v>
      </c>
      <c r="D1623" s="2" t="str">
        <f>"SHA0250835"</f>
        <v>SHA0250835</v>
      </c>
      <c r="E1623" s="2" t="str">
        <f>"F221"</f>
        <v>F221</v>
      </c>
      <c r="F1623" t="str">
        <f>"CLARENCE"</f>
        <v>CLARENCE</v>
      </c>
      <c r="G1623">
        <v>47</v>
      </c>
      <c r="H1623">
        <v>0</v>
      </c>
      <c r="I1623">
        <v>1091.3399999999999</v>
      </c>
    </row>
    <row r="1624" spans="1:9" x14ac:dyDescent="0.25">
      <c r="A1624" t="s">
        <v>49</v>
      </c>
      <c r="B1624" t="str">
        <f>"""TorlysDynamics"",""Torlys Inc."",""111"",""3"",""SHA0250835"",""4"",""70000"""</f>
        <v>"TorlysDynamics","Torlys Inc.","111","3","SHA0250835","4","70000"</v>
      </c>
      <c r="C1624" s="2">
        <v>45944</v>
      </c>
      <c r="D1624" s="2" t="str">
        <f>"SHA0250835"</f>
        <v>SHA0250835</v>
      </c>
      <c r="E1624" s="2" t="str">
        <f>"F221"</f>
        <v>F221</v>
      </c>
      <c r="F1624" t="str">
        <f>"CLARENCE"</f>
        <v>CLARENCE</v>
      </c>
      <c r="G1624">
        <v>0</v>
      </c>
      <c r="H1624">
        <v>0</v>
      </c>
      <c r="I1624">
        <v>8</v>
      </c>
    </row>
    <row r="1625" spans="1:9" x14ac:dyDescent="0.25">
      <c r="A1625" t="s">
        <v>49</v>
      </c>
      <c r="B1625" t="str">
        <f>"""TorlysDynamics"",""Torlys Inc."",""111"",""3"",""SHA0250836"",""4"",""10000"""</f>
        <v>"TorlysDynamics","Torlys Inc.","111","3","SHA0250836","4","10000"</v>
      </c>
      <c r="C1625" s="2">
        <v>45944</v>
      </c>
      <c r="D1625" s="2" t="str">
        <f>"SHA0250836"</f>
        <v>SHA0250836</v>
      </c>
      <c r="E1625" s="2" t="str">
        <f>"F221"</f>
        <v>F221</v>
      </c>
      <c r="F1625" t="str">
        <f>"CLARENCE"</f>
        <v>CLARENCE</v>
      </c>
      <c r="G1625">
        <v>19</v>
      </c>
      <c r="H1625">
        <v>0</v>
      </c>
      <c r="I1625">
        <v>499.51</v>
      </c>
    </row>
    <row r="1626" spans="1:9" x14ac:dyDescent="0.25">
      <c r="A1626" t="s">
        <v>49</v>
      </c>
      <c r="B1626" t="str">
        <f>"""TorlysDynamics"",""Torlys Inc."",""111"",""3"",""SHA0250836"",""4"",""40000"""</f>
        <v>"TorlysDynamics","Torlys Inc.","111","3","SHA0250836","4","40000"</v>
      </c>
      <c r="C1626" s="2">
        <v>45944</v>
      </c>
      <c r="D1626" s="2" t="str">
        <f>"SHA0250836"</f>
        <v>SHA0250836</v>
      </c>
      <c r="E1626" s="2" t="str">
        <f>"F221"</f>
        <v>F221</v>
      </c>
      <c r="F1626" t="str">
        <f>"CLARENCE"</f>
        <v>CLARENCE</v>
      </c>
      <c r="G1626">
        <v>0</v>
      </c>
      <c r="H1626">
        <v>0</v>
      </c>
      <c r="I1626">
        <v>6</v>
      </c>
    </row>
    <row r="1627" spans="1:9" x14ac:dyDescent="0.25">
      <c r="A1627" t="s">
        <v>49</v>
      </c>
      <c r="B1627" t="str">
        <f>"""TorlysDynamics"",""Torlys Inc."",""111"",""3"",""SHA0250837"",""4"",""10000"""</f>
        <v>"TorlysDynamics","Torlys Inc.","111","3","SHA0250837","4","10000"</v>
      </c>
      <c r="C1627" s="2">
        <v>45944</v>
      </c>
      <c r="D1627" s="2" t="str">
        <f>"SHA0250837"</f>
        <v>SHA0250837</v>
      </c>
      <c r="E1627" s="2" t="str">
        <f>"F221"</f>
        <v>F221</v>
      </c>
      <c r="F1627" t="str">
        <f>"CLARENCE"</f>
        <v>CLARENCE</v>
      </c>
      <c r="G1627">
        <v>19</v>
      </c>
      <c r="H1627">
        <v>0</v>
      </c>
      <c r="I1627">
        <v>499.51</v>
      </c>
    </row>
    <row r="1628" spans="1:9" x14ac:dyDescent="0.25">
      <c r="A1628" t="s">
        <v>49</v>
      </c>
      <c r="B1628" t="str">
        <f>"""TorlysDynamics"",""Torlys Inc."",""111"",""3"",""SHA0250837"",""4"",""40000"""</f>
        <v>"TorlysDynamics","Torlys Inc.","111","3","SHA0250837","4","40000"</v>
      </c>
      <c r="C1628" s="2">
        <v>45944</v>
      </c>
      <c r="D1628" s="2" t="str">
        <f>"SHA0250837"</f>
        <v>SHA0250837</v>
      </c>
      <c r="E1628" s="2" t="str">
        <f>"F221"</f>
        <v>F221</v>
      </c>
      <c r="F1628" t="str">
        <f>"CLARENCE"</f>
        <v>CLARENCE</v>
      </c>
      <c r="G1628">
        <v>0</v>
      </c>
      <c r="H1628">
        <v>0</v>
      </c>
      <c r="I1628">
        <v>3</v>
      </c>
    </row>
    <row r="1629" spans="1:9" x14ac:dyDescent="0.25">
      <c r="A1629" t="s">
        <v>49</v>
      </c>
      <c r="B1629" t="str">
        <f>"""TorlysDynamics"",""Torlys Inc."",""111"",""3"",""SHA0250838"",""4"",""10000"""</f>
        <v>"TorlysDynamics","Torlys Inc.","111","3","SHA0250838","4","10000"</v>
      </c>
      <c r="C1629" s="2">
        <v>45944</v>
      </c>
      <c r="D1629" s="2" t="str">
        <f>"SHA0250838"</f>
        <v>SHA0250838</v>
      </c>
      <c r="E1629" s="2" t="str">
        <f>"F221"</f>
        <v>F221</v>
      </c>
      <c r="F1629" t="str">
        <f>"CLARENCE"</f>
        <v>CLARENCE</v>
      </c>
      <c r="G1629">
        <v>39</v>
      </c>
      <c r="H1629">
        <v>0</v>
      </c>
      <c r="I1629">
        <v>1025.31</v>
      </c>
    </row>
    <row r="1630" spans="1:9" x14ac:dyDescent="0.25">
      <c r="A1630" t="s">
        <v>49</v>
      </c>
      <c r="B1630" t="str">
        <f>"""TorlysDynamics"",""Torlys Inc."",""111"",""3"",""SHA0250838"",""4"",""40000"""</f>
        <v>"TorlysDynamics","Torlys Inc.","111","3","SHA0250838","4","40000"</v>
      </c>
      <c r="C1630" s="2">
        <v>45944</v>
      </c>
      <c r="D1630" s="2" t="str">
        <f>"SHA0250838"</f>
        <v>SHA0250838</v>
      </c>
      <c r="E1630" s="2" t="str">
        <f>"F221"</f>
        <v>F221</v>
      </c>
      <c r="F1630" t="str">
        <f>"CLARENCE"</f>
        <v>CLARENCE</v>
      </c>
      <c r="G1630">
        <v>0</v>
      </c>
      <c r="H1630">
        <v>0</v>
      </c>
      <c r="I1630">
        <v>8</v>
      </c>
    </row>
    <row r="1631" spans="1:9" x14ac:dyDescent="0.25">
      <c r="A1631" t="s">
        <v>49</v>
      </c>
      <c r="B1631" t="str">
        <f>"""TorlysDynamics"",""Torlys Inc."",""111"",""3"",""SHA0250839"",""4"",""20000"""</f>
        <v>"TorlysDynamics","Torlys Inc.","111","3","SHA0250839","4","20000"</v>
      </c>
      <c r="C1631" s="2">
        <v>45944</v>
      </c>
      <c r="D1631" s="2" t="str">
        <f>"SHA0250839"</f>
        <v>SHA0250839</v>
      </c>
      <c r="E1631" s="2" t="str">
        <f>"F221"</f>
        <v>F221</v>
      </c>
      <c r="F1631" t="str">
        <f>"CLARENCE"</f>
        <v>CLARENCE</v>
      </c>
      <c r="G1631">
        <v>1</v>
      </c>
      <c r="H1631">
        <v>0</v>
      </c>
      <c r="I1631">
        <v>9</v>
      </c>
    </row>
    <row r="1632" spans="1:9" x14ac:dyDescent="0.25">
      <c r="A1632" t="s">
        <v>49</v>
      </c>
      <c r="B1632" t="str">
        <f>"""TorlysDynamics"",""Torlys Inc."",""111"",""3"",""SHA0250840"",""4"",""10000"""</f>
        <v>"TorlysDynamics","Torlys Inc.","111","3","SHA0250840","4","10000"</v>
      </c>
      <c r="C1632" s="2">
        <v>45944</v>
      </c>
      <c r="D1632" s="2" t="str">
        <f>"SHA0250840"</f>
        <v>SHA0250840</v>
      </c>
      <c r="E1632" s="2" t="str">
        <f>"F221"</f>
        <v>F221</v>
      </c>
      <c r="F1632" t="str">
        <f>"CLARENCE"</f>
        <v>CLARENCE</v>
      </c>
      <c r="G1632">
        <v>8</v>
      </c>
      <c r="H1632">
        <v>0</v>
      </c>
      <c r="I1632">
        <v>226.96</v>
      </c>
    </row>
    <row r="1633" spans="1:9" x14ac:dyDescent="0.25">
      <c r="A1633" t="s">
        <v>49</v>
      </c>
      <c r="B1633" t="str">
        <f>"""TorlysDynamics"",""Torlys Inc."",""111"",""3"",""SHA0250842"",""4"",""10000"""</f>
        <v>"TorlysDynamics","Torlys Inc.","111","3","SHA0250842","4","10000"</v>
      </c>
      <c r="C1633" s="2">
        <v>45944</v>
      </c>
      <c r="D1633" s="2" t="str">
        <f>"SHA0250842"</f>
        <v>SHA0250842</v>
      </c>
      <c r="E1633" s="2" t="str">
        <f>"G200"</f>
        <v>G200</v>
      </c>
      <c r="F1633" t="str">
        <f>"JASON-R"</f>
        <v>JASON-R</v>
      </c>
      <c r="G1633">
        <v>1</v>
      </c>
      <c r="H1633">
        <v>0</v>
      </c>
      <c r="I1633">
        <v>28.37</v>
      </c>
    </row>
    <row r="1634" spans="1:9" x14ac:dyDescent="0.25">
      <c r="A1634" t="s">
        <v>49</v>
      </c>
      <c r="B1634" t="str">
        <f>"""TorlysDynamics"",""Torlys Inc."",""111"",""3"",""SHA0250843"",""4"",""10000"""</f>
        <v>"TorlysDynamics","Torlys Inc.","111","3","SHA0250843","4","10000"</v>
      </c>
      <c r="C1634" s="2">
        <v>45944</v>
      </c>
      <c r="D1634" s="2" t="str">
        <f>"SHA0250843"</f>
        <v>SHA0250843</v>
      </c>
      <c r="E1634" s="2" t="str">
        <f>"G200"</f>
        <v>G200</v>
      </c>
      <c r="F1634" t="str">
        <f>"JASON-R"</f>
        <v>JASON-R</v>
      </c>
      <c r="G1634">
        <v>0</v>
      </c>
      <c r="H1634">
        <v>0</v>
      </c>
      <c r="I1634">
        <v>12</v>
      </c>
    </row>
    <row r="1635" spans="1:9" x14ac:dyDescent="0.25">
      <c r="A1635" t="s">
        <v>49</v>
      </c>
      <c r="B1635" t="str">
        <f>"""TorlysDynamics"",""Torlys Inc."",""111"",""3"",""SHA0250843"",""4"",""20000"""</f>
        <v>"TorlysDynamics","Torlys Inc.","111","3","SHA0250843","4","20000"</v>
      </c>
      <c r="C1635" s="2">
        <v>45944</v>
      </c>
      <c r="D1635" s="2" t="str">
        <f>"SHA0250843"</f>
        <v>SHA0250843</v>
      </c>
      <c r="E1635" s="2" t="str">
        <f>"G200"</f>
        <v>G200</v>
      </c>
      <c r="F1635" t="str">
        <f>"JASON-R"</f>
        <v>JASON-R</v>
      </c>
      <c r="G1635">
        <v>3</v>
      </c>
      <c r="H1635">
        <v>0</v>
      </c>
      <c r="I1635">
        <v>55</v>
      </c>
    </row>
    <row r="1636" spans="1:9" x14ac:dyDescent="0.25">
      <c r="A1636" t="s">
        <v>49</v>
      </c>
      <c r="B1636" t="str">
        <f>"""TorlysDynamics"",""Torlys Inc."",""111"",""3"",""SHA0250843"",""4"",""40000"""</f>
        <v>"TorlysDynamics","Torlys Inc.","111","3","SHA0250843","4","40000"</v>
      </c>
      <c r="C1636" s="2">
        <v>45944</v>
      </c>
      <c r="D1636" s="2" t="str">
        <f>"SHA0250843"</f>
        <v>SHA0250843</v>
      </c>
      <c r="E1636" s="2" t="str">
        <f>"G200"</f>
        <v>G200</v>
      </c>
      <c r="F1636" t="str">
        <f>"JASON-R"</f>
        <v>JASON-R</v>
      </c>
      <c r="G1636">
        <v>0</v>
      </c>
      <c r="H1636">
        <v>0</v>
      </c>
      <c r="I1636">
        <v>13</v>
      </c>
    </row>
    <row r="1637" spans="1:9" x14ac:dyDescent="0.25">
      <c r="A1637" t="s">
        <v>49</v>
      </c>
      <c r="B1637" t="str">
        <f>"""TorlysDynamics"",""Torlys Inc."",""111"",""3"",""SHA0250843"",""4"",""50000"""</f>
        <v>"TorlysDynamics","Torlys Inc.","111","3","SHA0250843","4","50000"</v>
      </c>
      <c r="C1637" s="2">
        <v>45944</v>
      </c>
      <c r="D1637" s="2" t="str">
        <f>"SHA0250843"</f>
        <v>SHA0250843</v>
      </c>
      <c r="E1637" s="2" t="str">
        <f>"G200"</f>
        <v>G200</v>
      </c>
      <c r="F1637" t="str">
        <f>"JASON-R"</f>
        <v>JASON-R</v>
      </c>
      <c r="G1637">
        <v>0</v>
      </c>
      <c r="H1637">
        <v>0</v>
      </c>
      <c r="I1637">
        <v>9</v>
      </c>
    </row>
    <row r="1638" spans="1:9" x14ac:dyDescent="0.25">
      <c r="A1638" t="s">
        <v>49</v>
      </c>
      <c r="B1638" t="str">
        <f>"""TorlysDynamics"",""Torlys Inc."",""111"",""3"",""SHA0250843"",""4"",""60000"""</f>
        <v>"TorlysDynamics","Torlys Inc.","111","3","SHA0250843","4","60000"</v>
      </c>
      <c r="C1638" s="2">
        <v>45944</v>
      </c>
      <c r="D1638" s="2" t="str">
        <f>"SHA0250843"</f>
        <v>SHA0250843</v>
      </c>
      <c r="E1638" s="2" t="str">
        <f>"G200"</f>
        <v>G200</v>
      </c>
      <c r="F1638" t="str">
        <f>"JASON-R"</f>
        <v>JASON-R</v>
      </c>
      <c r="G1638">
        <v>2</v>
      </c>
      <c r="H1638">
        <v>0</v>
      </c>
      <c r="I1638">
        <v>50</v>
      </c>
    </row>
    <row r="1639" spans="1:9" x14ac:dyDescent="0.25">
      <c r="A1639" t="s">
        <v>49</v>
      </c>
      <c r="B1639" t="str">
        <f>"""TorlysDynamics"",""Torlys Inc."",""111"",""3"",""SHA0250843"",""4"",""70000"""</f>
        <v>"TorlysDynamics","Torlys Inc.","111","3","SHA0250843","4","70000"</v>
      </c>
      <c r="C1639" s="2">
        <v>45944</v>
      </c>
      <c r="D1639" s="2" t="str">
        <f>"SHA0250843"</f>
        <v>SHA0250843</v>
      </c>
      <c r="E1639" s="2" t="str">
        <f>"G200"</f>
        <v>G200</v>
      </c>
      <c r="F1639" t="str">
        <f>"JASON-R"</f>
        <v>JASON-R</v>
      </c>
      <c r="G1639">
        <v>0</v>
      </c>
      <c r="H1639">
        <v>0</v>
      </c>
      <c r="I1639">
        <v>8</v>
      </c>
    </row>
    <row r="1640" spans="1:9" x14ac:dyDescent="0.25">
      <c r="A1640" t="s">
        <v>49</v>
      </c>
      <c r="B1640" t="str">
        <f>"""TorlysDynamics"",""Torlys Inc."",""111"",""3"",""SHA0250843"",""4"",""80000"""</f>
        <v>"TorlysDynamics","Torlys Inc.","111","3","SHA0250843","4","80000"</v>
      </c>
      <c r="C1640" s="2">
        <v>45944</v>
      </c>
      <c r="D1640" s="2" t="str">
        <f>"SHA0250843"</f>
        <v>SHA0250843</v>
      </c>
      <c r="E1640" s="2" t="str">
        <f>"G200"</f>
        <v>G200</v>
      </c>
      <c r="F1640" t="str">
        <f>"JASON-R"</f>
        <v>JASON-R</v>
      </c>
      <c r="G1640">
        <v>0</v>
      </c>
      <c r="H1640">
        <v>0</v>
      </c>
      <c r="I1640">
        <v>23</v>
      </c>
    </row>
    <row r="1641" spans="1:9" x14ac:dyDescent="0.25">
      <c r="A1641" t="s">
        <v>49</v>
      </c>
      <c r="B1641" t="str">
        <f>"""TorlysDynamics"",""Torlys Inc."",""111"",""3"",""SHA0250848"",""4"",""10000"""</f>
        <v>"TorlysDynamics","Torlys Inc.","111","3","SHA0250848","4","10000"</v>
      </c>
      <c r="C1641" s="2">
        <v>45944</v>
      </c>
      <c r="D1641" s="2" t="str">
        <f>"SHA0250848"</f>
        <v>SHA0250848</v>
      </c>
      <c r="E1641" s="2" t="str">
        <f>"S146"</f>
        <v>S146</v>
      </c>
      <c r="F1641" t="str">
        <f>"JASON-R"</f>
        <v>JASON-R</v>
      </c>
      <c r="G1641">
        <v>0</v>
      </c>
      <c r="H1641">
        <v>0</v>
      </c>
      <c r="I1641">
        <v>4</v>
      </c>
    </row>
    <row r="1642" spans="1:9" x14ac:dyDescent="0.25">
      <c r="A1642" t="s">
        <v>49</v>
      </c>
      <c r="B1642" t="str">
        <f>"""TorlysDynamics"",""Torlys Inc."",""111"",""3"",""SHA0250850"",""4"",""10000"""</f>
        <v>"TorlysDynamics","Torlys Inc.","111","3","SHA0250850","4","10000"</v>
      </c>
      <c r="C1642" s="2">
        <v>45944</v>
      </c>
      <c r="D1642" s="2" t="str">
        <f>"SHA0250850"</f>
        <v>SHA0250850</v>
      </c>
      <c r="E1642" s="2" t="str">
        <f>"S146"</f>
        <v>S146</v>
      </c>
      <c r="F1642" t="str">
        <f>"MANUEL"</f>
        <v>MANUEL</v>
      </c>
      <c r="G1642">
        <v>42</v>
      </c>
      <c r="H1642">
        <v>0</v>
      </c>
      <c r="I1642">
        <v>984.9</v>
      </c>
    </row>
    <row r="1643" spans="1:9" x14ac:dyDescent="0.25">
      <c r="A1643" t="s">
        <v>49</v>
      </c>
      <c r="B1643" t="str">
        <f>"""TorlysDynamics"",""Torlys Inc."",""111"",""3"",""SHA0250851"",""4"",""10000"""</f>
        <v>"TorlysDynamics","Torlys Inc.","111","3","SHA0250851","4","10000"</v>
      </c>
      <c r="C1643" s="2">
        <v>45944</v>
      </c>
      <c r="D1643" s="2" t="str">
        <f>"SHA0250851"</f>
        <v>SHA0250851</v>
      </c>
      <c r="E1643" s="2" t="str">
        <f>"R252"</f>
        <v>R252</v>
      </c>
      <c r="F1643" t="str">
        <f>"JASON-R"</f>
        <v>JASON-R</v>
      </c>
      <c r="G1643">
        <v>6</v>
      </c>
      <c r="H1643">
        <v>0</v>
      </c>
      <c r="I1643">
        <v>118.86</v>
      </c>
    </row>
    <row r="1644" spans="1:9" x14ac:dyDescent="0.25">
      <c r="A1644" t="s">
        <v>49</v>
      </c>
      <c r="B1644" t="str">
        <f>"""TorlysDynamics"",""Torlys Inc."",""111"",""3"",""SHA0250851"",""4"",""20000"""</f>
        <v>"TorlysDynamics","Torlys Inc.","111","3","SHA0250851","4","20000"</v>
      </c>
      <c r="C1644" s="2">
        <v>45944</v>
      </c>
      <c r="D1644" s="2" t="str">
        <f>"SHA0250851"</f>
        <v>SHA0250851</v>
      </c>
      <c r="E1644" s="2" t="str">
        <f>"R252"</f>
        <v>R252</v>
      </c>
      <c r="F1644" t="str">
        <f>"JASON-R"</f>
        <v>JASON-R</v>
      </c>
      <c r="G1644">
        <v>37</v>
      </c>
      <c r="H1644">
        <v>0</v>
      </c>
      <c r="I1644">
        <v>868.39</v>
      </c>
    </row>
    <row r="1645" spans="1:9" x14ac:dyDescent="0.25">
      <c r="A1645" t="s">
        <v>49</v>
      </c>
      <c r="B1645" t="str">
        <f>"""TorlysDynamics"",""Torlys Inc."",""111"",""3"",""SHA0250851"",""4"",""30000"""</f>
        <v>"TorlysDynamics","Torlys Inc.","111","3","SHA0250851","4","30000"</v>
      </c>
      <c r="C1645" s="2">
        <v>45944</v>
      </c>
      <c r="D1645" s="2" t="str">
        <f>"SHA0250851"</f>
        <v>SHA0250851</v>
      </c>
      <c r="E1645" s="2" t="str">
        <f>"R252"</f>
        <v>R252</v>
      </c>
      <c r="F1645" t="str">
        <f>"JASON-R"</f>
        <v>JASON-R</v>
      </c>
      <c r="G1645">
        <v>0</v>
      </c>
      <c r="H1645">
        <v>0</v>
      </c>
      <c r="I1645">
        <v>2</v>
      </c>
    </row>
    <row r="1646" spans="1:9" x14ac:dyDescent="0.25">
      <c r="A1646" t="s">
        <v>49</v>
      </c>
      <c r="B1646" t="str">
        <f>"""TorlysDynamics"",""Torlys Inc."",""111"",""3"",""SHA0250852"",""4"",""10000"""</f>
        <v>"TorlysDynamics","Torlys Inc.","111","3","SHA0250852","4","10000"</v>
      </c>
      <c r="C1646" s="2">
        <v>45944</v>
      </c>
      <c r="D1646" s="2" t="str">
        <f>"SHA0250852"</f>
        <v>SHA0250852</v>
      </c>
      <c r="E1646" s="2" t="str">
        <f>"R252"</f>
        <v>R252</v>
      </c>
      <c r="F1646" t="str">
        <f>"JASON-R"</f>
        <v>JASON-R</v>
      </c>
      <c r="G1646">
        <v>39</v>
      </c>
      <c r="H1646">
        <v>0</v>
      </c>
      <c r="I1646">
        <v>905.58</v>
      </c>
    </row>
    <row r="1647" spans="1:9" x14ac:dyDescent="0.25">
      <c r="A1647" t="s">
        <v>49</v>
      </c>
      <c r="B1647" t="str">
        <f>"""TorlysDynamics"",""Torlys Inc."",""111"",""3"",""SHA0250852"",""4"",""20000"""</f>
        <v>"TorlysDynamics","Torlys Inc.","111","3","SHA0250852","4","20000"</v>
      </c>
      <c r="C1647" s="2">
        <v>45944</v>
      </c>
      <c r="D1647" s="2" t="str">
        <f>"SHA0250852"</f>
        <v>SHA0250852</v>
      </c>
      <c r="E1647" s="2" t="str">
        <f>"R252"</f>
        <v>R252</v>
      </c>
      <c r="F1647" t="str">
        <f>"JASON-R"</f>
        <v>JASON-R</v>
      </c>
      <c r="G1647">
        <v>0</v>
      </c>
      <c r="H1647">
        <v>0</v>
      </c>
      <c r="I1647">
        <v>4</v>
      </c>
    </row>
    <row r="1648" spans="1:9" x14ac:dyDescent="0.25">
      <c r="A1648" t="s">
        <v>49</v>
      </c>
      <c r="B1648" t="str">
        <f>"""TorlysDynamics"",""Torlys Inc."",""111"",""3"",""SHA0250853"",""4"",""10000"""</f>
        <v>"TorlysDynamics","Torlys Inc.","111","3","SHA0250853","4","10000"</v>
      </c>
      <c r="C1648" s="2">
        <v>45944</v>
      </c>
      <c r="D1648" s="2" t="str">
        <f>"SHA0250853"</f>
        <v>SHA0250853</v>
      </c>
      <c r="E1648" s="2" t="str">
        <f>"R252"</f>
        <v>R252</v>
      </c>
      <c r="F1648" t="str">
        <f>"JASON-R"</f>
        <v>JASON-R</v>
      </c>
      <c r="G1648">
        <v>5</v>
      </c>
      <c r="H1648">
        <v>0</v>
      </c>
      <c r="I1648">
        <v>116.1</v>
      </c>
    </row>
    <row r="1649" spans="1:9" x14ac:dyDescent="0.25">
      <c r="A1649" t="s">
        <v>49</v>
      </c>
      <c r="B1649" t="str">
        <f>"""TorlysDynamics"",""Torlys Inc."",""111"",""3"",""SHA0250854"",""4"",""10000"""</f>
        <v>"TorlysDynamics","Torlys Inc.","111","3","SHA0250854","4","10000"</v>
      </c>
      <c r="C1649" s="2">
        <v>45944</v>
      </c>
      <c r="D1649" s="2" t="str">
        <f>"SHA0250854"</f>
        <v>SHA0250854</v>
      </c>
      <c r="E1649" s="2" t="str">
        <f>"R252"</f>
        <v>R252</v>
      </c>
      <c r="F1649" t="str">
        <f>"JASON-R"</f>
        <v>JASON-R</v>
      </c>
      <c r="G1649">
        <v>39</v>
      </c>
      <c r="H1649">
        <v>0</v>
      </c>
      <c r="I1649">
        <v>905.58</v>
      </c>
    </row>
    <row r="1650" spans="1:9" x14ac:dyDescent="0.25">
      <c r="A1650" t="s">
        <v>49</v>
      </c>
      <c r="B1650" t="str">
        <f>"""TorlysDynamics"",""Torlys Inc."",""111"",""3"",""SHA0250854"",""4"",""20000"""</f>
        <v>"TorlysDynamics","Torlys Inc.","111","3","SHA0250854","4","20000"</v>
      </c>
      <c r="C1650" s="2">
        <v>45944</v>
      </c>
      <c r="D1650" s="2" t="str">
        <f>"SHA0250854"</f>
        <v>SHA0250854</v>
      </c>
      <c r="E1650" s="2" t="str">
        <f>"R252"</f>
        <v>R252</v>
      </c>
      <c r="F1650" t="str">
        <f>"JASON-R"</f>
        <v>JASON-R</v>
      </c>
      <c r="G1650">
        <v>0</v>
      </c>
      <c r="H1650">
        <v>0</v>
      </c>
      <c r="I1650">
        <v>4</v>
      </c>
    </row>
    <row r="1651" spans="1:9" x14ac:dyDescent="0.25">
      <c r="A1651" t="s">
        <v>49</v>
      </c>
      <c r="B1651" t="str">
        <f>"""TorlysDynamics"",""Torlys Inc."",""111"",""3"",""SHA0250855"",""4"",""10000"""</f>
        <v>"TorlysDynamics","Torlys Inc.","111","3","SHA0250855","4","10000"</v>
      </c>
      <c r="C1651" s="2">
        <v>45944</v>
      </c>
      <c r="D1651" s="2" t="str">
        <f>"SHA0250855"</f>
        <v>SHA0250855</v>
      </c>
      <c r="E1651" s="2" t="str">
        <f>"R252"</f>
        <v>R252</v>
      </c>
      <c r="F1651" t="str">
        <f>"JASON-R"</f>
        <v>JASON-R</v>
      </c>
      <c r="G1651">
        <v>39</v>
      </c>
      <c r="H1651">
        <v>0</v>
      </c>
      <c r="I1651">
        <v>905.58</v>
      </c>
    </row>
    <row r="1652" spans="1:9" x14ac:dyDescent="0.25">
      <c r="A1652" t="s">
        <v>49</v>
      </c>
      <c r="B1652" t="str">
        <f>"""TorlysDynamics"",""Torlys Inc."",""111"",""3"",""SHA0250855"",""4"",""20000"""</f>
        <v>"TorlysDynamics","Torlys Inc.","111","3","SHA0250855","4","20000"</v>
      </c>
      <c r="C1652" s="2">
        <v>45944</v>
      </c>
      <c r="D1652" s="2" t="str">
        <f>"SHA0250855"</f>
        <v>SHA0250855</v>
      </c>
      <c r="E1652" s="2" t="str">
        <f>"R252"</f>
        <v>R252</v>
      </c>
      <c r="F1652" t="str">
        <f>"JASON-R"</f>
        <v>JASON-R</v>
      </c>
      <c r="G1652">
        <v>0</v>
      </c>
      <c r="H1652">
        <v>0</v>
      </c>
      <c r="I1652">
        <v>4</v>
      </c>
    </row>
    <row r="1653" spans="1:9" x14ac:dyDescent="0.25">
      <c r="A1653" t="s">
        <v>49</v>
      </c>
      <c r="B1653" t="str">
        <f>"""TorlysDynamics"",""Torlys Inc."",""111"",""3"",""SHA0250856"",""4"",""10000"""</f>
        <v>"TorlysDynamics","Torlys Inc.","111","3","SHA0250856","4","10000"</v>
      </c>
      <c r="C1653" s="2">
        <v>45944</v>
      </c>
      <c r="D1653" s="2" t="str">
        <f>"SHA0250856"</f>
        <v>SHA0250856</v>
      </c>
      <c r="E1653" s="2" t="str">
        <f>"S146"</f>
        <v>S146</v>
      </c>
      <c r="F1653" t="str">
        <f>"MANUEL"</f>
        <v>MANUEL</v>
      </c>
      <c r="G1653">
        <v>26</v>
      </c>
      <c r="H1653">
        <v>0</v>
      </c>
      <c r="I1653">
        <v>609.70000000000005</v>
      </c>
    </row>
    <row r="1654" spans="1:9" x14ac:dyDescent="0.25">
      <c r="A1654" t="s">
        <v>49</v>
      </c>
      <c r="B1654" t="str">
        <f>"""TorlysDynamics"",""Torlys Inc."",""111"",""3"",""SHA0250860"",""4"",""10000"""</f>
        <v>"TorlysDynamics","Torlys Inc.","111","3","SHA0250860","4","10000"</v>
      </c>
      <c r="C1654" s="2">
        <v>45945</v>
      </c>
      <c r="D1654" s="2" t="str">
        <f>"SHA0250860"</f>
        <v>SHA0250860</v>
      </c>
      <c r="E1654" s="2" t="str">
        <f>"P750"</f>
        <v>P750</v>
      </c>
      <c r="F1654" t="str">
        <f>"CHICO"</f>
        <v>CHICO</v>
      </c>
      <c r="G1654">
        <v>31</v>
      </c>
      <c r="H1654">
        <v>2</v>
      </c>
      <c r="I1654">
        <v>3706.89</v>
      </c>
    </row>
    <row r="1655" spans="1:9" x14ac:dyDescent="0.25">
      <c r="A1655" t="s">
        <v>49</v>
      </c>
      <c r="B1655" t="str">
        <f>"""TorlysDynamics"",""Torlys Inc."",""111"",""3"",""SHA0250860"",""4"",""40000"""</f>
        <v>"TorlysDynamics","Torlys Inc.","111","3","SHA0250860","4","40000"</v>
      </c>
      <c r="C1655" s="2">
        <v>45945</v>
      </c>
      <c r="D1655" s="2" t="str">
        <f>"SHA0250860"</f>
        <v>SHA0250860</v>
      </c>
      <c r="E1655" s="2" t="str">
        <f>"P750"</f>
        <v>P750</v>
      </c>
      <c r="F1655" t="str">
        <f>"CHICO"</f>
        <v>CHICO</v>
      </c>
      <c r="G1655">
        <v>0</v>
      </c>
      <c r="H1655">
        <v>0</v>
      </c>
      <c r="I1655">
        <v>4</v>
      </c>
    </row>
    <row r="1656" spans="1:9" x14ac:dyDescent="0.25">
      <c r="A1656" t="s">
        <v>49</v>
      </c>
      <c r="B1656" t="str">
        <f>"""TorlysDynamics"",""Torlys Inc."",""111"",""3"",""SHA0250863"",""4"",""10000"""</f>
        <v>"TorlysDynamics","Torlys Inc.","111","3","SHA0250863","4","10000"</v>
      </c>
      <c r="C1656" s="2">
        <v>45945</v>
      </c>
      <c r="D1656" s="2" t="str">
        <f>"SHA0250863"</f>
        <v>SHA0250863</v>
      </c>
      <c r="E1656" s="2" t="str">
        <f>"L808"</f>
        <v>L808</v>
      </c>
      <c r="F1656" t="str">
        <f>"CHICO"</f>
        <v>CHICO</v>
      </c>
      <c r="G1656">
        <v>14</v>
      </c>
      <c r="H1656">
        <v>0</v>
      </c>
      <c r="I1656">
        <v>272.72000000000003</v>
      </c>
    </row>
    <row r="1657" spans="1:9" x14ac:dyDescent="0.25">
      <c r="A1657" t="s">
        <v>49</v>
      </c>
      <c r="B1657" t="str">
        <f>"""TorlysDynamics"",""Torlys Inc."",""111"",""3"",""SHA0250864"",""4"",""10000"""</f>
        <v>"TorlysDynamics","Torlys Inc.","111","3","SHA0250864","4","10000"</v>
      </c>
      <c r="C1657" s="2">
        <v>45945</v>
      </c>
      <c r="D1657" s="2" t="str">
        <f>"SHA0250864"</f>
        <v>SHA0250864</v>
      </c>
      <c r="E1657" s="2" t="str">
        <f>"L808"</f>
        <v>L808</v>
      </c>
      <c r="F1657" t="str">
        <f>"CHICO"</f>
        <v>CHICO</v>
      </c>
      <c r="G1657">
        <v>43</v>
      </c>
      <c r="H1657">
        <v>1</v>
      </c>
      <c r="I1657">
        <v>1540.9</v>
      </c>
    </row>
    <row r="1658" spans="1:9" x14ac:dyDescent="0.25">
      <c r="A1658" t="s">
        <v>49</v>
      </c>
      <c r="B1658" t="str">
        <f>"""TorlysDynamics"",""Torlys Inc."",""111"",""3"",""SHA0250864"",""4"",""30000"""</f>
        <v>"TorlysDynamics","Torlys Inc.","111","3","SHA0250864","4","30000"</v>
      </c>
      <c r="C1658" s="2">
        <v>45945</v>
      </c>
      <c r="D1658" s="2" t="str">
        <f>"SHA0250864"</f>
        <v>SHA0250864</v>
      </c>
      <c r="E1658" s="2" t="str">
        <f>"L808"</f>
        <v>L808</v>
      </c>
      <c r="F1658" t="str">
        <f>"CHICO"</f>
        <v>CHICO</v>
      </c>
      <c r="G1658">
        <v>0</v>
      </c>
      <c r="H1658">
        <v>0</v>
      </c>
      <c r="I1658">
        <v>3</v>
      </c>
    </row>
    <row r="1659" spans="1:9" x14ac:dyDescent="0.25">
      <c r="A1659" t="s">
        <v>49</v>
      </c>
      <c r="B1659" t="str">
        <f>"""TorlysDynamics"",""Torlys Inc."",""111"",""3"",""SHA0250865"",""4"",""10000"""</f>
        <v>"TorlysDynamics","Torlys Inc.","111","3","SHA0250865","4","10000"</v>
      </c>
      <c r="C1659" s="2">
        <v>45945</v>
      </c>
      <c r="D1659" s="2" t="str">
        <f>"SHA0250865"</f>
        <v>SHA0250865</v>
      </c>
      <c r="E1659" s="2" t="str">
        <f>"L808"</f>
        <v>L808</v>
      </c>
      <c r="F1659" t="str">
        <f>"CHICO"</f>
        <v>CHICO</v>
      </c>
      <c r="G1659">
        <v>2</v>
      </c>
      <c r="H1659">
        <v>0</v>
      </c>
      <c r="I1659">
        <v>34</v>
      </c>
    </row>
    <row r="1660" spans="1:9" x14ac:dyDescent="0.25">
      <c r="A1660" t="s">
        <v>49</v>
      </c>
      <c r="B1660" t="str">
        <f>"""TorlysDynamics"",""Torlys Inc."",""111"",""3"",""SHA0250866"",""4"",""30000"""</f>
        <v>"TorlysDynamics","Torlys Inc.","111","3","SHA0250866","4","30000"</v>
      </c>
      <c r="C1660" s="2">
        <v>45945</v>
      </c>
      <c r="D1660" s="2" t="str">
        <f>"SHA0250866"</f>
        <v>SHA0250866</v>
      </c>
      <c r="E1660" s="2" t="str">
        <f>"L808"</f>
        <v>L808</v>
      </c>
      <c r="F1660" t="str">
        <f>"CHICO"</f>
        <v>CHICO</v>
      </c>
      <c r="G1660">
        <v>0</v>
      </c>
      <c r="H1660">
        <v>0</v>
      </c>
      <c r="I1660">
        <v>7</v>
      </c>
    </row>
    <row r="1661" spans="1:9" x14ac:dyDescent="0.25">
      <c r="A1661" t="s">
        <v>49</v>
      </c>
      <c r="B1661" t="str">
        <f>"""TorlysDynamics"",""Torlys Inc."",""111"",""3"",""SHA0250866"",""4"",""35000"""</f>
        <v>"TorlysDynamics","Torlys Inc.","111","3","SHA0250866","4","35000"</v>
      </c>
      <c r="C1661" s="2">
        <v>45945</v>
      </c>
      <c r="D1661" s="2" t="str">
        <f>"SHA0250866"</f>
        <v>SHA0250866</v>
      </c>
      <c r="E1661" s="2" t="str">
        <f>"L808"</f>
        <v>L808</v>
      </c>
      <c r="F1661" t="str">
        <f>"CHICO"</f>
        <v>CHICO</v>
      </c>
      <c r="G1661">
        <v>0</v>
      </c>
      <c r="H1661">
        <v>0</v>
      </c>
      <c r="I1661">
        <v>-7</v>
      </c>
    </row>
    <row r="1662" spans="1:9" x14ac:dyDescent="0.25">
      <c r="A1662" t="s">
        <v>49</v>
      </c>
      <c r="B1662" t="str">
        <f>"""TorlysDynamics"",""Torlys Inc."",""111"",""3"",""SHA0250868"",""4"",""30000"""</f>
        <v>"TorlysDynamics","Torlys Inc.","111","3","SHA0250868","4","30000"</v>
      </c>
      <c r="C1662" s="2">
        <v>45945</v>
      </c>
      <c r="D1662" s="2" t="str">
        <f>"SHA0250868"</f>
        <v>SHA0250868</v>
      </c>
      <c r="E1662" s="2" t="str">
        <f>"L808"</f>
        <v>L808</v>
      </c>
      <c r="F1662" t="str">
        <f>"CHICO"</f>
        <v>CHICO</v>
      </c>
      <c r="G1662">
        <v>0</v>
      </c>
      <c r="H1662">
        <v>0</v>
      </c>
      <c r="I1662">
        <v>3</v>
      </c>
    </row>
    <row r="1663" spans="1:9" x14ac:dyDescent="0.25">
      <c r="A1663" t="s">
        <v>49</v>
      </c>
      <c r="B1663" t="str">
        <f>"""TorlysDynamics"",""Torlys Inc."",""111"",""3"",""SHA0250869"",""4"",""30000"""</f>
        <v>"TorlysDynamics","Torlys Inc.","111","3","SHA0250869","4","30000"</v>
      </c>
      <c r="C1663" s="2">
        <v>45945</v>
      </c>
      <c r="D1663" s="2" t="str">
        <f>"SHA0250869"</f>
        <v>SHA0250869</v>
      </c>
      <c r="E1663" s="2" t="str">
        <f>"L808"</f>
        <v>L808</v>
      </c>
      <c r="F1663" t="str">
        <f>"CHICO"</f>
        <v>CHICO</v>
      </c>
      <c r="G1663">
        <v>1</v>
      </c>
      <c r="H1663">
        <v>0</v>
      </c>
      <c r="I1663">
        <v>17</v>
      </c>
    </row>
    <row r="1664" spans="1:9" x14ac:dyDescent="0.25">
      <c r="A1664" t="s">
        <v>49</v>
      </c>
      <c r="B1664" t="str">
        <f>"""TorlysDynamics"",""Torlys Inc."",""111"",""3"",""SHA0250870"",""4"",""10000"""</f>
        <v>"TorlysDynamics","Torlys Inc.","111","3","SHA0250870","4","10000"</v>
      </c>
      <c r="C1664" s="2">
        <v>45945</v>
      </c>
      <c r="D1664" s="2" t="str">
        <f>"SHA0250870"</f>
        <v>SHA0250870</v>
      </c>
      <c r="E1664" s="2" t="str">
        <f>"L808"</f>
        <v>L808</v>
      </c>
      <c r="F1664" t="str">
        <f>"CHICO"</f>
        <v>CHICO</v>
      </c>
      <c r="G1664">
        <v>3</v>
      </c>
      <c r="H1664">
        <v>0</v>
      </c>
      <c r="I1664">
        <v>3</v>
      </c>
    </row>
    <row r="1665" spans="1:9" x14ac:dyDescent="0.25">
      <c r="A1665" t="s">
        <v>49</v>
      </c>
      <c r="B1665" t="str">
        <f>"""TorlysDynamics"",""Torlys Inc."",""111"",""3"",""SHA0250871"",""4"",""20000"""</f>
        <v>"TorlysDynamics","Torlys Inc.","111","3","SHA0250871","4","20000"</v>
      </c>
      <c r="C1665" s="2">
        <v>45945</v>
      </c>
      <c r="D1665" s="2" t="str">
        <f>"SHA0250871"</f>
        <v>SHA0250871</v>
      </c>
      <c r="E1665" s="2" t="str">
        <f>"L808"</f>
        <v>L808</v>
      </c>
      <c r="F1665" t="str">
        <f>"CHICO"</f>
        <v>CHICO</v>
      </c>
      <c r="G1665">
        <v>0</v>
      </c>
      <c r="H1665">
        <v>0</v>
      </c>
      <c r="I1665">
        <v>2</v>
      </c>
    </row>
    <row r="1666" spans="1:9" x14ac:dyDescent="0.25">
      <c r="A1666" t="s">
        <v>49</v>
      </c>
      <c r="B1666" t="str">
        <f>"""TorlysDynamics"",""Torlys Inc."",""111"",""3"",""SHA0250872"",""4"",""10000"""</f>
        <v>"TorlysDynamics","Torlys Inc.","111","3","SHA0250872","4","10000"</v>
      </c>
      <c r="C1666" s="2">
        <v>45945</v>
      </c>
      <c r="D1666" s="2" t="str">
        <f>"SHA0250872"</f>
        <v>SHA0250872</v>
      </c>
      <c r="E1666" s="2" t="str">
        <f>"C131"</f>
        <v>C131</v>
      </c>
      <c r="F1666" t="str">
        <f>"JESSICA"</f>
        <v>JESSICA</v>
      </c>
      <c r="G1666">
        <v>0</v>
      </c>
      <c r="H1666">
        <v>0</v>
      </c>
      <c r="I1666">
        <v>1</v>
      </c>
    </row>
    <row r="1667" spans="1:9" x14ac:dyDescent="0.25">
      <c r="A1667" t="s">
        <v>49</v>
      </c>
      <c r="B1667" t="str">
        <f>"""TorlysDynamics"",""Torlys Inc."",""111"",""3"",""SHA0250872"",""4"",""20000"""</f>
        <v>"TorlysDynamics","Torlys Inc.","111","3","SHA0250872","4","20000"</v>
      </c>
      <c r="C1667" s="2">
        <v>45945</v>
      </c>
      <c r="D1667" s="2" t="str">
        <f>"SHA0250872"</f>
        <v>SHA0250872</v>
      </c>
      <c r="E1667" s="2" t="str">
        <f>"C131"</f>
        <v>C131</v>
      </c>
      <c r="F1667" t="str">
        <f>"JESSICA"</f>
        <v>JESSICA</v>
      </c>
      <c r="G1667">
        <v>0</v>
      </c>
      <c r="H1667">
        <v>0</v>
      </c>
      <c r="I1667">
        <v>2</v>
      </c>
    </row>
    <row r="1668" spans="1:9" x14ac:dyDescent="0.25">
      <c r="A1668" t="s">
        <v>49</v>
      </c>
      <c r="B1668" t="str">
        <f>"""TorlysDynamics"",""Torlys Inc."",""111"",""3"",""SHA0250873"",""4"",""10000"""</f>
        <v>"TorlysDynamics","Torlys Inc.","111","3","SHA0250873","4","10000"</v>
      </c>
      <c r="C1668" s="2">
        <v>45945</v>
      </c>
      <c r="D1668" s="2" t="str">
        <f>"SHA0250873"</f>
        <v>SHA0250873</v>
      </c>
      <c r="E1668" s="2" t="str">
        <f>"H135"</f>
        <v>H135</v>
      </c>
      <c r="F1668" t="str">
        <f>"JASON-R"</f>
        <v>JASON-R</v>
      </c>
      <c r="G1668">
        <v>10</v>
      </c>
      <c r="H1668">
        <v>1</v>
      </c>
      <c r="I1668">
        <v>1005.64</v>
      </c>
    </row>
    <row r="1669" spans="1:9" x14ac:dyDescent="0.25">
      <c r="A1669" t="s">
        <v>49</v>
      </c>
      <c r="B1669" t="str">
        <f>"""TorlysDynamics"",""Torlys Inc."",""111"",""3"",""SHA0250873"",""4"",""20000"""</f>
        <v>"TorlysDynamics","Torlys Inc.","111","3","SHA0250873","4","20000"</v>
      </c>
      <c r="C1669" s="2">
        <v>45945</v>
      </c>
      <c r="D1669" s="2" t="str">
        <f>"SHA0250873"</f>
        <v>SHA0250873</v>
      </c>
      <c r="E1669" s="2" t="str">
        <f>"H135"</f>
        <v>H135</v>
      </c>
      <c r="F1669" t="str">
        <f>"JASON-R"</f>
        <v>JASON-R</v>
      </c>
      <c r="G1669">
        <v>0</v>
      </c>
      <c r="H1669">
        <v>0</v>
      </c>
      <c r="I1669">
        <v>2</v>
      </c>
    </row>
    <row r="1670" spans="1:9" x14ac:dyDescent="0.25">
      <c r="A1670" t="s">
        <v>49</v>
      </c>
      <c r="B1670" t="str">
        <f>"""TorlysDynamics"",""Torlys Inc."",""111"",""3"",""SHA0250875"",""4"",""20000"""</f>
        <v>"TorlysDynamics","Torlys Inc.","111","3","SHA0250875","4","20000"</v>
      </c>
      <c r="C1670" s="2">
        <v>45945</v>
      </c>
      <c r="D1670" s="2" t="str">
        <f>"SHA0250875"</f>
        <v>SHA0250875</v>
      </c>
      <c r="E1670" s="2" t="str">
        <f>"M130"</f>
        <v>M130</v>
      </c>
      <c r="F1670" t="str">
        <f>"MANUEL"</f>
        <v>MANUEL</v>
      </c>
      <c r="G1670">
        <v>15</v>
      </c>
      <c r="H1670">
        <v>4</v>
      </c>
      <c r="I1670">
        <v>2979.24</v>
      </c>
    </row>
    <row r="1671" spans="1:9" x14ac:dyDescent="0.25">
      <c r="A1671" t="s">
        <v>49</v>
      </c>
      <c r="B1671" t="str">
        <f>"""TorlysDynamics"",""Torlys Inc."",""111"",""3"",""SHA0250876"",""4"",""10000"""</f>
        <v>"TorlysDynamics","Torlys Inc.","111","3","SHA0250876","4","10000"</v>
      </c>
      <c r="C1671" s="2">
        <v>45945</v>
      </c>
      <c r="D1671" s="2" t="str">
        <f>"SHA0250876"</f>
        <v>SHA0250876</v>
      </c>
      <c r="E1671" s="2" t="str">
        <f>"M130"</f>
        <v>M130</v>
      </c>
      <c r="F1671" t="str">
        <f>"MANUEL"</f>
        <v>MANUEL</v>
      </c>
      <c r="G1671">
        <v>36</v>
      </c>
      <c r="H1671">
        <v>2</v>
      </c>
      <c r="I1671">
        <v>1953.6</v>
      </c>
    </row>
    <row r="1672" spans="1:9" x14ac:dyDescent="0.25">
      <c r="A1672" t="s">
        <v>49</v>
      </c>
      <c r="B1672" t="str">
        <f>"""TorlysDynamics"",""Torlys Inc."",""111"",""3"",""SHA0250876"",""4"",""30000"""</f>
        <v>"TorlysDynamics","Torlys Inc.","111","3","SHA0250876","4","30000"</v>
      </c>
      <c r="C1672" s="2">
        <v>45945</v>
      </c>
      <c r="D1672" s="2" t="str">
        <f>"SHA0250876"</f>
        <v>SHA0250876</v>
      </c>
      <c r="E1672" s="2" t="str">
        <f>"M130"</f>
        <v>M130</v>
      </c>
      <c r="F1672" t="str">
        <f>"MANUEL"</f>
        <v>MANUEL</v>
      </c>
      <c r="G1672">
        <v>21</v>
      </c>
      <c r="H1672">
        <v>0</v>
      </c>
      <c r="I1672">
        <v>451.5</v>
      </c>
    </row>
    <row r="1673" spans="1:9" x14ac:dyDescent="0.25">
      <c r="A1673" t="s">
        <v>49</v>
      </c>
      <c r="B1673" t="str">
        <f>"""TorlysDynamics"",""Torlys Inc."",""111"",""3"",""SHA0250876"",""4"",""40000"""</f>
        <v>"TorlysDynamics","Torlys Inc.","111","3","SHA0250876","4","40000"</v>
      </c>
      <c r="C1673" s="2">
        <v>45945</v>
      </c>
      <c r="D1673" s="2" t="str">
        <f>"SHA0250876"</f>
        <v>SHA0250876</v>
      </c>
      <c r="E1673" s="2" t="str">
        <f>"M130"</f>
        <v>M130</v>
      </c>
      <c r="F1673" t="str">
        <f>"MANUEL"</f>
        <v>MANUEL</v>
      </c>
      <c r="G1673">
        <v>47</v>
      </c>
      <c r="H1673">
        <v>0</v>
      </c>
      <c r="I1673">
        <v>1010.5</v>
      </c>
    </row>
    <row r="1674" spans="1:9" x14ac:dyDescent="0.25">
      <c r="A1674" t="s">
        <v>49</v>
      </c>
      <c r="B1674" t="str">
        <f>"""TorlysDynamics"",""Torlys Inc."",""111"",""3"",""SHA0250877"",""4"",""10000"""</f>
        <v>"TorlysDynamics","Torlys Inc.","111","3","SHA0250877","4","10000"</v>
      </c>
      <c r="C1674" s="2">
        <v>45945</v>
      </c>
      <c r="D1674" s="2" t="str">
        <f>"SHA0250877"</f>
        <v>SHA0250877</v>
      </c>
      <c r="E1674" s="2" t="str">
        <f>"M130"</f>
        <v>M130</v>
      </c>
      <c r="F1674" t="str">
        <f>"MANUEL"</f>
        <v>MANUEL</v>
      </c>
      <c r="G1674">
        <v>4</v>
      </c>
      <c r="H1674">
        <v>1</v>
      </c>
      <c r="I1674">
        <v>748.88</v>
      </c>
    </row>
    <row r="1675" spans="1:9" x14ac:dyDescent="0.25">
      <c r="A1675" t="s">
        <v>49</v>
      </c>
      <c r="B1675" t="str">
        <f>"""TorlysDynamics"",""Torlys Inc."",""111"",""3"",""SHA0250878"",""4"",""10000"""</f>
        <v>"TorlysDynamics","Torlys Inc.","111","3","SHA0250878","4","10000"</v>
      </c>
      <c r="C1675" s="2">
        <v>45945</v>
      </c>
      <c r="D1675" s="2" t="str">
        <f>"SHA0250878"</f>
        <v>SHA0250878</v>
      </c>
      <c r="E1675" s="2" t="str">
        <f>"M130"</f>
        <v>M130</v>
      </c>
      <c r="F1675" t="str">
        <f>"CLARENCE"</f>
        <v>CLARENCE</v>
      </c>
      <c r="G1675">
        <v>30</v>
      </c>
      <c r="H1675">
        <v>0</v>
      </c>
      <c r="I1675">
        <v>556.20000000000005</v>
      </c>
    </row>
    <row r="1676" spans="1:9" x14ac:dyDescent="0.25">
      <c r="A1676" t="s">
        <v>49</v>
      </c>
      <c r="B1676" t="str">
        <f>"""TorlysDynamics"",""Torlys Inc."",""111"",""3"",""SHA0250878"",""4"",""20000"""</f>
        <v>"TorlysDynamics","Torlys Inc.","111","3","SHA0250878","4","20000"</v>
      </c>
      <c r="C1676" s="2">
        <v>45945</v>
      </c>
      <c r="D1676" s="2" t="str">
        <f>"SHA0250878"</f>
        <v>SHA0250878</v>
      </c>
      <c r="E1676" s="2" t="str">
        <f>"M130"</f>
        <v>M130</v>
      </c>
      <c r="F1676" t="str">
        <f>"CLARENCE"</f>
        <v>CLARENCE</v>
      </c>
      <c r="G1676">
        <v>0</v>
      </c>
      <c r="H1676">
        <v>0</v>
      </c>
      <c r="I1676">
        <v>2</v>
      </c>
    </row>
    <row r="1677" spans="1:9" x14ac:dyDescent="0.25">
      <c r="A1677" t="s">
        <v>49</v>
      </c>
      <c r="B1677" t="str">
        <f>"""TorlysDynamics"",""Torlys Inc."",""111"",""3"",""SHA0250878"",""4"",""30000"""</f>
        <v>"TorlysDynamics","Torlys Inc.","111","3","SHA0250878","4","30000"</v>
      </c>
      <c r="C1677" s="2">
        <v>45945</v>
      </c>
      <c r="D1677" s="2" t="str">
        <f>"SHA0250878"</f>
        <v>SHA0250878</v>
      </c>
      <c r="E1677" s="2" t="str">
        <f>"M130"</f>
        <v>M130</v>
      </c>
      <c r="F1677" t="str">
        <f>"CLARENCE"</f>
        <v>CLARENCE</v>
      </c>
      <c r="G1677">
        <v>58</v>
      </c>
      <c r="H1677">
        <v>2</v>
      </c>
      <c r="I1677">
        <v>3300.12</v>
      </c>
    </row>
    <row r="1678" spans="1:9" x14ac:dyDescent="0.25">
      <c r="A1678" t="s">
        <v>49</v>
      </c>
      <c r="B1678" t="str">
        <f>"""TorlysDynamics"",""Torlys Inc."",""111"",""3"",""SHA0250878"",""4"",""40000"""</f>
        <v>"TorlysDynamics","Torlys Inc.","111","3","SHA0250878","4","40000"</v>
      </c>
      <c r="C1678" s="2">
        <v>45945</v>
      </c>
      <c r="D1678" s="2" t="str">
        <f>"SHA0250878"</f>
        <v>SHA0250878</v>
      </c>
      <c r="E1678" s="2" t="str">
        <f>"M130"</f>
        <v>M130</v>
      </c>
      <c r="F1678" t="str">
        <f>"CLARENCE"</f>
        <v>CLARENCE</v>
      </c>
      <c r="G1678">
        <v>0</v>
      </c>
      <c r="H1678">
        <v>0</v>
      </c>
      <c r="I1678">
        <v>8</v>
      </c>
    </row>
    <row r="1679" spans="1:9" x14ac:dyDescent="0.25">
      <c r="A1679" t="s">
        <v>49</v>
      </c>
      <c r="B1679" t="str">
        <f>"""TorlysDynamics"",""Torlys Inc."",""111"",""3"",""SHA0250878"",""4"",""50000"""</f>
        <v>"TorlysDynamics","Torlys Inc.","111","3","SHA0250878","4","50000"</v>
      </c>
      <c r="C1679" s="2">
        <v>45945</v>
      </c>
      <c r="D1679" s="2" t="str">
        <f>"SHA0250878"</f>
        <v>SHA0250878</v>
      </c>
      <c r="E1679" s="2" t="str">
        <f>"M130"</f>
        <v>M130</v>
      </c>
      <c r="F1679" t="str">
        <f>"CLARENCE"</f>
        <v>CLARENCE</v>
      </c>
      <c r="G1679">
        <v>22</v>
      </c>
      <c r="H1679">
        <v>0</v>
      </c>
      <c r="I1679">
        <v>515.9</v>
      </c>
    </row>
    <row r="1680" spans="1:9" x14ac:dyDescent="0.25">
      <c r="A1680" t="s">
        <v>49</v>
      </c>
      <c r="B1680" t="str">
        <f>"""TorlysDynamics"",""Torlys Inc."",""111"",""3"",""SHA0250878"",""4"",""70000"""</f>
        <v>"TorlysDynamics","Torlys Inc.","111","3","SHA0250878","4","70000"</v>
      </c>
      <c r="C1680" s="2">
        <v>45945</v>
      </c>
      <c r="D1680" s="2" t="str">
        <f>"SHA0250878"</f>
        <v>SHA0250878</v>
      </c>
      <c r="E1680" s="2" t="str">
        <f>"M130"</f>
        <v>M130</v>
      </c>
      <c r="F1680" t="str">
        <f>"CLARENCE"</f>
        <v>CLARENCE</v>
      </c>
      <c r="G1680">
        <v>0</v>
      </c>
      <c r="H1680">
        <v>0</v>
      </c>
      <c r="I1680">
        <v>1</v>
      </c>
    </row>
    <row r="1681" spans="1:9" x14ac:dyDescent="0.25">
      <c r="A1681" t="s">
        <v>49</v>
      </c>
      <c r="B1681" t="str">
        <f>"""TorlysDynamics"",""Torlys Inc."",""111"",""3"",""SHA0250879"",""4"",""10000"""</f>
        <v>"TorlysDynamics","Torlys Inc.","111","3","SHA0250879","4","10000"</v>
      </c>
      <c r="C1681" s="2">
        <v>45945</v>
      </c>
      <c r="D1681" s="2" t="str">
        <f>"SHA0250879"</f>
        <v>SHA0250879</v>
      </c>
      <c r="E1681" s="2" t="str">
        <f>"M130"</f>
        <v>M130</v>
      </c>
      <c r="F1681" t="str">
        <f>"CLARENCE"</f>
        <v>CLARENCE</v>
      </c>
      <c r="G1681">
        <v>46</v>
      </c>
      <c r="H1681">
        <v>3</v>
      </c>
      <c r="I1681">
        <v>4190.04</v>
      </c>
    </row>
    <row r="1682" spans="1:9" x14ac:dyDescent="0.25">
      <c r="A1682" t="s">
        <v>49</v>
      </c>
      <c r="B1682" t="str">
        <f>"""TorlysDynamics"",""Torlys Inc."",""111"",""3"",""SHA0250879"",""4"",""20000"""</f>
        <v>"TorlysDynamics","Torlys Inc.","111","3","SHA0250879","4","20000"</v>
      </c>
      <c r="C1682" s="2">
        <v>45945</v>
      </c>
      <c r="D1682" s="2" t="str">
        <f>"SHA0250879"</f>
        <v>SHA0250879</v>
      </c>
      <c r="E1682" s="2" t="str">
        <f>"M130"</f>
        <v>M130</v>
      </c>
      <c r="F1682" t="str">
        <f>"CLARENCE"</f>
        <v>CLARENCE</v>
      </c>
      <c r="G1682">
        <v>0</v>
      </c>
      <c r="H1682">
        <v>0</v>
      </c>
      <c r="I1682">
        <v>11</v>
      </c>
    </row>
    <row r="1683" spans="1:9" x14ac:dyDescent="0.25">
      <c r="A1683" t="s">
        <v>49</v>
      </c>
      <c r="B1683" t="str">
        <f>"""TorlysDynamics"",""Torlys Inc."",""111"",""3"",""SHA0250879"",""4"",""30000"""</f>
        <v>"TorlysDynamics","Torlys Inc.","111","3","SHA0250879","4","30000"</v>
      </c>
      <c r="C1683" s="2">
        <v>45945</v>
      </c>
      <c r="D1683" s="2" t="str">
        <f>"SHA0250879"</f>
        <v>SHA0250879</v>
      </c>
      <c r="E1683" s="2" t="str">
        <f>"M130"</f>
        <v>M130</v>
      </c>
      <c r="F1683" t="str">
        <f>"CLARENCE"</f>
        <v>CLARENCE</v>
      </c>
      <c r="G1683">
        <v>36</v>
      </c>
      <c r="H1683">
        <v>0</v>
      </c>
      <c r="I1683">
        <v>667.44</v>
      </c>
    </row>
    <row r="1684" spans="1:9" x14ac:dyDescent="0.25">
      <c r="A1684" t="s">
        <v>49</v>
      </c>
      <c r="B1684" t="str">
        <f>"""TorlysDynamics"",""Torlys Inc."",""111"",""3"",""SHA0250879"",""4"",""40000"""</f>
        <v>"TorlysDynamics","Torlys Inc.","111","3","SHA0250879","4","40000"</v>
      </c>
      <c r="C1684" s="2">
        <v>45945</v>
      </c>
      <c r="D1684" s="2" t="str">
        <f>"SHA0250879"</f>
        <v>SHA0250879</v>
      </c>
      <c r="E1684" s="2" t="str">
        <f>"M130"</f>
        <v>M130</v>
      </c>
      <c r="F1684" t="str">
        <f>"CLARENCE"</f>
        <v>CLARENCE</v>
      </c>
      <c r="G1684">
        <v>0</v>
      </c>
      <c r="H1684">
        <v>0</v>
      </c>
      <c r="I1684">
        <v>2</v>
      </c>
    </row>
    <row r="1685" spans="1:9" x14ac:dyDescent="0.25">
      <c r="A1685" t="s">
        <v>49</v>
      </c>
      <c r="B1685" t="str">
        <f>"""TorlysDynamics"",""Torlys Inc."",""111"",""3"",""SHA0250879"",""4"",""50000"""</f>
        <v>"TorlysDynamics","Torlys Inc.","111","3","SHA0250879","4","50000"</v>
      </c>
      <c r="C1685" s="2">
        <v>45945</v>
      </c>
      <c r="D1685" s="2" t="str">
        <f>"SHA0250879"</f>
        <v>SHA0250879</v>
      </c>
      <c r="E1685" s="2" t="str">
        <f>"M130"</f>
        <v>M130</v>
      </c>
      <c r="F1685" t="str">
        <f>"CLARENCE"</f>
        <v>CLARENCE</v>
      </c>
      <c r="G1685">
        <v>25</v>
      </c>
      <c r="H1685">
        <v>0</v>
      </c>
      <c r="I1685">
        <v>463.5</v>
      </c>
    </row>
    <row r="1686" spans="1:9" x14ac:dyDescent="0.25">
      <c r="A1686" t="s">
        <v>49</v>
      </c>
      <c r="B1686" t="str">
        <f>"""TorlysDynamics"",""Torlys Inc."",""111"",""3"",""SHA0250879"",""4"",""60000"""</f>
        <v>"TorlysDynamics","Torlys Inc.","111","3","SHA0250879","4","60000"</v>
      </c>
      <c r="C1686" s="2">
        <v>45945</v>
      </c>
      <c r="D1686" s="2" t="str">
        <f>"SHA0250879"</f>
        <v>SHA0250879</v>
      </c>
      <c r="E1686" s="2" t="str">
        <f>"M130"</f>
        <v>M130</v>
      </c>
      <c r="F1686" t="str">
        <f>"CLARENCE"</f>
        <v>CLARENCE</v>
      </c>
      <c r="G1686">
        <v>0</v>
      </c>
      <c r="H1686">
        <v>0</v>
      </c>
      <c r="I1686">
        <v>1</v>
      </c>
    </row>
    <row r="1687" spans="1:9" x14ac:dyDescent="0.25">
      <c r="A1687" t="s">
        <v>49</v>
      </c>
      <c r="B1687" t="str">
        <f>"""TorlysDynamics"",""Torlys Inc."",""111"",""3"",""SHA0250880"",""4"",""10000"""</f>
        <v>"TorlysDynamics","Torlys Inc.","111","3","SHA0250880","4","10000"</v>
      </c>
      <c r="C1687" s="2">
        <v>45945</v>
      </c>
      <c r="D1687" s="2" t="str">
        <f>"SHA0250880"</f>
        <v>SHA0250880</v>
      </c>
      <c r="E1687" s="2" t="str">
        <f>"M785"</f>
        <v>M785</v>
      </c>
      <c r="F1687" t="str">
        <f>"BRANDON"</f>
        <v>BRANDON</v>
      </c>
      <c r="G1687">
        <v>22</v>
      </c>
      <c r="H1687">
        <v>0</v>
      </c>
      <c r="I1687">
        <v>510.84</v>
      </c>
    </row>
    <row r="1688" spans="1:9" x14ac:dyDescent="0.25">
      <c r="A1688" t="s">
        <v>49</v>
      </c>
      <c r="B1688" t="str">
        <f>"""TorlysDynamics"",""Torlys Inc."",""111"",""3"",""SHA0250881"",""4"",""10000"""</f>
        <v>"TorlysDynamics","Torlys Inc.","111","3","SHA0250881","4","10000"</v>
      </c>
      <c r="C1688" s="2">
        <v>45945</v>
      </c>
      <c r="D1688" s="2" t="str">
        <f>"SHA0250881"</f>
        <v>SHA0250881</v>
      </c>
      <c r="E1688" s="2" t="str">
        <f>"S146"</f>
        <v>S146</v>
      </c>
      <c r="F1688" t="str">
        <f>"CHICO"</f>
        <v>CHICO</v>
      </c>
      <c r="G1688">
        <v>23</v>
      </c>
      <c r="H1688">
        <v>0</v>
      </c>
      <c r="I1688">
        <v>391</v>
      </c>
    </row>
    <row r="1689" spans="1:9" x14ac:dyDescent="0.25">
      <c r="A1689" t="s">
        <v>49</v>
      </c>
      <c r="B1689" t="str">
        <f>"""TorlysDynamics"",""Torlys Inc."",""111"",""3"",""SHA0250881"",""4"",""20000"""</f>
        <v>"TorlysDynamics","Torlys Inc.","111","3","SHA0250881","4","20000"</v>
      </c>
      <c r="C1689" s="2">
        <v>45945</v>
      </c>
      <c r="D1689" s="2" t="str">
        <f>"SHA0250881"</f>
        <v>SHA0250881</v>
      </c>
      <c r="E1689" s="2" t="str">
        <f>"S146"</f>
        <v>S146</v>
      </c>
      <c r="F1689" t="str">
        <f>"CHICO"</f>
        <v>CHICO</v>
      </c>
      <c r="G1689">
        <v>0</v>
      </c>
      <c r="H1689">
        <v>0</v>
      </c>
      <c r="I1689">
        <v>2</v>
      </c>
    </row>
    <row r="1690" spans="1:9" x14ac:dyDescent="0.25">
      <c r="A1690" t="s">
        <v>49</v>
      </c>
      <c r="B1690" t="str">
        <f>"""TorlysDynamics"",""Torlys Inc."",""111"",""3"",""SHA0250882"",""4"",""10000"""</f>
        <v>"TorlysDynamics","Torlys Inc.","111","3","SHA0250882","4","10000"</v>
      </c>
      <c r="C1690" s="2">
        <v>45945</v>
      </c>
      <c r="D1690" s="2" t="str">
        <f>"SHA0250882"</f>
        <v>SHA0250882</v>
      </c>
      <c r="E1690" s="2" t="str">
        <f>"A6656"</f>
        <v>A6656</v>
      </c>
      <c r="F1690" t="str">
        <f>"JASON-R"</f>
        <v>JASON-R</v>
      </c>
      <c r="G1690">
        <v>22</v>
      </c>
      <c r="H1690">
        <v>1</v>
      </c>
      <c r="I1690">
        <v>1735.3</v>
      </c>
    </row>
    <row r="1691" spans="1:9" x14ac:dyDescent="0.25">
      <c r="A1691" t="s">
        <v>49</v>
      </c>
      <c r="B1691" t="str">
        <f>"""TorlysDynamics"",""Torlys Inc."",""111"",""3"",""SHA0250883"",""4"",""10000"""</f>
        <v>"TorlysDynamics","Torlys Inc.","111","3","SHA0250883","4","10000"</v>
      </c>
      <c r="C1691" s="2">
        <v>45945</v>
      </c>
      <c r="D1691" s="2" t="str">
        <f>"SHA0250883"</f>
        <v>SHA0250883</v>
      </c>
      <c r="E1691" s="2" t="str">
        <f>"E125"</f>
        <v>E125</v>
      </c>
      <c r="F1691" t="str">
        <f>"BRANDON"</f>
        <v>BRANDON</v>
      </c>
      <c r="G1691">
        <v>1</v>
      </c>
      <c r="H1691">
        <v>0</v>
      </c>
      <c r="I1691">
        <v>120</v>
      </c>
    </row>
    <row r="1692" spans="1:9" x14ac:dyDescent="0.25">
      <c r="A1692" t="s">
        <v>49</v>
      </c>
      <c r="B1692" t="str">
        <f>"""TorlysDynamics"",""Torlys Inc."",""111"",""3"",""SHA0250885"",""4"",""10000"""</f>
        <v>"TorlysDynamics","Torlys Inc.","111","3","SHA0250885","4","10000"</v>
      </c>
      <c r="C1692" s="2">
        <v>45945</v>
      </c>
      <c r="D1692" s="2" t="str">
        <f>"SHA0250885"</f>
        <v>SHA0250885</v>
      </c>
      <c r="E1692" s="2" t="str">
        <f>"T169"</f>
        <v>T169</v>
      </c>
      <c r="F1692" t="str">
        <f>"MANUEL"</f>
        <v>MANUEL</v>
      </c>
      <c r="G1692">
        <v>22</v>
      </c>
      <c r="H1692">
        <v>0</v>
      </c>
      <c r="I1692">
        <v>412.72</v>
      </c>
    </row>
    <row r="1693" spans="1:9" x14ac:dyDescent="0.25">
      <c r="A1693" t="s">
        <v>49</v>
      </c>
      <c r="B1693" t="str">
        <f>"""TorlysDynamics"",""Torlys Inc."",""111"",""3"",""SHA0250886"",""4"",""10000"""</f>
        <v>"TorlysDynamics","Torlys Inc.","111","3","SHA0250886","4","10000"</v>
      </c>
      <c r="C1693" s="2">
        <v>45945</v>
      </c>
      <c r="D1693" s="2" t="str">
        <f>"SHA0250886"</f>
        <v>SHA0250886</v>
      </c>
      <c r="E1693" s="2" t="str">
        <f>"B2030"</f>
        <v>B2030</v>
      </c>
      <c r="F1693" t="str">
        <f>"CHICO"</f>
        <v>CHICO</v>
      </c>
      <c r="G1693">
        <v>5</v>
      </c>
      <c r="H1693">
        <v>0</v>
      </c>
      <c r="I1693">
        <v>85</v>
      </c>
    </row>
    <row r="1694" spans="1:9" x14ac:dyDescent="0.25">
      <c r="A1694" t="s">
        <v>49</v>
      </c>
      <c r="B1694" t="str">
        <f>"""TorlysDynamics"",""Torlys Inc."",""111"",""3"",""SHA0250886"",""4"",""30000"""</f>
        <v>"TorlysDynamics","Torlys Inc.","111","3","SHA0250886","4","30000"</v>
      </c>
      <c r="C1694" s="2">
        <v>45945</v>
      </c>
      <c r="D1694" s="2" t="str">
        <f>"SHA0250886"</f>
        <v>SHA0250886</v>
      </c>
      <c r="E1694" s="2" t="str">
        <f>"B2030"</f>
        <v>B2030</v>
      </c>
      <c r="F1694" t="str">
        <f>"CHICO"</f>
        <v>CHICO</v>
      </c>
      <c r="G1694">
        <v>0</v>
      </c>
      <c r="H1694">
        <v>0</v>
      </c>
      <c r="I1694">
        <v>1</v>
      </c>
    </row>
    <row r="1695" spans="1:9" x14ac:dyDescent="0.25">
      <c r="A1695" t="s">
        <v>49</v>
      </c>
      <c r="B1695" t="str">
        <f>"""TorlysDynamics"",""Torlys Inc."",""111"",""3"",""SHA0250887"",""4"",""10000"""</f>
        <v>"TorlysDynamics","Torlys Inc.","111","3","SHA0250887","4","10000"</v>
      </c>
      <c r="C1695" s="2">
        <v>45945</v>
      </c>
      <c r="D1695" s="2" t="str">
        <f>"SHA0250887"</f>
        <v>SHA0250887</v>
      </c>
      <c r="E1695" s="2" t="str">
        <f>"B2030"</f>
        <v>B2030</v>
      </c>
      <c r="F1695" t="str">
        <f>"CHICO"</f>
        <v>CHICO</v>
      </c>
      <c r="G1695">
        <v>0</v>
      </c>
      <c r="H1695">
        <v>0</v>
      </c>
      <c r="I1695">
        <v>20</v>
      </c>
    </row>
    <row r="1696" spans="1:9" x14ac:dyDescent="0.25">
      <c r="A1696" t="s">
        <v>49</v>
      </c>
      <c r="B1696" t="str">
        <f>"""TorlysDynamics"",""Torlys Inc."",""111"",""3"",""SHA0250888"",""4"",""10000"""</f>
        <v>"TorlysDynamics","Torlys Inc.","111","3","SHA0250888","4","10000"</v>
      </c>
      <c r="C1696" s="2">
        <v>45945</v>
      </c>
      <c r="D1696" s="2" t="str">
        <f>"SHA0250888"</f>
        <v>SHA0250888</v>
      </c>
      <c r="E1696" s="2" t="str">
        <f>"B2030"</f>
        <v>B2030</v>
      </c>
      <c r="F1696" t="str">
        <f>"CHICO"</f>
        <v>CHICO</v>
      </c>
      <c r="G1696">
        <v>7</v>
      </c>
      <c r="H1696">
        <v>0</v>
      </c>
      <c r="I1696">
        <v>126</v>
      </c>
    </row>
    <row r="1697" spans="1:9" x14ac:dyDescent="0.25">
      <c r="A1697" t="s">
        <v>49</v>
      </c>
      <c r="B1697" t="str">
        <f>"""TorlysDynamics"",""Torlys Inc."",""111"",""3"",""SHA0250889"",""4"",""10000"""</f>
        <v>"TorlysDynamics","Torlys Inc.","111","3","SHA0250889","4","10000"</v>
      </c>
      <c r="C1697" s="2">
        <v>45945</v>
      </c>
      <c r="D1697" s="2" t="str">
        <f>"SHA0250889"</f>
        <v>SHA0250889</v>
      </c>
      <c r="E1697" s="2" t="str">
        <f>"B2030"</f>
        <v>B2030</v>
      </c>
      <c r="F1697" t="str">
        <f>"CHICO"</f>
        <v>CHICO</v>
      </c>
      <c r="G1697">
        <v>15</v>
      </c>
      <c r="H1697">
        <v>0</v>
      </c>
      <c r="I1697">
        <v>343.65</v>
      </c>
    </row>
    <row r="1698" spans="1:9" x14ac:dyDescent="0.25">
      <c r="A1698" t="s">
        <v>49</v>
      </c>
      <c r="B1698" t="str">
        <f>"""TorlysDynamics"",""Torlys Inc."",""111"",""3"",""SHA0250890"",""4"",""10000"""</f>
        <v>"TorlysDynamics","Torlys Inc.","111","3","SHA0250890","4","10000"</v>
      </c>
      <c r="C1698" s="2">
        <v>45945</v>
      </c>
      <c r="D1698" s="2" t="str">
        <f>"SHA0250890"</f>
        <v>SHA0250890</v>
      </c>
      <c r="E1698" s="2" t="str">
        <f>"B2030"</f>
        <v>B2030</v>
      </c>
      <c r="F1698" t="str">
        <f>"CHICO"</f>
        <v>CHICO</v>
      </c>
      <c r="G1698">
        <v>19</v>
      </c>
      <c r="H1698">
        <v>0</v>
      </c>
      <c r="I1698">
        <v>342</v>
      </c>
    </row>
    <row r="1699" spans="1:9" x14ac:dyDescent="0.25">
      <c r="A1699" t="s">
        <v>49</v>
      </c>
      <c r="B1699" t="str">
        <f>"""TorlysDynamics"",""Torlys Inc."",""111"",""3"",""SHA0250891"",""4"",""10000"""</f>
        <v>"TorlysDynamics","Torlys Inc.","111","3","SHA0250891","4","10000"</v>
      </c>
      <c r="C1699" s="2">
        <v>45945</v>
      </c>
      <c r="D1699" s="2" t="str">
        <f>"SHA0250891"</f>
        <v>SHA0250891</v>
      </c>
      <c r="E1699" s="2" t="str">
        <f>"B2030"</f>
        <v>B2030</v>
      </c>
      <c r="F1699" t="str">
        <f>"CHICO"</f>
        <v>CHICO</v>
      </c>
      <c r="G1699">
        <v>40</v>
      </c>
      <c r="H1699">
        <v>0</v>
      </c>
      <c r="I1699">
        <v>586.4</v>
      </c>
    </row>
    <row r="1700" spans="1:9" x14ac:dyDescent="0.25">
      <c r="A1700" t="s">
        <v>49</v>
      </c>
      <c r="B1700" t="str">
        <f>"""TorlysDynamics"",""Torlys Inc."",""111"",""3"",""SHA0250892"",""4"",""10000"""</f>
        <v>"TorlysDynamics","Torlys Inc.","111","3","SHA0250892","4","10000"</v>
      </c>
      <c r="C1700" s="2">
        <v>45945</v>
      </c>
      <c r="D1700" s="2" t="str">
        <f>"SHA0250892"</f>
        <v>SHA0250892</v>
      </c>
      <c r="E1700" s="2" t="str">
        <f>"B2030"</f>
        <v>B2030</v>
      </c>
      <c r="F1700" t="str">
        <f>"CHICO"</f>
        <v>CHICO</v>
      </c>
      <c r="G1700">
        <v>0</v>
      </c>
      <c r="H1700">
        <v>0</v>
      </c>
      <c r="I1700">
        <v>20</v>
      </c>
    </row>
    <row r="1701" spans="1:9" x14ac:dyDescent="0.25">
      <c r="A1701" t="s">
        <v>49</v>
      </c>
      <c r="B1701" t="str">
        <f>"""TorlysDynamics"",""Torlys Inc."",""111"",""3"",""SHA0250893"",""4"",""10000"""</f>
        <v>"TorlysDynamics","Torlys Inc.","111","3","SHA0250893","4","10000"</v>
      </c>
      <c r="C1701" s="2">
        <v>45945</v>
      </c>
      <c r="D1701" s="2" t="str">
        <f>"SHA0250893"</f>
        <v>SHA0250893</v>
      </c>
      <c r="E1701" s="2" t="str">
        <f>"B2030"</f>
        <v>B2030</v>
      </c>
      <c r="F1701" t="str">
        <f>"CHICO"</f>
        <v>CHICO</v>
      </c>
      <c r="G1701">
        <v>4</v>
      </c>
      <c r="H1701">
        <v>0</v>
      </c>
      <c r="I1701">
        <v>79.239999999999995</v>
      </c>
    </row>
    <row r="1702" spans="1:9" x14ac:dyDescent="0.25">
      <c r="A1702" t="s">
        <v>49</v>
      </c>
      <c r="B1702" t="str">
        <f>"""TorlysDynamics"",""Torlys Inc."",""111"",""3"",""SHA0250893"",""4"",""30000"""</f>
        <v>"TorlysDynamics","Torlys Inc.","111","3","SHA0250893","4","30000"</v>
      </c>
      <c r="C1702" s="2">
        <v>45945</v>
      </c>
      <c r="D1702" s="2" t="str">
        <f>"SHA0250893"</f>
        <v>SHA0250893</v>
      </c>
      <c r="E1702" s="2" t="str">
        <f>"B2030"</f>
        <v>B2030</v>
      </c>
      <c r="F1702" t="str">
        <f>"CHICO"</f>
        <v>CHICO</v>
      </c>
      <c r="G1702">
        <v>0</v>
      </c>
      <c r="H1702">
        <v>0</v>
      </c>
      <c r="I1702">
        <v>2</v>
      </c>
    </row>
    <row r="1703" spans="1:9" x14ac:dyDescent="0.25">
      <c r="A1703" t="s">
        <v>49</v>
      </c>
      <c r="B1703" t="str">
        <f>"""TorlysDynamics"",""Torlys Inc."",""111"",""3"",""SHA0250894"",""4"",""10000"""</f>
        <v>"TorlysDynamics","Torlys Inc.","111","3","SHA0250894","4","10000"</v>
      </c>
      <c r="C1703" s="2">
        <v>45945</v>
      </c>
      <c r="D1703" s="2" t="str">
        <f>"SHA0250894"</f>
        <v>SHA0250894</v>
      </c>
      <c r="E1703" s="2" t="str">
        <f>"B2030"</f>
        <v>B2030</v>
      </c>
      <c r="F1703" t="str">
        <f>"CHICO"</f>
        <v>CHICO</v>
      </c>
      <c r="G1703">
        <v>11</v>
      </c>
      <c r="H1703">
        <v>0</v>
      </c>
      <c r="I1703">
        <v>214.28</v>
      </c>
    </row>
    <row r="1704" spans="1:9" x14ac:dyDescent="0.25">
      <c r="A1704" t="s">
        <v>49</v>
      </c>
      <c r="B1704" t="str">
        <f>"""TorlysDynamics"",""Torlys Inc."",""111"",""3"",""SHA0250896"",""4"",""20000"""</f>
        <v>"TorlysDynamics","Torlys Inc.","111","3","SHA0250896","4","20000"</v>
      </c>
      <c r="C1704" s="2">
        <v>45945</v>
      </c>
      <c r="D1704" s="2" t="str">
        <f>"SHA0250896"</f>
        <v>SHA0250896</v>
      </c>
      <c r="E1704" s="2" t="str">
        <f>"B2030"</f>
        <v>B2030</v>
      </c>
      <c r="F1704" t="str">
        <f>"CHICO"</f>
        <v>CHICO</v>
      </c>
      <c r="G1704">
        <v>3</v>
      </c>
      <c r="H1704">
        <v>0</v>
      </c>
      <c r="I1704">
        <v>3</v>
      </c>
    </row>
    <row r="1705" spans="1:9" x14ac:dyDescent="0.25">
      <c r="A1705" t="s">
        <v>49</v>
      </c>
      <c r="B1705" t="str">
        <f>"""TorlysDynamics"",""Torlys Inc."",""111"",""3"",""SHA0250897"",""4"",""10000"""</f>
        <v>"TorlysDynamics","Torlys Inc.","111","3","SHA0250897","4","10000"</v>
      </c>
      <c r="C1705" s="2">
        <v>45945</v>
      </c>
      <c r="D1705" s="2" t="str">
        <f>"SHA0250897"</f>
        <v>SHA0250897</v>
      </c>
      <c r="E1705" s="2" t="str">
        <f>"B2030"</f>
        <v>B2030</v>
      </c>
      <c r="F1705" t="str">
        <f>"CHICO"</f>
        <v>CHICO</v>
      </c>
      <c r="G1705">
        <v>2</v>
      </c>
      <c r="H1705">
        <v>0</v>
      </c>
      <c r="I1705">
        <v>39.619999999999997</v>
      </c>
    </row>
    <row r="1706" spans="1:9" x14ac:dyDescent="0.25">
      <c r="A1706" t="s">
        <v>49</v>
      </c>
      <c r="B1706" t="str">
        <f>"""TorlysDynamics"",""Torlys Inc."",""111"",""3"",""SHA0250897"",""4"",""30000"""</f>
        <v>"TorlysDynamics","Torlys Inc.","111","3","SHA0250897","4","30000"</v>
      </c>
      <c r="C1706" s="2">
        <v>45945</v>
      </c>
      <c r="D1706" s="2" t="str">
        <f>"SHA0250897"</f>
        <v>SHA0250897</v>
      </c>
      <c r="E1706" s="2" t="str">
        <f>"B2030"</f>
        <v>B2030</v>
      </c>
      <c r="F1706" t="str">
        <f>"CHICO"</f>
        <v>CHICO</v>
      </c>
      <c r="G1706">
        <v>0</v>
      </c>
      <c r="H1706">
        <v>0</v>
      </c>
      <c r="I1706">
        <v>1</v>
      </c>
    </row>
    <row r="1707" spans="1:9" x14ac:dyDescent="0.25">
      <c r="A1707" t="s">
        <v>49</v>
      </c>
      <c r="B1707" t="str">
        <f>"""TorlysDynamics"",""Torlys Inc."",""111"",""3"",""SHA0250898"",""4"",""10000"""</f>
        <v>"TorlysDynamics","Torlys Inc.","111","3","SHA0250898","4","10000"</v>
      </c>
      <c r="C1707" s="2">
        <v>45945</v>
      </c>
      <c r="D1707" s="2" t="str">
        <f>"SHA0250898"</f>
        <v>SHA0250898</v>
      </c>
      <c r="E1707" s="2" t="str">
        <f>"F221"</f>
        <v>F221</v>
      </c>
      <c r="F1707" t="str">
        <f>"CLARENCE"</f>
        <v>CLARENCE</v>
      </c>
      <c r="G1707">
        <v>40</v>
      </c>
      <c r="H1707">
        <v>0</v>
      </c>
      <c r="I1707">
        <v>1134.8</v>
      </c>
    </row>
    <row r="1708" spans="1:9" x14ac:dyDescent="0.25">
      <c r="A1708" t="s">
        <v>49</v>
      </c>
      <c r="B1708" t="str">
        <f>"""TorlysDynamics"",""Torlys Inc."",""111"",""3"",""SHA0250899"",""4"",""10000"""</f>
        <v>"TorlysDynamics","Torlys Inc.","111","3","SHA0250899","4","10000"</v>
      </c>
      <c r="C1708" s="2">
        <v>45945</v>
      </c>
      <c r="D1708" s="2" t="str">
        <f>"SHA0250899"</f>
        <v>SHA0250899</v>
      </c>
      <c r="E1708" s="2" t="str">
        <f>"F221"</f>
        <v>F221</v>
      </c>
      <c r="F1708" t="str">
        <f>"CLARENCE"</f>
        <v>CLARENCE</v>
      </c>
      <c r="G1708">
        <v>5</v>
      </c>
      <c r="H1708">
        <v>0</v>
      </c>
      <c r="I1708">
        <v>141.85</v>
      </c>
    </row>
    <row r="1709" spans="1:9" x14ac:dyDescent="0.25">
      <c r="A1709" t="s">
        <v>49</v>
      </c>
      <c r="B1709" t="str">
        <f>"""TorlysDynamics"",""Torlys Inc."",""111"",""3"",""SHA0250899"",""4"",""20000"""</f>
        <v>"TorlysDynamics","Torlys Inc.","111","3","SHA0250899","4","20000"</v>
      </c>
      <c r="C1709" s="2">
        <v>45945</v>
      </c>
      <c r="D1709" s="2" t="str">
        <f>"SHA0250899"</f>
        <v>SHA0250899</v>
      </c>
      <c r="E1709" s="2" t="str">
        <f>"F221"</f>
        <v>F221</v>
      </c>
      <c r="F1709" t="str">
        <f>"CLARENCE"</f>
        <v>CLARENCE</v>
      </c>
      <c r="G1709">
        <v>4</v>
      </c>
      <c r="H1709">
        <v>0</v>
      </c>
      <c r="I1709">
        <v>113.48</v>
      </c>
    </row>
    <row r="1710" spans="1:9" x14ac:dyDescent="0.25">
      <c r="A1710" t="s">
        <v>49</v>
      </c>
      <c r="B1710" t="str">
        <f>"""TorlysDynamics"",""Torlys Inc."",""111"",""3"",""SHA0250900"",""4"",""20000"""</f>
        <v>"TorlysDynamics","Torlys Inc.","111","3","SHA0250900","4","20000"</v>
      </c>
      <c r="C1710" s="2">
        <v>45945</v>
      </c>
      <c r="D1710" s="2" t="str">
        <f>"SHA0250900"</f>
        <v>SHA0250900</v>
      </c>
      <c r="E1710" s="2" t="str">
        <f>"F221"</f>
        <v>F221</v>
      </c>
      <c r="F1710" t="str">
        <f>"CLARENCE"</f>
        <v>CLARENCE</v>
      </c>
      <c r="G1710">
        <v>0</v>
      </c>
      <c r="H1710">
        <v>0</v>
      </c>
      <c r="I1710">
        <v>6</v>
      </c>
    </row>
    <row r="1711" spans="1:9" x14ac:dyDescent="0.25">
      <c r="A1711" t="s">
        <v>49</v>
      </c>
      <c r="B1711" t="str">
        <f>"""TorlysDynamics"",""Torlys Inc."",""111"",""3"",""SHA0250901"",""4"",""10000"""</f>
        <v>"TorlysDynamics","Torlys Inc.","111","3","SHA0250901","4","10000"</v>
      </c>
      <c r="C1711" s="2">
        <v>45945</v>
      </c>
      <c r="D1711" s="2" t="str">
        <f>"SHA0250901"</f>
        <v>SHA0250901</v>
      </c>
      <c r="E1711" s="2" t="str">
        <f>"F221"</f>
        <v>F221</v>
      </c>
      <c r="F1711" t="str">
        <f>"CLARENCE"</f>
        <v>CLARENCE</v>
      </c>
      <c r="G1711">
        <v>0</v>
      </c>
      <c r="H1711">
        <v>0</v>
      </c>
      <c r="I1711">
        <v>8</v>
      </c>
    </row>
    <row r="1712" spans="1:9" x14ac:dyDescent="0.25">
      <c r="A1712" t="s">
        <v>49</v>
      </c>
      <c r="B1712" t="str">
        <f>"""TorlysDynamics"",""Torlys Inc."",""111"",""3"",""SHA0250902"",""4"",""10000"""</f>
        <v>"TorlysDynamics","Torlys Inc.","111","3","SHA0250902","4","10000"</v>
      </c>
      <c r="C1712" s="2">
        <v>45945</v>
      </c>
      <c r="D1712" s="2" t="str">
        <f>"SHA0250902"</f>
        <v>SHA0250902</v>
      </c>
      <c r="E1712" s="2" t="str">
        <f>"M475"</f>
        <v>M475</v>
      </c>
      <c r="F1712" t="str">
        <f>"CHICO"</f>
        <v>CHICO</v>
      </c>
      <c r="G1712">
        <v>21</v>
      </c>
      <c r="H1712">
        <v>0</v>
      </c>
      <c r="I1712">
        <v>341.88</v>
      </c>
    </row>
    <row r="1713" spans="1:9" x14ac:dyDescent="0.25">
      <c r="A1713" t="s">
        <v>49</v>
      </c>
      <c r="B1713" t="str">
        <f>"""TorlysDynamics"",""Torlys Inc."",""111"",""3"",""SHA0250902"",""4"",""20000"""</f>
        <v>"TorlysDynamics","Torlys Inc.","111","3","SHA0250902","4","20000"</v>
      </c>
      <c r="C1713" s="2">
        <v>45945</v>
      </c>
      <c r="D1713" s="2" t="str">
        <f>"SHA0250902"</f>
        <v>SHA0250902</v>
      </c>
      <c r="E1713" s="2" t="str">
        <f>"M475"</f>
        <v>M475</v>
      </c>
      <c r="F1713" t="str">
        <f>"CHICO"</f>
        <v>CHICO</v>
      </c>
      <c r="G1713">
        <v>0</v>
      </c>
      <c r="H1713">
        <v>0</v>
      </c>
      <c r="I1713">
        <v>3</v>
      </c>
    </row>
    <row r="1714" spans="1:9" x14ac:dyDescent="0.25">
      <c r="A1714" t="s">
        <v>49</v>
      </c>
      <c r="B1714" t="str">
        <f>"""TorlysDynamics"",""Torlys Inc."",""111"",""3"",""SHA0250903"",""4"",""10000"""</f>
        <v>"TorlysDynamics","Torlys Inc.","111","3","SHA0250903","4","10000"</v>
      </c>
      <c r="C1714" s="2">
        <v>45945</v>
      </c>
      <c r="D1714" s="2" t="str">
        <f>"SHA0250903"</f>
        <v>SHA0250903</v>
      </c>
      <c r="E1714" s="2" t="str">
        <f>"L808"</f>
        <v>L808</v>
      </c>
      <c r="F1714" t="str">
        <f>"KEVIN-F"</f>
        <v>KEVIN-F</v>
      </c>
      <c r="G1714">
        <v>0</v>
      </c>
      <c r="H1714">
        <v>10</v>
      </c>
      <c r="I1714">
        <v>8132.8</v>
      </c>
    </row>
    <row r="1715" spans="1:9" x14ac:dyDescent="0.25">
      <c r="A1715" t="s">
        <v>49</v>
      </c>
      <c r="B1715" t="str">
        <f>"""TorlysDynamics"",""Torlys Inc."",""111"",""3"",""SHA0250903"",""4"",""30000"""</f>
        <v>"TorlysDynamics","Torlys Inc.","111","3","SHA0250903","4","30000"</v>
      </c>
      <c r="C1715" s="2">
        <v>45945</v>
      </c>
      <c r="D1715" s="2" t="str">
        <f>"SHA0250903"</f>
        <v>SHA0250903</v>
      </c>
      <c r="E1715" s="2" t="str">
        <f>"L808"</f>
        <v>L808</v>
      </c>
      <c r="F1715" t="str">
        <f>"KEVIN-F"</f>
        <v>KEVIN-F</v>
      </c>
      <c r="G1715">
        <v>0</v>
      </c>
      <c r="H1715">
        <v>5</v>
      </c>
      <c r="I1715">
        <v>4066.4</v>
      </c>
    </row>
    <row r="1716" spans="1:9" x14ac:dyDescent="0.25">
      <c r="A1716" t="s">
        <v>49</v>
      </c>
      <c r="B1716" t="str">
        <f>"""TorlysDynamics"",""Torlys Inc."",""111"",""3"",""SHA0250903"",""4"",""50000"""</f>
        <v>"TorlysDynamics","Torlys Inc.","111","3","SHA0250903","4","50000"</v>
      </c>
      <c r="C1716" s="2">
        <v>45945</v>
      </c>
      <c r="D1716" s="2" t="str">
        <f>"SHA0250903"</f>
        <v>SHA0250903</v>
      </c>
      <c r="E1716" s="2" t="str">
        <f>"L808"</f>
        <v>L808</v>
      </c>
      <c r="F1716" t="str">
        <f>"KEVIN-F"</f>
        <v>KEVIN-F</v>
      </c>
      <c r="G1716">
        <v>0</v>
      </c>
      <c r="H1716">
        <v>5</v>
      </c>
      <c r="I1716">
        <v>4066.4</v>
      </c>
    </row>
    <row r="1717" spans="1:9" x14ac:dyDescent="0.25">
      <c r="A1717" t="s">
        <v>49</v>
      </c>
      <c r="B1717" t="str">
        <f>"""TorlysDynamics"",""Torlys Inc."",""111"",""3"",""SHA0250903"",""4"",""70000"""</f>
        <v>"TorlysDynamics","Torlys Inc.","111","3","SHA0250903","4","70000"</v>
      </c>
      <c r="C1717" s="2">
        <v>45945</v>
      </c>
      <c r="D1717" s="2" t="str">
        <f>"SHA0250903"</f>
        <v>SHA0250903</v>
      </c>
      <c r="E1717" s="2" t="str">
        <f>"L808"</f>
        <v>L808</v>
      </c>
      <c r="F1717" t="str">
        <f>"KEVIN-F"</f>
        <v>KEVIN-F</v>
      </c>
      <c r="G1717">
        <v>0</v>
      </c>
      <c r="H1717">
        <v>5</v>
      </c>
      <c r="I1717">
        <v>4066.4</v>
      </c>
    </row>
    <row r="1718" spans="1:9" x14ac:dyDescent="0.25">
      <c r="A1718" t="s">
        <v>49</v>
      </c>
      <c r="B1718" t="str">
        <f>"""TorlysDynamics"",""Torlys Inc."",""111"",""3"",""SHA0250904"",""4"",""10000"""</f>
        <v>"TorlysDynamics","Torlys Inc.","111","3","SHA0250904","4","10000"</v>
      </c>
      <c r="C1718" s="2">
        <v>45945</v>
      </c>
      <c r="D1718" s="2" t="str">
        <f>"SHA0250904"</f>
        <v>SHA0250904</v>
      </c>
      <c r="E1718" s="2" t="str">
        <f>"M475"</f>
        <v>M475</v>
      </c>
      <c r="F1718" t="str">
        <f>"CHICO"</f>
        <v>CHICO</v>
      </c>
      <c r="G1718">
        <v>25</v>
      </c>
      <c r="H1718">
        <v>0</v>
      </c>
      <c r="I1718">
        <v>407</v>
      </c>
    </row>
    <row r="1719" spans="1:9" x14ac:dyDescent="0.25">
      <c r="A1719" t="s">
        <v>49</v>
      </c>
      <c r="B1719" t="str">
        <f>"""TorlysDynamics"",""Torlys Inc."",""111"",""3"",""SHA0250904"",""4"",""20000"""</f>
        <v>"TorlysDynamics","Torlys Inc.","111","3","SHA0250904","4","20000"</v>
      </c>
      <c r="C1719" s="2">
        <v>45945</v>
      </c>
      <c r="D1719" s="2" t="str">
        <f>"SHA0250904"</f>
        <v>SHA0250904</v>
      </c>
      <c r="E1719" s="2" t="str">
        <f>"M475"</f>
        <v>M475</v>
      </c>
      <c r="F1719" t="str">
        <f>"CHICO"</f>
        <v>CHICO</v>
      </c>
      <c r="G1719">
        <v>0</v>
      </c>
      <c r="H1719">
        <v>0</v>
      </c>
      <c r="I1719">
        <v>1</v>
      </c>
    </row>
    <row r="1720" spans="1:9" x14ac:dyDescent="0.25">
      <c r="A1720" t="s">
        <v>49</v>
      </c>
      <c r="B1720" t="str">
        <f>"""TorlysDynamics"",""Torlys Inc."",""111"",""3"",""SHA0250905"",""4"",""30000"""</f>
        <v>"TorlysDynamics","Torlys Inc.","111","3","SHA0250905","4","30000"</v>
      </c>
      <c r="C1720" s="2">
        <v>45945</v>
      </c>
      <c r="D1720" s="2" t="str">
        <f>"SHA0250905"</f>
        <v>SHA0250905</v>
      </c>
      <c r="E1720" s="2" t="str">
        <f>"M475"</f>
        <v>M475</v>
      </c>
      <c r="F1720" t="str">
        <f>"CHICO"</f>
        <v>CHICO</v>
      </c>
      <c r="G1720">
        <v>22</v>
      </c>
      <c r="H1720">
        <v>0</v>
      </c>
      <c r="I1720">
        <v>350.68</v>
      </c>
    </row>
    <row r="1721" spans="1:9" x14ac:dyDescent="0.25">
      <c r="A1721" t="s">
        <v>49</v>
      </c>
      <c r="B1721" t="str">
        <f>"""TorlysDynamics"",""Torlys Inc."",""111"",""3"",""SHA0250905"",""4"",""40000"""</f>
        <v>"TorlysDynamics","Torlys Inc.","111","3","SHA0250905","4","40000"</v>
      </c>
      <c r="C1721" s="2">
        <v>45945</v>
      </c>
      <c r="D1721" s="2" t="str">
        <f>"SHA0250905"</f>
        <v>SHA0250905</v>
      </c>
      <c r="E1721" s="2" t="str">
        <f>"M475"</f>
        <v>M475</v>
      </c>
      <c r="F1721" t="str">
        <f>"CHICO"</f>
        <v>CHICO</v>
      </c>
      <c r="G1721">
        <v>0</v>
      </c>
      <c r="H1721">
        <v>0</v>
      </c>
      <c r="I1721">
        <v>1</v>
      </c>
    </row>
    <row r="1722" spans="1:9" x14ac:dyDescent="0.25">
      <c r="A1722" t="s">
        <v>49</v>
      </c>
      <c r="B1722" t="str">
        <f>"""TorlysDynamics"",""Torlys Inc."",""111"",""3"",""SHA0250906"",""4"",""10000"""</f>
        <v>"TorlysDynamics","Torlys Inc.","111","3","SHA0250906","4","10000"</v>
      </c>
      <c r="C1722" s="2">
        <v>45945</v>
      </c>
      <c r="D1722" s="2" t="str">
        <f>"SHA0250906"</f>
        <v>SHA0250906</v>
      </c>
      <c r="E1722" s="2" t="str">
        <f>"L808"</f>
        <v>L808</v>
      </c>
      <c r="F1722" t="str">
        <f>"KEVIN-F"</f>
        <v>KEVIN-F</v>
      </c>
      <c r="G1722">
        <v>0</v>
      </c>
      <c r="H1722">
        <v>9</v>
      </c>
      <c r="I1722">
        <v>12322.8</v>
      </c>
    </row>
    <row r="1723" spans="1:9" x14ac:dyDescent="0.25">
      <c r="A1723" t="s">
        <v>49</v>
      </c>
      <c r="B1723" t="str">
        <f>"""TorlysDynamics"",""Torlys Inc."",""111"",""3"",""SHA0250907"",""4"",""10000"""</f>
        <v>"TorlysDynamics","Torlys Inc.","111","3","SHA0250907","4","10000"</v>
      </c>
      <c r="C1723" s="2">
        <v>45945</v>
      </c>
      <c r="D1723" s="2" t="str">
        <f>"SHA0250907"</f>
        <v>SHA0250907</v>
      </c>
      <c r="E1723" s="2" t="str">
        <f>"L808"</f>
        <v>L808</v>
      </c>
      <c r="F1723" t="str">
        <f>"KEVIN-F"</f>
        <v>KEVIN-F</v>
      </c>
      <c r="G1723">
        <v>0</v>
      </c>
      <c r="H1723">
        <v>5</v>
      </c>
      <c r="I1723">
        <v>4217.2</v>
      </c>
    </row>
    <row r="1724" spans="1:9" x14ac:dyDescent="0.25">
      <c r="A1724" t="s">
        <v>49</v>
      </c>
      <c r="B1724" t="str">
        <f>"""TorlysDynamics"",""Torlys Inc."",""111"",""3"",""SHA0250908"",""4"",""10000"""</f>
        <v>"TorlysDynamics","Torlys Inc.","111","3","SHA0250908","4","10000"</v>
      </c>
      <c r="C1724" s="2">
        <v>45945</v>
      </c>
      <c r="D1724" s="2" t="str">
        <f>"SHA0250908"</f>
        <v>SHA0250908</v>
      </c>
      <c r="E1724" s="2" t="str">
        <f>"E912"</f>
        <v>E912</v>
      </c>
      <c r="F1724" t="str">
        <f>"CLARENCE"</f>
        <v>CLARENCE</v>
      </c>
      <c r="G1724">
        <v>11</v>
      </c>
      <c r="H1724">
        <v>0</v>
      </c>
      <c r="I1724">
        <v>217.91</v>
      </c>
    </row>
    <row r="1725" spans="1:9" x14ac:dyDescent="0.25">
      <c r="A1725" t="s">
        <v>49</v>
      </c>
      <c r="B1725" t="str">
        <f>"""TorlysDynamics"",""Torlys Inc."",""111"",""3"",""SHA0250908"",""4"",""20000"""</f>
        <v>"TorlysDynamics","Torlys Inc.","111","3","SHA0250908","4","20000"</v>
      </c>
      <c r="C1725" s="2">
        <v>45945</v>
      </c>
      <c r="D1725" s="2" t="str">
        <f>"SHA0250908"</f>
        <v>SHA0250908</v>
      </c>
      <c r="E1725" s="2" t="str">
        <f>"E912"</f>
        <v>E912</v>
      </c>
      <c r="F1725" t="str">
        <f>"CLARENCE"</f>
        <v>CLARENCE</v>
      </c>
      <c r="G1725">
        <v>31</v>
      </c>
      <c r="H1725">
        <v>0</v>
      </c>
      <c r="I1725">
        <v>879.47</v>
      </c>
    </row>
    <row r="1726" spans="1:9" x14ac:dyDescent="0.25">
      <c r="A1726" t="s">
        <v>49</v>
      </c>
      <c r="B1726" t="str">
        <f>"""TorlysDynamics"",""Torlys Inc."",""111"",""3"",""SHA0250908"",""4"",""30000"""</f>
        <v>"TorlysDynamics","Torlys Inc.","111","3","SHA0250908","4","30000"</v>
      </c>
      <c r="C1726" s="2">
        <v>45945</v>
      </c>
      <c r="D1726" s="2" t="str">
        <f>"SHA0250908"</f>
        <v>SHA0250908</v>
      </c>
      <c r="E1726" s="2" t="str">
        <f>"E912"</f>
        <v>E912</v>
      </c>
      <c r="F1726" t="str">
        <f>"CLARENCE"</f>
        <v>CLARENCE</v>
      </c>
      <c r="G1726">
        <v>0</v>
      </c>
      <c r="H1726">
        <v>0</v>
      </c>
      <c r="I1726">
        <v>2</v>
      </c>
    </row>
    <row r="1727" spans="1:9" x14ac:dyDescent="0.25">
      <c r="A1727" t="s">
        <v>49</v>
      </c>
      <c r="B1727" t="str">
        <f>"""TorlysDynamics"",""Torlys Inc."",""111"",""3"",""SHA0250908"",""4"",""40000"""</f>
        <v>"TorlysDynamics","Torlys Inc.","111","3","SHA0250908","4","40000"</v>
      </c>
      <c r="C1727" s="2">
        <v>45945</v>
      </c>
      <c r="D1727" s="2" t="str">
        <f>"SHA0250908"</f>
        <v>SHA0250908</v>
      </c>
      <c r="E1727" s="2" t="str">
        <f>"E912"</f>
        <v>E912</v>
      </c>
      <c r="F1727" t="str">
        <f>"CLARENCE"</f>
        <v>CLARENCE</v>
      </c>
      <c r="G1727">
        <v>0</v>
      </c>
      <c r="H1727">
        <v>0</v>
      </c>
      <c r="I1727">
        <v>2</v>
      </c>
    </row>
    <row r="1728" spans="1:9" x14ac:dyDescent="0.25">
      <c r="A1728" t="s">
        <v>49</v>
      </c>
      <c r="B1728" t="str">
        <f>"""TorlysDynamics"",""Torlys Inc."",""111"",""3"",""SHA0250909"",""4"",""10000"""</f>
        <v>"TorlysDynamics","Torlys Inc.","111","3","SHA0250909","4","10000"</v>
      </c>
      <c r="C1728" s="2">
        <v>45945</v>
      </c>
      <c r="D1728" s="2" t="str">
        <f>"SHA0250909"</f>
        <v>SHA0250909</v>
      </c>
      <c r="E1728" s="2" t="str">
        <f>"E912"</f>
        <v>E912</v>
      </c>
      <c r="F1728" t="str">
        <f>"CLARENCE"</f>
        <v>CLARENCE</v>
      </c>
      <c r="G1728">
        <v>1</v>
      </c>
      <c r="H1728">
        <v>0</v>
      </c>
      <c r="I1728">
        <v>50</v>
      </c>
    </row>
    <row r="1729" spans="1:9" x14ac:dyDescent="0.25">
      <c r="A1729" t="s">
        <v>49</v>
      </c>
      <c r="B1729" t="str">
        <f>"""TorlysDynamics"",""Torlys Inc."",""111"",""3"",""SHA0250910"",""4"",""10000"""</f>
        <v>"TorlysDynamics","Torlys Inc.","111","3","SHA0250910","4","10000"</v>
      </c>
      <c r="C1729" s="2">
        <v>45945</v>
      </c>
      <c r="D1729" s="2" t="str">
        <f>"SHA0250910"</f>
        <v>SHA0250910</v>
      </c>
      <c r="E1729" s="2" t="str">
        <f>"E912"</f>
        <v>E912</v>
      </c>
      <c r="F1729" t="str">
        <f>"CLARENCE"</f>
        <v>CLARENCE</v>
      </c>
      <c r="G1729">
        <v>0</v>
      </c>
      <c r="H1729">
        <v>0</v>
      </c>
      <c r="I1729">
        <v>1</v>
      </c>
    </row>
    <row r="1730" spans="1:9" x14ac:dyDescent="0.25">
      <c r="A1730" t="s">
        <v>49</v>
      </c>
      <c r="B1730" t="str">
        <f>"""TorlysDynamics"",""Torlys Inc."",""111"",""3"",""SHA0250910"",""4"",""20000"""</f>
        <v>"TorlysDynamics","Torlys Inc.","111","3","SHA0250910","4","20000"</v>
      </c>
      <c r="C1730" s="2">
        <v>45945</v>
      </c>
      <c r="D1730" s="2" t="str">
        <f>"SHA0250910"</f>
        <v>SHA0250910</v>
      </c>
      <c r="E1730" s="2" t="str">
        <f>"E912"</f>
        <v>E912</v>
      </c>
      <c r="F1730" t="str">
        <f>"CLARENCE"</f>
        <v>CLARENCE</v>
      </c>
      <c r="G1730">
        <v>0</v>
      </c>
      <c r="H1730">
        <v>0</v>
      </c>
      <c r="I1730">
        <v>3</v>
      </c>
    </row>
    <row r="1731" spans="1:9" x14ac:dyDescent="0.25">
      <c r="A1731" t="s">
        <v>49</v>
      </c>
      <c r="B1731" t="str">
        <f>"""TorlysDynamics"",""Torlys Inc."",""111"",""3"",""SHA0250910"",""4"",""30000"""</f>
        <v>"TorlysDynamics","Torlys Inc.","111","3","SHA0250910","4","30000"</v>
      </c>
      <c r="C1731" s="2">
        <v>45945</v>
      </c>
      <c r="D1731" s="2" t="str">
        <f>"SHA0250910"</f>
        <v>SHA0250910</v>
      </c>
      <c r="E1731" s="2" t="str">
        <f>"E912"</f>
        <v>E912</v>
      </c>
      <c r="F1731" t="str">
        <f>"CLARENCE"</f>
        <v>CLARENCE</v>
      </c>
      <c r="G1731">
        <v>0</v>
      </c>
      <c r="H1731">
        <v>0</v>
      </c>
      <c r="I1731">
        <v>1</v>
      </c>
    </row>
    <row r="1732" spans="1:9" x14ac:dyDescent="0.25">
      <c r="A1732" t="s">
        <v>49</v>
      </c>
      <c r="B1732" t="str">
        <f>"""TorlysDynamics"",""Torlys Inc."",""111"",""3"",""SHA0250912"",""4"",""10000"""</f>
        <v>"TorlysDynamics","Torlys Inc.","111","3","SHA0250912","4","10000"</v>
      </c>
      <c r="C1732" s="2">
        <v>45945</v>
      </c>
      <c r="D1732" s="2" t="str">
        <f>"SHA0250912"</f>
        <v>SHA0250912</v>
      </c>
      <c r="E1732" s="2" t="str">
        <f>"O327"</f>
        <v>O327</v>
      </c>
      <c r="F1732" t="str">
        <f>"CHICO"</f>
        <v>CHICO</v>
      </c>
      <c r="G1732">
        <v>20</v>
      </c>
      <c r="H1732">
        <v>0</v>
      </c>
      <c r="I1732">
        <v>312.8</v>
      </c>
    </row>
    <row r="1733" spans="1:9" x14ac:dyDescent="0.25">
      <c r="A1733" t="s">
        <v>49</v>
      </c>
      <c r="B1733" t="str">
        <f>"""TorlysDynamics"",""Torlys Inc."",""111"",""3"",""SHA0250912"",""4"",""20000"""</f>
        <v>"TorlysDynamics","Torlys Inc.","111","3","SHA0250912","4","20000"</v>
      </c>
      <c r="C1733" s="2">
        <v>45945</v>
      </c>
      <c r="D1733" s="2" t="str">
        <f>"SHA0250912"</f>
        <v>SHA0250912</v>
      </c>
      <c r="E1733" s="2" t="str">
        <f>"O327"</f>
        <v>O327</v>
      </c>
      <c r="F1733" t="str">
        <f>"CHICO"</f>
        <v>CHICO</v>
      </c>
      <c r="G1733">
        <v>0</v>
      </c>
      <c r="H1733">
        <v>0</v>
      </c>
      <c r="I1733">
        <v>2</v>
      </c>
    </row>
    <row r="1734" spans="1:9" x14ac:dyDescent="0.25">
      <c r="A1734" t="s">
        <v>49</v>
      </c>
      <c r="B1734" t="str">
        <f>"""TorlysDynamics"",""Torlys Inc."",""111"",""3"",""SHA0250913"",""4"",""10000"""</f>
        <v>"TorlysDynamics","Torlys Inc.","111","3","SHA0250913","4","10000"</v>
      </c>
      <c r="C1734" s="2">
        <v>45945</v>
      </c>
      <c r="D1734" s="2" t="str">
        <f>"SHA0250913"</f>
        <v>SHA0250913</v>
      </c>
      <c r="E1734" s="2" t="str">
        <f>"L808"</f>
        <v>L808</v>
      </c>
      <c r="F1734" t="str">
        <f>"CHICO"</f>
        <v>CHICO</v>
      </c>
      <c r="G1734">
        <v>54</v>
      </c>
      <c r="H1734">
        <v>0</v>
      </c>
      <c r="I1734">
        <v>54</v>
      </c>
    </row>
    <row r="1735" spans="1:9" x14ac:dyDescent="0.25">
      <c r="A1735" t="s">
        <v>49</v>
      </c>
      <c r="B1735" t="str">
        <f>"""TorlysDynamics"",""Torlys Inc."",""111"",""3"",""SHA0250915"",""4"",""10000"""</f>
        <v>"TorlysDynamics","Torlys Inc.","111","3","SHA0250915","4","10000"</v>
      </c>
      <c r="C1735" s="2">
        <v>45945</v>
      </c>
      <c r="D1735" s="2" t="str">
        <f>"SHA0250915"</f>
        <v>SHA0250915</v>
      </c>
      <c r="E1735" s="2" t="str">
        <f>"C300"</f>
        <v>C300</v>
      </c>
      <c r="F1735" t="str">
        <f>"MANUEL"</f>
        <v>MANUEL</v>
      </c>
      <c r="G1735">
        <v>32</v>
      </c>
      <c r="H1735">
        <v>0</v>
      </c>
      <c r="I1735">
        <v>751.04</v>
      </c>
    </row>
    <row r="1736" spans="1:9" x14ac:dyDescent="0.25">
      <c r="A1736" t="s">
        <v>49</v>
      </c>
      <c r="B1736" t="str">
        <f>"""TorlysDynamics"",""Torlys Inc."",""111"",""3"",""SHA0250915"",""4"",""20000"""</f>
        <v>"TorlysDynamics","Torlys Inc.","111","3","SHA0250915","4","20000"</v>
      </c>
      <c r="C1736" s="2">
        <v>45945</v>
      </c>
      <c r="D1736" s="2" t="str">
        <f>"SHA0250915"</f>
        <v>SHA0250915</v>
      </c>
      <c r="E1736" s="2" t="str">
        <f>"C300"</f>
        <v>C300</v>
      </c>
      <c r="F1736" t="str">
        <f>"MANUEL"</f>
        <v>MANUEL</v>
      </c>
      <c r="G1736">
        <v>26</v>
      </c>
      <c r="H1736">
        <v>0</v>
      </c>
      <c r="I1736">
        <v>610.22</v>
      </c>
    </row>
    <row r="1737" spans="1:9" x14ac:dyDescent="0.25">
      <c r="A1737" t="s">
        <v>49</v>
      </c>
      <c r="B1737" t="str">
        <f>"""TorlysDynamics"",""Torlys Inc."",""111"",""3"",""SHA0250916"",""4"",""10000"""</f>
        <v>"TorlysDynamics","Torlys Inc.","111","3","SHA0250916","4","10000"</v>
      </c>
      <c r="C1737" s="2">
        <v>45945</v>
      </c>
      <c r="D1737" s="2" t="str">
        <f>"SHA0250916"</f>
        <v>SHA0250916</v>
      </c>
      <c r="E1737" s="2" t="str">
        <f>"C465"</f>
        <v>C465</v>
      </c>
      <c r="F1737" t="str">
        <f>"MANUEL"</f>
        <v>MANUEL</v>
      </c>
      <c r="G1737">
        <v>30</v>
      </c>
      <c r="H1737">
        <v>0</v>
      </c>
      <c r="I1737">
        <v>788.7</v>
      </c>
    </row>
    <row r="1738" spans="1:9" x14ac:dyDescent="0.25">
      <c r="A1738" t="s">
        <v>49</v>
      </c>
      <c r="B1738" t="str">
        <f>"""TorlysDynamics"",""Torlys Inc."",""111"",""3"",""SHA0250916"",""4"",""40000"""</f>
        <v>"TorlysDynamics","Torlys Inc.","111","3","SHA0250916","4","40000"</v>
      </c>
      <c r="C1738" s="2">
        <v>45945</v>
      </c>
      <c r="D1738" s="2" t="str">
        <f>"SHA0250916"</f>
        <v>SHA0250916</v>
      </c>
      <c r="E1738" s="2" t="str">
        <f>"C465"</f>
        <v>C465</v>
      </c>
      <c r="F1738" t="str">
        <f>"MANUEL"</f>
        <v>MANUEL</v>
      </c>
      <c r="G1738">
        <v>4</v>
      </c>
      <c r="H1738">
        <v>0</v>
      </c>
      <c r="I1738">
        <v>4</v>
      </c>
    </row>
    <row r="1739" spans="1:9" x14ac:dyDescent="0.25">
      <c r="A1739" t="s">
        <v>49</v>
      </c>
      <c r="B1739" t="str">
        <f>"""TorlysDynamics"",""Torlys Inc."",""111"",""3"",""SHA0250917"",""4"",""10000"""</f>
        <v>"TorlysDynamics","Torlys Inc.","111","3","SHA0250917","4","10000"</v>
      </c>
      <c r="C1739" s="2">
        <v>45945</v>
      </c>
      <c r="D1739" s="2" t="str">
        <f>"SHA0250917"</f>
        <v>SHA0250917</v>
      </c>
      <c r="E1739" s="2" t="str">
        <f>"C465"</f>
        <v>C465</v>
      </c>
      <c r="F1739" t="str">
        <f>"MANUEL"</f>
        <v>MANUEL</v>
      </c>
      <c r="G1739">
        <v>37</v>
      </c>
      <c r="H1739">
        <v>0</v>
      </c>
      <c r="I1739">
        <v>972.73</v>
      </c>
    </row>
    <row r="1740" spans="1:9" x14ac:dyDescent="0.25">
      <c r="A1740" t="s">
        <v>49</v>
      </c>
      <c r="B1740" t="str">
        <f>"""TorlysDynamics"",""Torlys Inc."",""111"",""3"",""SHA0250918"",""4"",""10000"""</f>
        <v>"TorlysDynamics","Torlys Inc.","111","3","SHA0250918","4","10000"</v>
      </c>
      <c r="C1740" s="2">
        <v>45945</v>
      </c>
      <c r="D1740" s="2" t="str">
        <f>"SHA0250918"</f>
        <v>SHA0250918</v>
      </c>
      <c r="E1740" s="2" t="str">
        <f>"C465"</f>
        <v>C465</v>
      </c>
      <c r="F1740" t="str">
        <f>"MANUEL"</f>
        <v>MANUEL</v>
      </c>
      <c r="G1740">
        <v>27</v>
      </c>
      <c r="H1740">
        <v>0</v>
      </c>
      <c r="I1740">
        <v>709.83</v>
      </c>
    </row>
    <row r="1741" spans="1:9" x14ac:dyDescent="0.25">
      <c r="A1741" t="s">
        <v>49</v>
      </c>
      <c r="B1741" t="str">
        <f>"""TorlysDynamics"",""Torlys Inc."",""111"",""3"",""SHA0250919"",""4"",""10000"""</f>
        <v>"TorlysDynamics","Torlys Inc.","111","3","SHA0250919","4","10000"</v>
      </c>
      <c r="C1741" s="2">
        <v>45945</v>
      </c>
      <c r="D1741" s="2" t="str">
        <f>"SHA0250919"</f>
        <v>SHA0250919</v>
      </c>
      <c r="E1741" s="2" t="str">
        <f>"C465"</f>
        <v>C465</v>
      </c>
      <c r="F1741" t="str">
        <f>"MANUEL"</f>
        <v>MANUEL</v>
      </c>
      <c r="G1741">
        <v>30</v>
      </c>
      <c r="H1741">
        <v>0</v>
      </c>
      <c r="I1741">
        <v>788.7</v>
      </c>
    </row>
    <row r="1742" spans="1:9" x14ac:dyDescent="0.25">
      <c r="A1742" t="s">
        <v>49</v>
      </c>
      <c r="B1742" t="str">
        <f>"""TorlysDynamics"",""Torlys Inc."",""111"",""3"",""SHA0250920"",""4"",""10000"""</f>
        <v>"TorlysDynamics","Torlys Inc.","111","3","SHA0250920","4","10000"</v>
      </c>
      <c r="C1742" s="2">
        <v>45945</v>
      </c>
      <c r="D1742" s="2" t="str">
        <f>"SHA0250920"</f>
        <v>SHA0250920</v>
      </c>
      <c r="E1742" s="2" t="str">
        <f>"C465"</f>
        <v>C465</v>
      </c>
      <c r="F1742" t="str">
        <f>"MANUEL"</f>
        <v>MANUEL</v>
      </c>
      <c r="G1742">
        <v>51</v>
      </c>
      <c r="H1742">
        <v>0</v>
      </c>
      <c r="I1742">
        <v>747.66</v>
      </c>
    </row>
    <row r="1743" spans="1:9" x14ac:dyDescent="0.25">
      <c r="A1743" t="s">
        <v>49</v>
      </c>
      <c r="B1743" t="str">
        <f>"""TorlysDynamics"",""Torlys Inc."",""111"",""3"",""SHA0250920"",""4"",""30000"""</f>
        <v>"TorlysDynamics","Torlys Inc.","111","3","SHA0250920","4","30000"</v>
      </c>
      <c r="C1743" s="2">
        <v>45945</v>
      </c>
      <c r="D1743" s="2" t="str">
        <f>"SHA0250920"</f>
        <v>SHA0250920</v>
      </c>
      <c r="E1743" s="2" t="str">
        <f>"C465"</f>
        <v>C465</v>
      </c>
      <c r="F1743" t="str">
        <f>"MANUEL"</f>
        <v>MANUEL</v>
      </c>
      <c r="G1743">
        <v>0</v>
      </c>
      <c r="H1743">
        <v>0</v>
      </c>
      <c r="I1743">
        <v>1</v>
      </c>
    </row>
    <row r="1744" spans="1:9" x14ac:dyDescent="0.25">
      <c r="A1744" t="s">
        <v>49</v>
      </c>
      <c r="B1744" t="str">
        <f>"""TorlysDynamics"",""Torlys Inc."",""111"",""3"",""SHA0250921"",""4"",""10000"""</f>
        <v>"TorlysDynamics","Torlys Inc.","111","3","SHA0250921","4","10000"</v>
      </c>
      <c r="C1744" s="2">
        <v>45945</v>
      </c>
      <c r="D1744" s="2" t="str">
        <f>"SHA0250921"</f>
        <v>SHA0250921</v>
      </c>
      <c r="E1744" s="2" t="str">
        <f>"C465"</f>
        <v>C465</v>
      </c>
      <c r="F1744" t="str">
        <f>"MANUEL"</f>
        <v>MANUEL</v>
      </c>
      <c r="G1744">
        <v>37</v>
      </c>
      <c r="H1744">
        <v>0</v>
      </c>
      <c r="I1744">
        <v>972.73</v>
      </c>
    </row>
    <row r="1745" spans="1:9" x14ac:dyDescent="0.25">
      <c r="A1745" t="s">
        <v>49</v>
      </c>
      <c r="B1745" t="str">
        <f>"""TorlysDynamics"",""Torlys Inc."",""111"",""3"",""SHA0250922"",""4"",""10000"""</f>
        <v>"TorlysDynamics","Torlys Inc.","111","3","SHA0250922","4","10000"</v>
      </c>
      <c r="C1745" s="2">
        <v>45945</v>
      </c>
      <c r="D1745" s="2" t="str">
        <f>"SHA0250922"</f>
        <v>SHA0250922</v>
      </c>
      <c r="E1745" s="2" t="str">
        <f>"C465"</f>
        <v>C465</v>
      </c>
      <c r="F1745" t="str">
        <f>"MANUEL"</f>
        <v>MANUEL</v>
      </c>
      <c r="G1745">
        <v>33</v>
      </c>
      <c r="H1745">
        <v>0</v>
      </c>
      <c r="I1745">
        <v>867.57</v>
      </c>
    </row>
    <row r="1746" spans="1:9" x14ac:dyDescent="0.25">
      <c r="A1746" t="s">
        <v>49</v>
      </c>
      <c r="B1746" t="str">
        <f>"""TorlysDynamics"",""Torlys Inc."",""111"",""3"",""SHA0250923"",""4"",""10000"""</f>
        <v>"TorlysDynamics","Torlys Inc.","111","3","SHA0250923","4","10000"</v>
      </c>
      <c r="C1746" s="2">
        <v>45945</v>
      </c>
      <c r="D1746" s="2" t="str">
        <f>"SHA0250923"</f>
        <v>SHA0250923</v>
      </c>
      <c r="E1746" s="2" t="str">
        <f>"C465"</f>
        <v>C465</v>
      </c>
      <c r="F1746" t="str">
        <f>"MANUEL"</f>
        <v>MANUEL</v>
      </c>
      <c r="G1746">
        <v>33</v>
      </c>
      <c r="H1746">
        <v>0</v>
      </c>
      <c r="I1746">
        <v>867.57</v>
      </c>
    </row>
    <row r="1747" spans="1:9" x14ac:dyDescent="0.25">
      <c r="A1747" t="s">
        <v>49</v>
      </c>
      <c r="B1747" t="str">
        <f>"""TorlysDynamics"",""Torlys Inc."",""111"",""3"",""SHA0250923"",""4"",""40000"""</f>
        <v>"TorlysDynamics","Torlys Inc.","111","3","SHA0250923","4","40000"</v>
      </c>
      <c r="C1747" s="2">
        <v>45945</v>
      </c>
      <c r="D1747" s="2" t="str">
        <f>"SHA0250923"</f>
        <v>SHA0250923</v>
      </c>
      <c r="E1747" s="2" t="str">
        <f>"C465"</f>
        <v>C465</v>
      </c>
      <c r="F1747" t="str">
        <f>"MANUEL"</f>
        <v>MANUEL</v>
      </c>
      <c r="G1747">
        <v>0</v>
      </c>
      <c r="H1747">
        <v>0</v>
      </c>
      <c r="I1747">
        <v>1</v>
      </c>
    </row>
    <row r="1748" spans="1:9" x14ac:dyDescent="0.25">
      <c r="A1748" t="s">
        <v>49</v>
      </c>
      <c r="B1748" t="str">
        <f>"""TorlysDynamics"",""Torlys Inc."",""111"",""3"",""SHA0250924"",""4"",""10000"""</f>
        <v>"TorlysDynamics","Torlys Inc.","111","3","SHA0250924","4","10000"</v>
      </c>
      <c r="C1748" s="2">
        <v>45945</v>
      </c>
      <c r="D1748" s="2" t="str">
        <f>"SHA0250924"</f>
        <v>SHA0250924</v>
      </c>
      <c r="E1748" s="2" t="str">
        <f>"C465"</f>
        <v>C465</v>
      </c>
      <c r="F1748" t="str">
        <f>"MANUEL"</f>
        <v>MANUEL</v>
      </c>
      <c r="G1748">
        <v>6</v>
      </c>
      <c r="H1748">
        <v>0</v>
      </c>
      <c r="I1748">
        <v>26</v>
      </c>
    </row>
    <row r="1749" spans="1:9" x14ac:dyDescent="0.25">
      <c r="A1749" t="s">
        <v>49</v>
      </c>
      <c r="B1749" t="str">
        <f>"""TorlysDynamics"",""Torlys Inc."",""111"",""3"",""SHA0250924"",""4"",""30000"""</f>
        <v>"TorlysDynamics","Torlys Inc.","111","3","SHA0250924","4","30000"</v>
      </c>
      <c r="C1749" s="2">
        <v>45945</v>
      </c>
      <c r="D1749" s="2" t="str">
        <f>"SHA0250924"</f>
        <v>SHA0250924</v>
      </c>
      <c r="E1749" s="2" t="str">
        <f>"C465"</f>
        <v>C465</v>
      </c>
      <c r="F1749" t="str">
        <f>"MANUEL"</f>
        <v>MANUEL</v>
      </c>
      <c r="G1749">
        <v>6</v>
      </c>
      <c r="H1749">
        <v>0</v>
      </c>
      <c r="I1749">
        <v>26</v>
      </c>
    </row>
    <row r="1750" spans="1:9" x14ac:dyDescent="0.25">
      <c r="A1750" t="s">
        <v>49</v>
      </c>
      <c r="B1750" t="str">
        <f>"""TorlysDynamics"",""Torlys Inc."",""111"",""3"",""SHA0250925"",""4"",""10000"""</f>
        <v>"TorlysDynamics","Torlys Inc.","111","3","SHA0250925","4","10000"</v>
      </c>
      <c r="C1750" s="2">
        <v>45945</v>
      </c>
      <c r="D1750" s="2" t="str">
        <f>"SHA0250925"</f>
        <v>SHA0250925</v>
      </c>
      <c r="E1750" s="2" t="str">
        <f>"C465"</f>
        <v>C465</v>
      </c>
      <c r="F1750" t="str">
        <f>"MANUEL"</f>
        <v>MANUEL</v>
      </c>
      <c r="G1750">
        <v>0</v>
      </c>
      <c r="H1750">
        <v>0</v>
      </c>
      <c r="I1750">
        <v>2</v>
      </c>
    </row>
    <row r="1751" spans="1:9" x14ac:dyDescent="0.25">
      <c r="A1751" t="s">
        <v>49</v>
      </c>
      <c r="B1751" t="str">
        <f>"""TorlysDynamics"",""Torlys Inc."",""111"",""3"",""SHA0250930"",""4"",""10000"""</f>
        <v>"TorlysDynamics","Torlys Inc.","111","3","SHA0250930","4","10000"</v>
      </c>
      <c r="C1751" s="2">
        <v>45945</v>
      </c>
      <c r="D1751" s="2" t="str">
        <f>"SHA0250930"</f>
        <v>SHA0250930</v>
      </c>
      <c r="E1751" s="2" t="str">
        <f>"B117"</f>
        <v>B117</v>
      </c>
      <c r="F1751" t="str">
        <f>"CLARENCE"</f>
        <v>CLARENCE</v>
      </c>
      <c r="G1751">
        <v>3</v>
      </c>
      <c r="H1751">
        <v>0</v>
      </c>
      <c r="I1751">
        <v>70.349999999999994</v>
      </c>
    </row>
    <row r="1752" spans="1:9" x14ac:dyDescent="0.25">
      <c r="A1752" t="s">
        <v>49</v>
      </c>
      <c r="B1752" t="str">
        <f>"""TorlysDynamics"",""Torlys Inc."",""111"",""3"",""SHA0250930"",""4"",""30000"""</f>
        <v>"TorlysDynamics","Torlys Inc.","111","3","SHA0250930","4","30000"</v>
      </c>
      <c r="C1752" s="2">
        <v>45945</v>
      </c>
      <c r="D1752" s="2" t="str">
        <f>"SHA0250930"</f>
        <v>SHA0250930</v>
      </c>
      <c r="E1752" s="2" t="str">
        <f>"B117"</f>
        <v>B117</v>
      </c>
      <c r="F1752" t="str">
        <f>"CLARENCE"</f>
        <v>CLARENCE</v>
      </c>
      <c r="G1752">
        <v>0</v>
      </c>
      <c r="H1752">
        <v>0</v>
      </c>
      <c r="I1752">
        <v>1</v>
      </c>
    </row>
    <row r="1753" spans="1:9" x14ac:dyDescent="0.25">
      <c r="A1753" t="s">
        <v>49</v>
      </c>
      <c r="B1753" t="str">
        <f>"""TorlysDynamics"",""Torlys Inc."",""111"",""3"",""SHA0250931"",""4"",""10000"""</f>
        <v>"TorlysDynamics","Torlys Inc.","111","3","SHA0250931","4","10000"</v>
      </c>
      <c r="C1753" s="2">
        <v>45945</v>
      </c>
      <c r="D1753" s="2" t="str">
        <f>"SHA0250931"</f>
        <v>SHA0250931</v>
      </c>
      <c r="E1753" s="2" t="str">
        <f>"B117"</f>
        <v>B117</v>
      </c>
      <c r="F1753" t="str">
        <f>"CLARENCE"</f>
        <v>CLARENCE</v>
      </c>
      <c r="G1753">
        <v>1</v>
      </c>
      <c r="H1753">
        <v>0</v>
      </c>
      <c r="I1753">
        <v>1</v>
      </c>
    </row>
    <row r="1754" spans="1:9" x14ac:dyDescent="0.25">
      <c r="A1754" t="s">
        <v>49</v>
      </c>
      <c r="B1754" t="str">
        <f>"""TorlysDynamics"",""Torlys Inc."",""111"",""3"",""SHA0250932"",""4"",""10000"""</f>
        <v>"TorlysDynamics","Torlys Inc.","111","3","SHA0250932","4","10000"</v>
      </c>
      <c r="C1754" s="2">
        <v>45945</v>
      </c>
      <c r="D1754" s="2" t="str">
        <f>"SHA0250932"</f>
        <v>SHA0250932</v>
      </c>
      <c r="E1754" s="2" t="str">
        <f>"B117"</f>
        <v>B117</v>
      </c>
      <c r="F1754" t="str">
        <f>"CLARENCE"</f>
        <v>CLARENCE</v>
      </c>
      <c r="G1754">
        <v>1</v>
      </c>
      <c r="H1754">
        <v>0</v>
      </c>
      <c r="I1754">
        <v>14.66</v>
      </c>
    </row>
    <row r="1755" spans="1:9" x14ac:dyDescent="0.25">
      <c r="A1755" t="s">
        <v>49</v>
      </c>
      <c r="B1755" t="str">
        <f>"""TorlysDynamics"",""Torlys Inc."",""111"",""3"",""SHA0250933"",""4"",""10000"""</f>
        <v>"TorlysDynamics","Torlys Inc.","111","3","SHA0250933","4","10000"</v>
      </c>
      <c r="C1755" s="2">
        <v>45945</v>
      </c>
      <c r="D1755" s="2" t="str">
        <f>"SHA0250933"</f>
        <v>SHA0250933</v>
      </c>
      <c r="E1755" s="2" t="str">
        <f>"B117"</f>
        <v>B117</v>
      </c>
      <c r="F1755" t="str">
        <f>"CLARENCE"</f>
        <v>CLARENCE</v>
      </c>
      <c r="G1755">
        <v>1</v>
      </c>
      <c r="H1755">
        <v>0</v>
      </c>
      <c r="I1755">
        <v>1</v>
      </c>
    </row>
    <row r="1756" spans="1:9" x14ac:dyDescent="0.25">
      <c r="A1756" t="s">
        <v>49</v>
      </c>
      <c r="B1756" t="str">
        <f>"""TorlysDynamics"",""Torlys Inc."",""111"",""3"",""SHA0250933"",""4"",""50000"""</f>
        <v>"TorlysDynamics","Torlys Inc.","111","3","SHA0250933","4","50000"</v>
      </c>
      <c r="C1756" s="2">
        <v>45945</v>
      </c>
      <c r="D1756" s="2" t="str">
        <f>"SHA0250933"</f>
        <v>SHA0250933</v>
      </c>
      <c r="E1756" s="2" t="str">
        <f>"B117"</f>
        <v>B117</v>
      </c>
      <c r="F1756" t="str">
        <f>"CLARENCE"</f>
        <v>CLARENCE</v>
      </c>
      <c r="G1756">
        <v>0</v>
      </c>
      <c r="H1756">
        <v>0</v>
      </c>
      <c r="I1756">
        <v>1</v>
      </c>
    </row>
    <row r="1757" spans="1:9" x14ac:dyDescent="0.25">
      <c r="A1757" t="s">
        <v>49</v>
      </c>
      <c r="B1757" t="str">
        <f>"""TorlysDynamics"",""Torlys Inc."",""111"",""3"",""SHA0250934"",""4"",""10000"""</f>
        <v>"TorlysDynamics","Torlys Inc.","111","3","SHA0250934","4","10000"</v>
      </c>
      <c r="C1757" s="2">
        <v>45945</v>
      </c>
      <c r="D1757" s="2" t="str">
        <f>"SHA0250934"</f>
        <v>SHA0250934</v>
      </c>
      <c r="E1757" s="2" t="str">
        <f>"B117"</f>
        <v>B117</v>
      </c>
      <c r="F1757" t="str">
        <f>"CLARENCE"</f>
        <v>CLARENCE</v>
      </c>
      <c r="G1757">
        <v>1</v>
      </c>
      <c r="H1757">
        <v>0</v>
      </c>
      <c r="I1757">
        <v>1</v>
      </c>
    </row>
    <row r="1758" spans="1:9" x14ac:dyDescent="0.25">
      <c r="A1758" t="s">
        <v>49</v>
      </c>
      <c r="B1758" t="str">
        <f>"""TorlysDynamics"",""Torlys Inc."",""111"",""3"",""SHA0250935"",""4"",""10000"""</f>
        <v>"TorlysDynamics","Torlys Inc.","111","3","SHA0250935","4","10000"</v>
      </c>
      <c r="C1758" s="2">
        <v>45945</v>
      </c>
      <c r="D1758" s="2" t="str">
        <f>"SHA0250935"</f>
        <v>SHA0250935</v>
      </c>
      <c r="E1758" s="2" t="str">
        <f>"B117"</f>
        <v>B117</v>
      </c>
      <c r="F1758" t="str">
        <f>"CLARENCE"</f>
        <v>CLARENCE</v>
      </c>
      <c r="G1758">
        <v>7</v>
      </c>
      <c r="H1758">
        <v>0</v>
      </c>
      <c r="I1758">
        <v>164.15</v>
      </c>
    </row>
    <row r="1759" spans="1:9" x14ac:dyDescent="0.25">
      <c r="A1759" t="s">
        <v>49</v>
      </c>
      <c r="B1759" t="str">
        <f>"""TorlysDynamics"",""Torlys Inc."",""111"",""3"",""SHA0250935"",""4"",""30000"""</f>
        <v>"TorlysDynamics","Torlys Inc.","111","3","SHA0250935","4","30000"</v>
      </c>
      <c r="C1759" s="2">
        <v>45945</v>
      </c>
      <c r="D1759" s="2" t="str">
        <f>"SHA0250935"</f>
        <v>SHA0250935</v>
      </c>
      <c r="E1759" s="2" t="str">
        <f>"B117"</f>
        <v>B117</v>
      </c>
      <c r="F1759" t="str">
        <f>"CLARENCE"</f>
        <v>CLARENCE</v>
      </c>
      <c r="G1759">
        <v>1</v>
      </c>
      <c r="H1759">
        <v>0</v>
      </c>
      <c r="I1759">
        <v>1</v>
      </c>
    </row>
    <row r="1760" spans="1:9" x14ac:dyDescent="0.25">
      <c r="A1760" t="s">
        <v>49</v>
      </c>
      <c r="B1760" t="str">
        <f>"""TorlysDynamics"",""Torlys Inc."",""111"",""3"",""SHA0250936"",""4"",""50000"""</f>
        <v>"TorlysDynamics","Torlys Inc.","111","3","SHA0250936","4","50000"</v>
      </c>
      <c r="C1760" s="2">
        <v>45945</v>
      </c>
      <c r="D1760" s="2" t="str">
        <f>"SHA0250936"</f>
        <v>SHA0250936</v>
      </c>
      <c r="E1760" s="2" t="str">
        <f>"B117"</f>
        <v>B117</v>
      </c>
      <c r="F1760" t="str">
        <f>"CLARENCE"</f>
        <v>CLARENCE</v>
      </c>
      <c r="G1760">
        <v>0</v>
      </c>
      <c r="H1760">
        <v>0</v>
      </c>
      <c r="I1760">
        <v>2</v>
      </c>
    </row>
    <row r="1761" spans="1:9" x14ac:dyDescent="0.25">
      <c r="A1761" t="s">
        <v>49</v>
      </c>
      <c r="B1761" t="str">
        <f>"""TorlysDynamics"",""Torlys Inc."",""111"",""3"",""SHA0250937"",""4"",""10000"""</f>
        <v>"TorlysDynamics","Torlys Inc.","111","3","SHA0250937","4","10000"</v>
      </c>
      <c r="C1761" s="2">
        <v>45945</v>
      </c>
      <c r="D1761" s="2" t="str">
        <f>"SHA0250937"</f>
        <v>SHA0250937</v>
      </c>
      <c r="E1761" s="2" t="str">
        <f>"B117"</f>
        <v>B117</v>
      </c>
      <c r="F1761" t="str">
        <f>"CLARENCE"</f>
        <v>CLARENCE</v>
      </c>
      <c r="G1761">
        <v>49</v>
      </c>
      <c r="H1761">
        <v>0</v>
      </c>
      <c r="I1761">
        <v>1320.55</v>
      </c>
    </row>
    <row r="1762" spans="1:9" x14ac:dyDescent="0.25">
      <c r="A1762" t="s">
        <v>49</v>
      </c>
      <c r="B1762" t="str">
        <f>"""TorlysDynamics"",""Torlys Inc."",""111"",""3"",""SHA0250937"",""4"",""20000"""</f>
        <v>"TorlysDynamics","Torlys Inc.","111","3","SHA0250937","4","20000"</v>
      </c>
      <c r="C1762" s="2">
        <v>45945</v>
      </c>
      <c r="D1762" s="2" t="str">
        <f>"SHA0250937"</f>
        <v>SHA0250937</v>
      </c>
      <c r="E1762" s="2" t="str">
        <f>"B117"</f>
        <v>B117</v>
      </c>
      <c r="F1762" t="str">
        <f>"CLARENCE"</f>
        <v>CLARENCE</v>
      </c>
      <c r="G1762">
        <v>1</v>
      </c>
      <c r="H1762">
        <v>0</v>
      </c>
      <c r="I1762">
        <v>6</v>
      </c>
    </row>
    <row r="1763" spans="1:9" x14ac:dyDescent="0.25">
      <c r="A1763" t="s">
        <v>49</v>
      </c>
      <c r="B1763" t="str">
        <f>"""TorlysDynamics"",""Torlys Inc."",""111"",""3"",""SHA0250937"",""4"",""40000"""</f>
        <v>"TorlysDynamics","Torlys Inc.","111","3","SHA0250937","4","40000"</v>
      </c>
      <c r="C1763" s="2">
        <v>45945</v>
      </c>
      <c r="D1763" s="2" t="str">
        <f>"SHA0250937"</f>
        <v>SHA0250937</v>
      </c>
      <c r="E1763" s="2" t="str">
        <f>"B117"</f>
        <v>B117</v>
      </c>
      <c r="F1763" t="str">
        <f>"CLARENCE"</f>
        <v>CLARENCE</v>
      </c>
      <c r="G1763">
        <v>6</v>
      </c>
      <c r="H1763">
        <v>0</v>
      </c>
      <c r="I1763">
        <v>12</v>
      </c>
    </row>
    <row r="1764" spans="1:9" x14ac:dyDescent="0.25">
      <c r="A1764" t="s">
        <v>49</v>
      </c>
      <c r="B1764" t="str">
        <f>"""TorlysDynamics"",""Torlys Inc."",""111"",""3"",""SHA0250938"",""4"",""10000"""</f>
        <v>"TorlysDynamics","Torlys Inc.","111","3","SHA0250938","4","10000"</v>
      </c>
      <c r="C1764" s="2">
        <v>45945</v>
      </c>
      <c r="D1764" s="2" t="str">
        <f>"SHA0250938"</f>
        <v>SHA0250938</v>
      </c>
      <c r="E1764" s="2" t="str">
        <f>"B117"</f>
        <v>B117</v>
      </c>
      <c r="F1764" t="str">
        <f>"CLARENCE"</f>
        <v>CLARENCE</v>
      </c>
      <c r="G1764">
        <v>2</v>
      </c>
      <c r="H1764">
        <v>0</v>
      </c>
      <c r="I1764">
        <v>34</v>
      </c>
    </row>
    <row r="1765" spans="1:9" x14ac:dyDescent="0.25">
      <c r="A1765" t="s">
        <v>49</v>
      </c>
      <c r="B1765" t="str">
        <f>"""TorlysDynamics"",""Torlys Inc."",""111"",""3"",""SHA0250940"",""4"",""10000"""</f>
        <v>"TorlysDynamics","Torlys Inc.","111","3","SHA0250940","4","10000"</v>
      </c>
      <c r="C1765" s="2">
        <v>45945</v>
      </c>
      <c r="D1765" s="2" t="str">
        <f>"SHA0250940"</f>
        <v>SHA0250940</v>
      </c>
      <c r="E1765" s="2" t="str">
        <f>"MISC"</f>
        <v>MISC</v>
      </c>
      <c r="F1765" t="str">
        <f>"BRANDON"</f>
        <v>BRANDON</v>
      </c>
      <c r="G1765">
        <v>29</v>
      </c>
      <c r="H1765">
        <v>0</v>
      </c>
      <c r="I1765">
        <v>425.14</v>
      </c>
    </row>
    <row r="1766" spans="1:9" x14ac:dyDescent="0.25">
      <c r="A1766" t="s">
        <v>49</v>
      </c>
      <c r="B1766" t="str">
        <f>"""TorlysDynamics"",""Torlys Inc."",""111"",""3"",""SHA0250940"",""4"",""20000"""</f>
        <v>"TorlysDynamics","Torlys Inc.","111","3","SHA0250940","4","20000"</v>
      </c>
      <c r="C1766" s="2">
        <v>45945</v>
      </c>
      <c r="D1766" s="2" t="str">
        <f>"SHA0250940"</f>
        <v>SHA0250940</v>
      </c>
      <c r="E1766" s="2" t="str">
        <f>"MISC"</f>
        <v>MISC</v>
      </c>
      <c r="F1766" t="str">
        <f>"BRANDON"</f>
        <v>BRANDON</v>
      </c>
      <c r="G1766">
        <v>0</v>
      </c>
      <c r="H1766">
        <v>0</v>
      </c>
      <c r="I1766">
        <v>2</v>
      </c>
    </row>
    <row r="1767" spans="1:9" x14ac:dyDescent="0.25">
      <c r="A1767" t="s">
        <v>49</v>
      </c>
      <c r="B1767" t="str">
        <f>"""TorlysDynamics"",""Torlys Inc."",""111"",""3"",""SHA0250940"",""4"",""40000"""</f>
        <v>"TorlysDynamics","Torlys Inc.","111","3","SHA0250940","4","40000"</v>
      </c>
      <c r="C1767" s="2">
        <v>45945</v>
      </c>
      <c r="D1767" s="2" t="str">
        <f>"SHA0250940"</f>
        <v>SHA0250940</v>
      </c>
      <c r="E1767" s="2" t="str">
        <f>"MISC"</f>
        <v>MISC</v>
      </c>
      <c r="F1767" t="str">
        <f>"BRANDON"</f>
        <v>BRANDON</v>
      </c>
      <c r="G1767">
        <v>3</v>
      </c>
      <c r="H1767">
        <v>0</v>
      </c>
      <c r="I1767">
        <v>6</v>
      </c>
    </row>
    <row r="1768" spans="1:9" x14ac:dyDescent="0.25">
      <c r="A1768" t="s">
        <v>49</v>
      </c>
      <c r="B1768" t="str">
        <f>"""TorlysDynamics"",""Torlys Inc."",""111"",""3"",""SHA0250941"",""4"",""10000"""</f>
        <v>"TorlysDynamics","Torlys Inc.","111","3","SHA0250941","4","10000"</v>
      </c>
      <c r="C1768" s="2">
        <v>45945</v>
      </c>
      <c r="D1768" s="2" t="str">
        <f>"SHA0250941"</f>
        <v>SHA0250941</v>
      </c>
      <c r="E1768" s="2" t="str">
        <f>"B117"</f>
        <v>B117</v>
      </c>
      <c r="F1768" t="str">
        <f>"CLARENCE"</f>
        <v>CLARENCE</v>
      </c>
      <c r="G1768">
        <v>1</v>
      </c>
      <c r="H1768">
        <v>0</v>
      </c>
      <c r="I1768">
        <v>23.45</v>
      </c>
    </row>
    <row r="1769" spans="1:9" x14ac:dyDescent="0.25">
      <c r="A1769" t="s">
        <v>49</v>
      </c>
      <c r="B1769" t="str">
        <f>"""TorlysDynamics"",""Torlys Inc."",""111"",""3"",""SHA0250941"",""4"",""30000"""</f>
        <v>"TorlysDynamics","Torlys Inc.","111","3","SHA0250941","4","30000"</v>
      </c>
      <c r="C1769" s="2">
        <v>45945</v>
      </c>
      <c r="D1769" s="2" t="str">
        <f>"SHA0250941"</f>
        <v>SHA0250941</v>
      </c>
      <c r="E1769" s="2" t="str">
        <f>"B117"</f>
        <v>B117</v>
      </c>
      <c r="F1769" t="str">
        <f>"CLARENCE"</f>
        <v>CLARENCE</v>
      </c>
      <c r="G1769">
        <v>1</v>
      </c>
      <c r="H1769">
        <v>0</v>
      </c>
      <c r="I1769">
        <v>1</v>
      </c>
    </row>
    <row r="1770" spans="1:9" x14ac:dyDescent="0.25">
      <c r="A1770" t="s">
        <v>49</v>
      </c>
      <c r="B1770" t="str">
        <f>"""TorlysDynamics"",""Torlys Inc."",""111"",""3"",""SHA0250945"",""4"",""10000"""</f>
        <v>"TorlysDynamics","Torlys Inc.","111","3","SHA0250945","4","10000"</v>
      </c>
      <c r="C1770" s="2">
        <v>45945</v>
      </c>
      <c r="D1770" s="2" t="str">
        <f>"SHA0250945"</f>
        <v>SHA0250945</v>
      </c>
      <c r="E1770" s="2" t="str">
        <f>"F519"</f>
        <v>F519</v>
      </c>
      <c r="F1770" t="str">
        <f>"CHICO"</f>
        <v>CHICO</v>
      </c>
      <c r="G1770">
        <v>5</v>
      </c>
      <c r="H1770">
        <v>0</v>
      </c>
      <c r="I1770">
        <v>99.05</v>
      </c>
    </row>
    <row r="1771" spans="1:9" x14ac:dyDescent="0.25">
      <c r="A1771" t="s">
        <v>49</v>
      </c>
      <c r="B1771" t="str">
        <f>"""TorlysDynamics"",""Torlys Inc."",""111"",""3"",""SHA0250947"",""4"",""10000"""</f>
        <v>"TorlysDynamics","Torlys Inc.","111","3","SHA0250947","4","10000"</v>
      </c>
      <c r="C1771" s="2">
        <v>45945</v>
      </c>
      <c r="D1771" s="2" t="str">
        <f>"SHA0250947"</f>
        <v>SHA0250947</v>
      </c>
      <c r="E1771" s="2" t="str">
        <f>"T170"</f>
        <v>T170</v>
      </c>
      <c r="F1771" t="str">
        <f>"JESSICA"</f>
        <v>JESSICA</v>
      </c>
      <c r="G1771">
        <v>1</v>
      </c>
      <c r="H1771">
        <v>0</v>
      </c>
      <c r="I1771">
        <v>5</v>
      </c>
    </row>
    <row r="1772" spans="1:9" x14ac:dyDescent="0.25">
      <c r="A1772" t="s">
        <v>49</v>
      </c>
      <c r="B1772" t="str">
        <f>"""TorlysDynamics"",""Torlys Inc."",""111"",""3"",""SHA0250948"",""4"",""10000"""</f>
        <v>"TorlysDynamics","Torlys Inc.","111","3","SHA0250948","4","10000"</v>
      </c>
      <c r="C1772" s="2">
        <v>45945</v>
      </c>
      <c r="D1772" s="2" t="str">
        <f>"SHA0250948"</f>
        <v>SHA0250948</v>
      </c>
      <c r="E1772" s="2" t="str">
        <f>"F519"</f>
        <v>F519</v>
      </c>
      <c r="F1772" t="str">
        <f>"CHICO"</f>
        <v>CHICO</v>
      </c>
      <c r="G1772">
        <v>6</v>
      </c>
      <c r="H1772">
        <v>0</v>
      </c>
      <c r="I1772">
        <v>87.96</v>
      </c>
    </row>
    <row r="1773" spans="1:9" x14ac:dyDescent="0.25">
      <c r="A1773" t="s">
        <v>49</v>
      </c>
      <c r="B1773" t="str">
        <f>"""TorlysDynamics"",""Torlys Inc."",""111"",""3"",""SHA0250952"",""4"",""10000"""</f>
        <v>"TorlysDynamics","Torlys Inc.","111","3","SHA0250952","4","10000"</v>
      </c>
      <c r="C1773" s="2">
        <v>45945</v>
      </c>
      <c r="D1773" s="2" t="str">
        <f>"SHA0250952"</f>
        <v>SHA0250952</v>
      </c>
      <c r="E1773" s="2" t="str">
        <f>"U500"</f>
        <v>U500</v>
      </c>
      <c r="F1773" t="str">
        <f>"MANUEL"</f>
        <v>MANUEL</v>
      </c>
      <c r="G1773">
        <v>10</v>
      </c>
      <c r="H1773">
        <v>0</v>
      </c>
      <c r="I1773">
        <v>170</v>
      </c>
    </row>
    <row r="1774" spans="1:9" x14ac:dyDescent="0.25">
      <c r="A1774" t="s">
        <v>49</v>
      </c>
      <c r="B1774" t="str">
        <f>"""TorlysDynamics"",""Torlys Inc."",""111"",""3"",""SHA0250956"",""4"",""10000"""</f>
        <v>"TorlysDynamics","Torlys Inc.","111","3","SHA0250956","4","10000"</v>
      </c>
      <c r="C1774" s="2">
        <v>45945</v>
      </c>
      <c r="D1774" s="2" t="str">
        <f>"SHA0250956"</f>
        <v>SHA0250956</v>
      </c>
      <c r="E1774" s="2" t="str">
        <f>"C465"</f>
        <v>C465</v>
      </c>
      <c r="F1774" t="str">
        <f>"MANUEL"</f>
        <v>MANUEL</v>
      </c>
      <c r="G1774">
        <v>14</v>
      </c>
      <c r="H1774">
        <v>0</v>
      </c>
      <c r="I1774">
        <v>397.18</v>
      </c>
    </row>
    <row r="1775" spans="1:9" x14ac:dyDescent="0.25">
      <c r="A1775" t="s">
        <v>49</v>
      </c>
      <c r="B1775" t="str">
        <f>"""TorlysDynamics"",""Torlys Inc."",""111"",""3"",""SHA0250966"",""4"",""10000"""</f>
        <v>"TorlysDynamics","Torlys Inc.","111","3","SHA0250966","4","10000"</v>
      </c>
      <c r="C1775" s="2">
        <v>45945</v>
      </c>
      <c r="D1775" s="2" t="str">
        <f>"SHA0250966"</f>
        <v>SHA0250966</v>
      </c>
      <c r="E1775" s="2" t="str">
        <f>"M812"</f>
        <v>M812</v>
      </c>
      <c r="F1775" t="str">
        <f>"AQIYL"</f>
        <v>AQIYL</v>
      </c>
      <c r="G1775">
        <v>0</v>
      </c>
      <c r="H1775">
        <v>2</v>
      </c>
      <c r="I1775">
        <v>2891.9</v>
      </c>
    </row>
    <row r="1776" spans="1:9" x14ac:dyDescent="0.25">
      <c r="A1776" t="s">
        <v>49</v>
      </c>
      <c r="B1776" t="str">
        <f>"""TorlysDynamics"",""Torlys Inc."",""111"",""3"",""SHA0250969"",""4"",""10000"""</f>
        <v>"TorlysDynamics","Torlys Inc.","111","3","SHA0250969","4","10000"</v>
      </c>
      <c r="C1776" s="2">
        <v>45945</v>
      </c>
      <c r="D1776" s="2" t="str">
        <f>"SHA0250969"</f>
        <v>SHA0250969</v>
      </c>
      <c r="E1776" s="2" t="str">
        <f>"L1060"</f>
        <v>L1060</v>
      </c>
      <c r="F1776" t="str">
        <f>"CHICO"</f>
        <v>CHICO</v>
      </c>
      <c r="G1776">
        <v>36</v>
      </c>
      <c r="H1776">
        <v>0</v>
      </c>
      <c r="I1776">
        <v>1021.32</v>
      </c>
    </row>
    <row r="1777" spans="1:9" x14ac:dyDescent="0.25">
      <c r="A1777" t="s">
        <v>49</v>
      </c>
      <c r="B1777" t="str">
        <f>"""TorlysDynamics"",""Torlys Inc."",""111"",""3"",""SHA0250969"",""4"",""20000"""</f>
        <v>"TorlysDynamics","Torlys Inc.","111","3","SHA0250969","4","20000"</v>
      </c>
      <c r="C1777" s="2">
        <v>45945</v>
      </c>
      <c r="D1777" s="2" t="str">
        <f>"SHA0250969"</f>
        <v>SHA0250969</v>
      </c>
      <c r="E1777" s="2" t="str">
        <f>"L1060"</f>
        <v>L1060</v>
      </c>
      <c r="F1777" t="str">
        <f>"CHICO"</f>
        <v>CHICO</v>
      </c>
      <c r="G1777">
        <v>1</v>
      </c>
      <c r="H1777">
        <v>0</v>
      </c>
      <c r="I1777">
        <v>4</v>
      </c>
    </row>
    <row r="1778" spans="1:9" x14ac:dyDescent="0.25">
      <c r="A1778" t="s">
        <v>49</v>
      </c>
      <c r="B1778" t="str">
        <f>"""TorlysDynamics"",""Torlys Inc."",""111"",""3"",""SHA0250969"",""4"",""40000"""</f>
        <v>"TorlysDynamics","Torlys Inc.","111","3","SHA0250969","4","40000"</v>
      </c>
      <c r="C1778" s="2">
        <v>45945</v>
      </c>
      <c r="D1778" s="2" t="str">
        <f>"SHA0250969"</f>
        <v>SHA0250969</v>
      </c>
      <c r="E1778" s="2" t="str">
        <f>"L1060"</f>
        <v>L1060</v>
      </c>
      <c r="F1778" t="str">
        <f>"CHICO"</f>
        <v>CHICO</v>
      </c>
      <c r="G1778">
        <v>38</v>
      </c>
      <c r="H1778">
        <v>0</v>
      </c>
      <c r="I1778">
        <v>1024.0999999999999</v>
      </c>
    </row>
    <row r="1779" spans="1:9" x14ac:dyDescent="0.25">
      <c r="A1779" t="s">
        <v>49</v>
      </c>
      <c r="B1779" t="str">
        <f>"""TorlysDynamics"",""Torlys Inc."",""111"",""3"",""SHA0250969"",""4"",""50000"""</f>
        <v>"TorlysDynamics","Torlys Inc.","111","3","SHA0250969","4","50000"</v>
      </c>
      <c r="C1779" s="2">
        <v>45945</v>
      </c>
      <c r="D1779" s="2" t="str">
        <f>"SHA0250969"</f>
        <v>SHA0250969</v>
      </c>
      <c r="E1779" s="2" t="str">
        <f>"L1060"</f>
        <v>L1060</v>
      </c>
      <c r="F1779" t="str">
        <f>"CHICO"</f>
        <v>CHICO</v>
      </c>
      <c r="G1779">
        <v>2</v>
      </c>
      <c r="H1779">
        <v>0</v>
      </c>
      <c r="I1779">
        <v>11</v>
      </c>
    </row>
    <row r="1780" spans="1:9" x14ac:dyDescent="0.25">
      <c r="A1780" t="s">
        <v>49</v>
      </c>
      <c r="B1780" t="str">
        <f>"""TorlysDynamics"",""Torlys Inc."",""111"",""3"",""SHA0250970"",""4"",""10000"""</f>
        <v>"TorlysDynamics","Torlys Inc.","111","3","SHA0250970","4","10000"</v>
      </c>
      <c r="C1780" s="2">
        <v>45945</v>
      </c>
      <c r="D1780" s="2" t="str">
        <f>"SHA0250970"</f>
        <v>SHA0250970</v>
      </c>
      <c r="E1780" s="2" t="str">
        <f>"L1060"</f>
        <v>L1060</v>
      </c>
      <c r="F1780" t="str">
        <f>"CHICO"</f>
        <v>CHICO</v>
      </c>
      <c r="G1780">
        <v>0</v>
      </c>
      <c r="H1780">
        <v>0</v>
      </c>
      <c r="I1780">
        <v>3</v>
      </c>
    </row>
    <row r="1781" spans="1:9" x14ac:dyDescent="0.25">
      <c r="A1781" t="s">
        <v>49</v>
      </c>
      <c r="B1781" t="str">
        <f>"""TorlysDynamics"",""Torlys Inc."",""111"",""3"",""SHA0250971"",""4"",""10000"""</f>
        <v>"TorlysDynamics","Torlys Inc.","111","3","SHA0250971","4","10000"</v>
      </c>
      <c r="C1781" s="2">
        <v>45945</v>
      </c>
      <c r="D1781" s="2" t="str">
        <f>"SHA0250971"</f>
        <v>SHA0250971</v>
      </c>
      <c r="E1781" s="2" t="str">
        <f>"L1060"</f>
        <v>L1060</v>
      </c>
      <c r="F1781" t="str">
        <f>"CHICO"</f>
        <v>CHICO</v>
      </c>
      <c r="G1781">
        <v>0</v>
      </c>
      <c r="H1781">
        <v>0</v>
      </c>
      <c r="I1781">
        <v>1</v>
      </c>
    </row>
    <row r="1782" spans="1:9" x14ac:dyDescent="0.25">
      <c r="A1782" t="s">
        <v>49</v>
      </c>
      <c r="B1782" t="str">
        <f>"""TorlysDynamics"",""Torlys Inc."",""111"",""3"",""SHA0250972"",""4"",""10000"""</f>
        <v>"TorlysDynamics","Torlys Inc.","111","3","SHA0250972","4","10000"</v>
      </c>
      <c r="C1782" s="2">
        <v>45945</v>
      </c>
      <c r="D1782" s="2" t="str">
        <f>"SHA0250972"</f>
        <v>SHA0250972</v>
      </c>
      <c r="E1782" s="2" t="str">
        <f>"L1060"</f>
        <v>L1060</v>
      </c>
      <c r="F1782" t="str">
        <f>"CHICO"</f>
        <v>CHICO</v>
      </c>
      <c r="G1782">
        <v>34</v>
      </c>
      <c r="H1782">
        <v>0</v>
      </c>
      <c r="I1782">
        <v>498.44</v>
      </c>
    </row>
    <row r="1783" spans="1:9" x14ac:dyDescent="0.25">
      <c r="A1783" t="s">
        <v>49</v>
      </c>
      <c r="B1783" t="str">
        <f>"""TorlysDynamics"",""Torlys Inc."",""111"",""3"",""SHA0250972"",""4"",""20000"""</f>
        <v>"TorlysDynamics","Torlys Inc.","111","3","SHA0250972","4","20000"</v>
      </c>
      <c r="C1783" s="2">
        <v>45945</v>
      </c>
      <c r="D1783" s="2" t="str">
        <f>"SHA0250972"</f>
        <v>SHA0250972</v>
      </c>
      <c r="E1783" s="2" t="str">
        <f>"L1060"</f>
        <v>L1060</v>
      </c>
      <c r="F1783" t="str">
        <f>"CHICO"</f>
        <v>CHICO</v>
      </c>
      <c r="G1783">
        <v>11</v>
      </c>
      <c r="H1783">
        <v>0</v>
      </c>
      <c r="I1783">
        <v>257.95</v>
      </c>
    </row>
    <row r="1784" spans="1:9" x14ac:dyDescent="0.25">
      <c r="A1784" t="s">
        <v>49</v>
      </c>
      <c r="B1784" t="str">
        <f>"""TorlysDynamics"",""Torlys Inc."",""111"",""3"",""SHA0250973"",""4"",""10000"""</f>
        <v>"TorlysDynamics","Torlys Inc.","111","3","SHA0250973","4","10000"</v>
      </c>
      <c r="C1784" s="2">
        <v>45945</v>
      </c>
      <c r="D1784" s="2" t="str">
        <f>"SHA0250973"</f>
        <v>SHA0250973</v>
      </c>
      <c r="E1784" s="2" t="str">
        <f>"L1060"</f>
        <v>L1060</v>
      </c>
      <c r="F1784" t="str">
        <f>"CHICO"</f>
        <v>CHICO</v>
      </c>
      <c r="G1784">
        <v>1</v>
      </c>
      <c r="H1784">
        <v>0</v>
      </c>
      <c r="I1784">
        <v>17</v>
      </c>
    </row>
    <row r="1785" spans="1:9" x14ac:dyDescent="0.25">
      <c r="A1785" t="s">
        <v>49</v>
      </c>
      <c r="B1785" t="str">
        <f>"""TorlysDynamics"",""Torlys Inc."",""111"",""3"",""SHA0250975"",""4"",""10000"""</f>
        <v>"TorlysDynamics","Torlys Inc.","111","3","SHA0250975","4","10000"</v>
      </c>
      <c r="C1785" s="2">
        <v>45945</v>
      </c>
      <c r="D1785" s="2" t="str">
        <f>"SHA0250975"</f>
        <v>SHA0250975</v>
      </c>
      <c r="E1785" s="2" t="str">
        <f>"L1060"</f>
        <v>L1060</v>
      </c>
      <c r="F1785" t="str">
        <f>"CHICO"</f>
        <v>CHICO</v>
      </c>
      <c r="G1785">
        <v>29</v>
      </c>
      <c r="H1785">
        <v>0</v>
      </c>
      <c r="I1785">
        <v>453.56</v>
      </c>
    </row>
    <row r="1786" spans="1:9" x14ac:dyDescent="0.25">
      <c r="A1786" t="s">
        <v>49</v>
      </c>
      <c r="B1786" t="str">
        <f>"""TorlysDynamics"",""Torlys Inc."",""111"",""3"",""SHA0250975"",""4"",""30000"""</f>
        <v>"TorlysDynamics","Torlys Inc.","111","3","SHA0250975","4","30000"</v>
      </c>
      <c r="C1786" s="2">
        <v>45945</v>
      </c>
      <c r="D1786" s="2" t="str">
        <f>"SHA0250975"</f>
        <v>SHA0250975</v>
      </c>
      <c r="E1786" s="2" t="str">
        <f>"L1060"</f>
        <v>L1060</v>
      </c>
      <c r="F1786" t="str">
        <f>"CHICO"</f>
        <v>CHICO</v>
      </c>
      <c r="G1786">
        <v>0</v>
      </c>
      <c r="H1786">
        <v>0</v>
      </c>
      <c r="I1786">
        <v>5</v>
      </c>
    </row>
    <row r="1787" spans="1:9" x14ac:dyDescent="0.25">
      <c r="A1787" t="s">
        <v>49</v>
      </c>
      <c r="B1787" t="str">
        <f>"""TorlysDynamics"",""Torlys Inc."",""111"",""3"",""SHA0250976"",""4"",""10000"""</f>
        <v>"TorlysDynamics","Torlys Inc.","111","3","SHA0250976","4","10000"</v>
      </c>
      <c r="C1787" s="2">
        <v>45945</v>
      </c>
      <c r="D1787" s="2" t="str">
        <f>"SHA0250976"</f>
        <v>SHA0250976</v>
      </c>
      <c r="E1787" s="2" t="str">
        <f>"L2545"</f>
        <v>L2545</v>
      </c>
      <c r="F1787" t="str">
        <f>"MANUEL"</f>
        <v>MANUEL</v>
      </c>
      <c r="G1787">
        <v>25</v>
      </c>
      <c r="H1787">
        <v>0</v>
      </c>
      <c r="I1787">
        <v>698.25</v>
      </c>
    </row>
    <row r="1788" spans="1:9" x14ac:dyDescent="0.25">
      <c r="A1788" t="s">
        <v>49</v>
      </c>
      <c r="B1788" t="str">
        <f>"""TorlysDynamics"",""Torlys Inc."",""111"",""3"",""SHA0250977"",""4"",""10000"""</f>
        <v>"TorlysDynamics","Torlys Inc.","111","3","SHA0250977","4","10000"</v>
      </c>
      <c r="C1788" s="2">
        <v>45945</v>
      </c>
      <c r="D1788" s="2" t="str">
        <f>"SHA0250977"</f>
        <v>SHA0250977</v>
      </c>
      <c r="E1788" s="2" t="str">
        <f>"L2545"</f>
        <v>L2545</v>
      </c>
      <c r="F1788" t="str">
        <f>"MANUEL"</f>
        <v>MANUEL</v>
      </c>
      <c r="G1788">
        <v>5</v>
      </c>
      <c r="H1788">
        <v>0</v>
      </c>
      <c r="I1788">
        <v>117.25</v>
      </c>
    </row>
    <row r="1789" spans="1:9" x14ac:dyDescent="0.25">
      <c r="A1789" t="s">
        <v>49</v>
      </c>
      <c r="B1789" t="str">
        <f>"""TorlysDynamics"",""Torlys Inc."",""111"",""3"",""SHA0250978"",""4"",""10000"""</f>
        <v>"TorlysDynamics","Torlys Inc.","111","3","SHA0250978","4","10000"</v>
      </c>
      <c r="C1789" s="2">
        <v>45945</v>
      </c>
      <c r="D1789" s="2" t="str">
        <f>"SHA0250978"</f>
        <v>SHA0250978</v>
      </c>
      <c r="E1789" s="2" t="str">
        <f>"L2545"</f>
        <v>L2545</v>
      </c>
      <c r="F1789" t="str">
        <f>"MANUEL"</f>
        <v>MANUEL</v>
      </c>
      <c r="G1789">
        <v>0</v>
      </c>
      <c r="H1789">
        <v>0</v>
      </c>
      <c r="I1789">
        <v>10</v>
      </c>
    </row>
    <row r="1790" spans="1:9" x14ac:dyDescent="0.25">
      <c r="A1790" t="s">
        <v>49</v>
      </c>
      <c r="B1790" t="str">
        <f>"""TorlysDynamics"",""Torlys Inc."",""111"",""3"",""SHA0250979"",""4"",""10000"""</f>
        <v>"TorlysDynamics","Torlys Inc.","111","3","SHA0250979","4","10000"</v>
      </c>
      <c r="C1790" s="2">
        <v>45945</v>
      </c>
      <c r="D1790" s="2" t="str">
        <f>"SHA0250979"</f>
        <v>SHA0250979</v>
      </c>
      <c r="E1790" s="2" t="str">
        <f>"R155"</f>
        <v>R155</v>
      </c>
      <c r="F1790" t="str">
        <f>"BRANDON"</f>
        <v>BRANDON</v>
      </c>
      <c r="G1790">
        <v>12</v>
      </c>
      <c r="H1790">
        <v>0</v>
      </c>
      <c r="I1790">
        <v>340.44</v>
      </c>
    </row>
    <row r="1791" spans="1:9" x14ac:dyDescent="0.25">
      <c r="A1791" t="s">
        <v>49</v>
      </c>
      <c r="B1791" t="str">
        <f>"""TorlysDynamics"",""Torlys Inc."",""111"",""3"",""SHA0250982"",""4"",""10000"""</f>
        <v>"TorlysDynamics","Torlys Inc.","111","3","SHA0250982","4","10000"</v>
      </c>
      <c r="C1791" s="2">
        <v>45945</v>
      </c>
      <c r="D1791" s="2" t="str">
        <f>"SHA0250982"</f>
        <v>SHA0250982</v>
      </c>
      <c r="E1791" s="2" t="str">
        <f>"L2545"</f>
        <v>L2545</v>
      </c>
      <c r="F1791" t="str">
        <f>"MANUEL"</f>
        <v>MANUEL</v>
      </c>
      <c r="G1791">
        <v>1</v>
      </c>
      <c r="H1791">
        <v>0</v>
      </c>
      <c r="I1791">
        <v>2</v>
      </c>
    </row>
    <row r="1792" spans="1:9" x14ac:dyDescent="0.25">
      <c r="A1792" t="s">
        <v>49</v>
      </c>
      <c r="B1792" t="str">
        <f>"""TorlysDynamics"",""Torlys Inc."",""111"",""3"",""SHA0250985"",""4"",""40000"""</f>
        <v>"TorlysDynamics","Torlys Inc.","111","3","SHA0250985","4","40000"</v>
      </c>
      <c r="C1792" s="2">
        <v>45945</v>
      </c>
      <c r="D1792" s="2" t="str">
        <f>"SHA0250985"</f>
        <v>SHA0250985</v>
      </c>
      <c r="E1792" s="2" t="str">
        <f>"A415"</f>
        <v>A415</v>
      </c>
      <c r="F1792" t="str">
        <f>"AQIYL"</f>
        <v>AQIYL</v>
      </c>
      <c r="G1792">
        <v>0</v>
      </c>
      <c r="H1792">
        <v>0</v>
      </c>
      <c r="I1792">
        <v>5</v>
      </c>
    </row>
    <row r="1793" spans="1:9" x14ac:dyDescent="0.25">
      <c r="A1793" t="s">
        <v>49</v>
      </c>
      <c r="B1793" t="str">
        <f>"""TorlysDynamics"",""Torlys Inc."",""111"",""3"",""SHA0250985"",""4"",""50000"""</f>
        <v>"TorlysDynamics","Torlys Inc.","111","3","SHA0250985","4","50000"</v>
      </c>
      <c r="C1793" s="2">
        <v>45945</v>
      </c>
      <c r="D1793" s="2" t="str">
        <f>"SHA0250985"</f>
        <v>SHA0250985</v>
      </c>
      <c r="E1793" s="2" t="str">
        <f>"A415"</f>
        <v>A415</v>
      </c>
      <c r="F1793" t="str">
        <f>"AQIYL"</f>
        <v>AQIYL</v>
      </c>
      <c r="G1793">
        <v>18</v>
      </c>
      <c r="H1793">
        <v>0</v>
      </c>
      <c r="I1793">
        <v>473.22</v>
      </c>
    </row>
    <row r="1794" spans="1:9" x14ac:dyDescent="0.25">
      <c r="A1794" t="s">
        <v>49</v>
      </c>
      <c r="B1794" t="str">
        <f>"""TorlysDynamics"",""Torlys Inc."",""111"",""3"",""SHA0250986"",""4"",""10000"""</f>
        <v>"TorlysDynamics","Torlys Inc.","111","3","SHA0250986","4","10000"</v>
      </c>
      <c r="C1794" s="2">
        <v>45945</v>
      </c>
      <c r="D1794" s="2" t="str">
        <f>"SHA0250986"</f>
        <v>SHA0250986</v>
      </c>
      <c r="E1794" s="2" t="str">
        <f>"F220"</f>
        <v>F220</v>
      </c>
      <c r="F1794" t="str">
        <f>"CLARENCE"</f>
        <v>CLARENCE</v>
      </c>
      <c r="G1794">
        <v>45</v>
      </c>
      <c r="H1794">
        <v>0</v>
      </c>
      <c r="I1794">
        <v>1055.25</v>
      </c>
    </row>
    <row r="1795" spans="1:9" x14ac:dyDescent="0.25">
      <c r="A1795" t="s">
        <v>49</v>
      </c>
      <c r="B1795" t="str">
        <f>"""TorlysDynamics"",""Torlys Inc."",""111"",""3"",""SHA0250986"",""4"",""30000"""</f>
        <v>"TorlysDynamics","Torlys Inc.","111","3","SHA0250986","4","30000"</v>
      </c>
      <c r="C1795" s="2">
        <v>45945</v>
      </c>
      <c r="D1795" s="2" t="str">
        <f>"SHA0250986"</f>
        <v>SHA0250986</v>
      </c>
      <c r="E1795" s="2" t="str">
        <f>"F220"</f>
        <v>F220</v>
      </c>
      <c r="F1795" t="str">
        <f>"CLARENCE"</f>
        <v>CLARENCE</v>
      </c>
      <c r="G1795">
        <v>0</v>
      </c>
      <c r="H1795">
        <v>0</v>
      </c>
      <c r="I1795">
        <v>8</v>
      </c>
    </row>
    <row r="1796" spans="1:9" x14ac:dyDescent="0.25">
      <c r="A1796" t="s">
        <v>49</v>
      </c>
      <c r="B1796" t="str">
        <f>"""TorlysDynamics"",""Torlys Inc."",""111"",""3"",""SHA0250987"",""4"",""10000"""</f>
        <v>"TorlysDynamics","Torlys Inc.","111","3","SHA0250987","4","10000"</v>
      </c>
      <c r="C1796" s="2">
        <v>45945</v>
      </c>
      <c r="D1796" s="2" t="str">
        <f>"SHA0250987"</f>
        <v>SHA0250987</v>
      </c>
      <c r="E1796" s="2" t="str">
        <f>"F220"</f>
        <v>F220</v>
      </c>
      <c r="F1796" t="str">
        <f>"CLARENCE"</f>
        <v>CLARENCE</v>
      </c>
      <c r="G1796">
        <v>39</v>
      </c>
      <c r="H1796">
        <v>0</v>
      </c>
      <c r="I1796">
        <v>914.55</v>
      </c>
    </row>
    <row r="1797" spans="1:9" x14ac:dyDescent="0.25">
      <c r="A1797" t="s">
        <v>49</v>
      </c>
      <c r="B1797" t="str">
        <f>"""TorlysDynamics"",""Torlys Inc."",""111"",""3"",""SHA0250987"",""4"",""30000"""</f>
        <v>"TorlysDynamics","Torlys Inc.","111","3","SHA0250987","4","30000"</v>
      </c>
      <c r="C1797" s="2">
        <v>45945</v>
      </c>
      <c r="D1797" s="2" t="str">
        <f>"SHA0250987"</f>
        <v>SHA0250987</v>
      </c>
      <c r="E1797" s="2" t="str">
        <f>"F220"</f>
        <v>F220</v>
      </c>
      <c r="F1797" t="str">
        <f>"CLARENCE"</f>
        <v>CLARENCE</v>
      </c>
      <c r="G1797">
        <v>0</v>
      </c>
      <c r="H1797">
        <v>0</v>
      </c>
      <c r="I1797">
        <v>8</v>
      </c>
    </row>
    <row r="1798" spans="1:9" x14ac:dyDescent="0.25">
      <c r="A1798" t="s">
        <v>49</v>
      </c>
      <c r="B1798" t="str">
        <f>"""TorlysDynamics"",""Torlys Inc."",""111"",""3"",""SHA0250989"",""4"",""10000"""</f>
        <v>"TorlysDynamics","Torlys Inc.","111","3","SHA0250989","4","10000"</v>
      </c>
      <c r="C1798" s="2">
        <v>45945</v>
      </c>
      <c r="D1798" s="2" t="str">
        <f>"SHA0250989"</f>
        <v>SHA0250989</v>
      </c>
      <c r="E1798" s="2" t="str">
        <f>"G799"</f>
        <v>G799</v>
      </c>
      <c r="F1798" t="str">
        <f>"AQIYL"</f>
        <v>AQIYL</v>
      </c>
      <c r="G1798">
        <v>10</v>
      </c>
      <c r="H1798">
        <v>0</v>
      </c>
      <c r="I1798">
        <v>234.7</v>
      </c>
    </row>
    <row r="1799" spans="1:9" x14ac:dyDescent="0.25">
      <c r="A1799" t="s">
        <v>49</v>
      </c>
      <c r="B1799" t="str">
        <f>"""TorlysDynamics"",""Torlys Inc."",""111"",""3"",""SHA0250991"",""4"",""10000"""</f>
        <v>"TorlysDynamics","Torlys Inc.","111","3","SHA0250991","4","10000"</v>
      </c>
      <c r="C1799" s="2">
        <v>45945</v>
      </c>
      <c r="D1799" s="2" t="str">
        <f>"SHA0250991"</f>
        <v>SHA0250991</v>
      </c>
      <c r="E1799" s="2" t="str">
        <f>"G799"</f>
        <v>G799</v>
      </c>
      <c r="F1799" t="str">
        <f>"AQIYL"</f>
        <v>AQIYL</v>
      </c>
      <c r="G1799">
        <v>0</v>
      </c>
      <c r="H1799">
        <v>1</v>
      </c>
      <c r="I1799">
        <v>1277.0999999999999</v>
      </c>
    </row>
    <row r="1800" spans="1:9" x14ac:dyDescent="0.25">
      <c r="A1800" t="s">
        <v>49</v>
      </c>
      <c r="B1800" t="str">
        <f>"""TorlysDynamics"",""Torlys Inc."",""111"",""3"",""SHA0250991"",""4"",""20000"""</f>
        <v>"TorlysDynamics","Torlys Inc.","111","3","SHA0250991","4","20000"</v>
      </c>
      <c r="C1800" s="2">
        <v>45945</v>
      </c>
      <c r="D1800" s="2" t="str">
        <f>"SHA0250991"</f>
        <v>SHA0250991</v>
      </c>
      <c r="E1800" s="2" t="str">
        <f>"G799"</f>
        <v>G799</v>
      </c>
      <c r="F1800" t="str">
        <f>"AQIYL"</f>
        <v>AQIYL</v>
      </c>
      <c r="G1800">
        <v>0</v>
      </c>
      <c r="H1800">
        <v>0</v>
      </c>
      <c r="I1800">
        <v>2</v>
      </c>
    </row>
    <row r="1801" spans="1:9" x14ac:dyDescent="0.25">
      <c r="A1801" t="s">
        <v>49</v>
      </c>
      <c r="B1801" t="str">
        <f>"""TorlysDynamics"",""Torlys Inc."",""111"",""3"",""SHA0250992"",""4"",""10000"""</f>
        <v>"TorlysDynamics","Torlys Inc.","111","3","SHA0250992","4","10000"</v>
      </c>
      <c r="C1801" s="2">
        <v>45945</v>
      </c>
      <c r="D1801" s="2" t="str">
        <f>"SHA0250992"</f>
        <v>SHA0250992</v>
      </c>
      <c r="E1801" s="2" t="str">
        <f>"G799"</f>
        <v>G799</v>
      </c>
      <c r="F1801" t="str">
        <f>"AQIYL"</f>
        <v>AQIYL</v>
      </c>
      <c r="G1801">
        <v>38</v>
      </c>
      <c r="H1801">
        <v>0</v>
      </c>
      <c r="I1801">
        <v>1366.1</v>
      </c>
    </row>
    <row r="1802" spans="1:9" x14ac:dyDescent="0.25">
      <c r="A1802" t="s">
        <v>49</v>
      </c>
      <c r="B1802" t="str">
        <f>"""TorlysDynamics"",""Torlys Inc."",""111"",""3"",""SHA0250992"",""4"",""20000"""</f>
        <v>"TorlysDynamics","Torlys Inc.","111","3","SHA0250992","4","20000"</v>
      </c>
      <c r="C1802" s="2">
        <v>45945</v>
      </c>
      <c r="D1802" s="2" t="str">
        <f>"SHA0250992"</f>
        <v>SHA0250992</v>
      </c>
      <c r="E1802" s="2" t="str">
        <f>"G799"</f>
        <v>G799</v>
      </c>
      <c r="F1802" t="str">
        <f>"AQIYL"</f>
        <v>AQIYL</v>
      </c>
      <c r="G1802">
        <v>15</v>
      </c>
      <c r="H1802">
        <v>0</v>
      </c>
      <c r="I1802">
        <v>15</v>
      </c>
    </row>
    <row r="1803" spans="1:9" x14ac:dyDescent="0.25">
      <c r="A1803" t="s">
        <v>49</v>
      </c>
      <c r="B1803" t="str">
        <f>"""TorlysDynamics"",""Torlys Inc."",""111"",""3"",""SHA0250993"",""4"",""10000"""</f>
        <v>"TorlysDynamics","Torlys Inc.","111","3","SHA0250993","4","10000"</v>
      </c>
      <c r="C1803" s="2">
        <v>45945</v>
      </c>
      <c r="D1803" s="2" t="str">
        <f>"SHA0250993"</f>
        <v>SHA0250993</v>
      </c>
      <c r="E1803" s="2" t="str">
        <f>"F220"</f>
        <v>F220</v>
      </c>
      <c r="F1803" t="str">
        <f>"CLARENCE"</f>
        <v>CLARENCE</v>
      </c>
      <c r="G1803">
        <v>47</v>
      </c>
      <c r="H1803">
        <v>0</v>
      </c>
      <c r="I1803">
        <v>1102.1500000000001</v>
      </c>
    </row>
    <row r="1804" spans="1:9" x14ac:dyDescent="0.25">
      <c r="A1804" t="s">
        <v>49</v>
      </c>
      <c r="B1804" t="str">
        <f>"""TorlysDynamics"",""Torlys Inc."",""111"",""3"",""SHA0250993"",""4"",""40000"""</f>
        <v>"TorlysDynamics","Torlys Inc.","111","3","SHA0250993","4","40000"</v>
      </c>
      <c r="C1804" s="2">
        <v>45945</v>
      </c>
      <c r="D1804" s="2" t="str">
        <f>"SHA0250993"</f>
        <v>SHA0250993</v>
      </c>
      <c r="E1804" s="2" t="str">
        <f>"F220"</f>
        <v>F220</v>
      </c>
      <c r="F1804" t="str">
        <f>"CLARENCE"</f>
        <v>CLARENCE</v>
      </c>
      <c r="G1804">
        <v>0</v>
      </c>
      <c r="H1804">
        <v>0</v>
      </c>
      <c r="I1804">
        <v>8</v>
      </c>
    </row>
    <row r="1805" spans="1:9" x14ac:dyDescent="0.25">
      <c r="A1805" t="s">
        <v>49</v>
      </c>
      <c r="B1805" t="str">
        <f>"""TorlysDynamics"",""Torlys Inc."",""111"",""3"",""SHA0250995"",""4"",""10000"""</f>
        <v>"TorlysDynamics","Torlys Inc.","111","3","SHA0250995","4","10000"</v>
      </c>
      <c r="C1805" s="2">
        <v>45945</v>
      </c>
      <c r="D1805" s="2" t="str">
        <f>"SHA0250995"</f>
        <v>SHA0250995</v>
      </c>
      <c r="E1805" s="2" t="str">
        <f>"C300"</f>
        <v>C300</v>
      </c>
      <c r="F1805" t="str">
        <f>"CHICO"</f>
        <v>CHICO</v>
      </c>
      <c r="G1805">
        <v>25</v>
      </c>
      <c r="H1805">
        <v>1</v>
      </c>
      <c r="I1805">
        <v>1664.74</v>
      </c>
    </row>
    <row r="1806" spans="1:9" x14ac:dyDescent="0.25">
      <c r="A1806" t="s">
        <v>49</v>
      </c>
      <c r="B1806" t="str">
        <f>"""TorlysDynamics"",""Torlys Inc."",""111"",""3"",""SHA0250996"",""4"",""20000"""</f>
        <v>"TorlysDynamics","Torlys Inc.","111","3","SHA0250996","4","20000"</v>
      </c>
      <c r="C1806" s="2">
        <v>45945</v>
      </c>
      <c r="D1806" s="2" t="str">
        <f>"SHA0250996"</f>
        <v>SHA0250996</v>
      </c>
      <c r="E1806" s="2" t="str">
        <f>"C300"</f>
        <v>C300</v>
      </c>
      <c r="F1806" t="str">
        <f>"CHICO"</f>
        <v>CHICO</v>
      </c>
      <c r="G1806">
        <v>0</v>
      </c>
      <c r="H1806">
        <v>0</v>
      </c>
      <c r="I1806">
        <v>17</v>
      </c>
    </row>
    <row r="1807" spans="1:9" x14ac:dyDescent="0.25">
      <c r="A1807" t="s">
        <v>49</v>
      </c>
      <c r="B1807" t="str">
        <f>"""TorlysDynamics"",""Torlys Inc."",""111"",""3"",""SHA0250997"",""4"",""10000"""</f>
        <v>"TorlysDynamics","Torlys Inc.","111","3","SHA0250997","4","10000"</v>
      </c>
      <c r="C1807" s="2">
        <v>45945</v>
      </c>
      <c r="D1807" s="2" t="str">
        <f>"SHA0250997"</f>
        <v>SHA0250997</v>
      </c>
      <c r="E1807" s="2" t="str">
        <f>"C300"</f>
        <v>C300</v>
      </c>
      <c r="F1807" t="str">
        <f>"CHICO"</f>
        <v>CHICO</v>
      </c>
      <c r="G1807">
        <v>0</v>
      </c>
      <c r="H1807">
        <v>5</v>
      </c>
      <c r="I1807">
        <v>5952.8</v>
      </c>
    </row>
    <row r="1808" spans="1:9" x14ac:dyDescent="0.25">
      <c r="A1808" t="s">
        <v>49</v>
      </c>
      <c r="B1808" t="str">
        <f>"""TorlysDynamics"",""Torlys Inc."",""111"",""3"",""SHA0250998"",""4"",""20000"""</f>
        <v>"TorlysDynamics","Torlys Inc.","111","3","SHA0250998","4","20000"</v>
      </c>
      <c r="C1808" s="2">
        <v>45945</v>
      </c>
      <c r="D1808" s="2" t="str">
        <f>"SHA0250998"</f>
        <v>SHA0250998</v>
      </c>
      <c r="E1808" s="2" t="str">
        <f>"MISC"</f>
        <v>MISC</v>
      </c>
      <c r="F1808" t="str">
        <f>"CLARENCE"</f>
        <v>CLARENCE</v>
      </c>
      <c r="G1808">
        <v>2</v>
      </c>
      <c r="H1808">
        <v>0</v>
      </c>
      <c r="I1808">
        <v>71.900000000000006</v>
      </c>
    </row>
    <row r="1809" spans="1:9" x14ac:dyDescent="0.25">
      <c r="A1809" t="s">
        <v>49</v>
      </c>
      <c r="B1809" t="str">
        <f>"""TorlysDynamics"",""Torlys Inc."",""111"",""3"",""SHA0250998"",""4"",""30000"""</f>
        <v>"TorlysDynamics","Torlys Inc.","111","3","SHA0250998","4","30000"</v>
      </c>
      <c r="C1809" s="2">
        <v>45945</v>
      </c>
      <c r="D1809" s="2" t="str">
        <f>"SHA0250998"</f>
        <v>SHA0250998</v>
      </c>
      <c r="E1809" s="2" t="str">
        <f>"MISC"</f>
        <v>MISC</v>
      </c>
      <c r="F1809" t="str">
        <f>"CLARENCE"</f>
        <v>CLARENCE</v>
      </c>
      <c r="G1809">
        <v>2</v>
      </c>
      <c r="H1809">
        <v>0</v>
      </c>
      <c r="I1809">
        <v>71.900000000000006</v>
      </c>
    </row>
    <row r="1810" spans="1:9" x14ac:dyDescent="0.25">
      <c r="A1810" t="s">
        <v>49</v>
      </c>
      <c r="B1810" t="str">
        <f>"""TorlysDynamics"",""Torlys Inc."",""111"",""3"",""SHA0251000"",""4"",""10000"""</f>
        <v>"TorlysDynamics","Torlys Inc.","111","3","SHA0251000","4","10000"</v>
      </c>
      <c r="C1810" s="2">
        <v>45945</v>
      </c>
      <c r="D1810" s="2" t="str">
        <f>"SHA0251000"</f>
        <v>SHA0251000</v>
      </c>
      <c r="E1810" s="2" t="str">
        <f>"M475"</f>
        <v>M475</v>
      </c>
      <c r="F1810" t="str">
        <f>"AQIYL"</f>
        <v>AQIYL</v>
      </c>
      <c r="G1810">
        <v>0</v>
      </c>
      <c r="H1810">
        <v>0</v>
      </c>
      <c r="I1810">
        <v>5</v>
      </c>
    </row>
    <row r="1811" spans="1:9" x14ac:dyDescent="0.25">
      <c r="A1811" t="s">
        <v>49</v>
      </c>
      <c r="B1811" t="str">
        <f>"""TorlysDynamics"",""Torlys Inc."",""111"",""3"",""SHA0251001"",""4"",""10000"""</f>
        <v>"TorlysDynamics","Torlys Inc.","111","3","SHA0251001","4","10000"</v>
      </c>
      <c r="C1811" s="2">
        <v>45945</v>
      </c>
      <c r="D1811" s="2" t="str">
        <f>"SHA0251001"</f>
        <v>SHA0251001</v>
      </c>
      <c r="E1811" s="2" t="str">
        <f>"M475"</f>
        <v>M475</v>
      </c>
      <c r="F1811" t="str">
        <f>"AQIYL"</f>
        <v>AQIYL</v>
      </c>
      <c r="G1811">
        <v>25</v>
      </c>
      <c r="H1811">
        <v>0</v>
      </c>
      <c r="I1811">
        <v>657.25</v>
      </c>
    </row>
    <row r="1812" spans="1:9" x14ac:dyDescent="0.25">
      <c r="A1812" t="s">
        <v>49</v>
      </c>
      <c r="B1812" t="str">
        <f>"""TorlysDynamics"",""Torlys Inc."",""111"",""3"",""SHA0251002"",""4"",""30000"""</f>
        <v>"TorlysDynamics","Torlys Inc.","111","3","SHA0251002","4","30000"</v>
      </c>
      <c r="C1812" s="2">
        <v>45945</v>
      </c>
      <c r="D1812" s="2" t="str">
        <f>"SHA0251002"</f>
        <v>SHA0251002</v>
      </c>
      <c r="E1812" s="2" t="str">
        <f>"T1151"</f>
        <v>T1151</v>
      </c>
      <c r="F1812" t="str">
        <f>"BRANDON"</f>
        <v>BRANDON</v>
      </c>
      <c r="G1812">
        <v>1</v>
      </c>
      <c r="H1812">
        <v>0</v>
      </c>
      <c r="I1812">
        <v>1</v>
      </c>
    </row>
    <row r="1813" spans="1:9" x14ac:dyDescent="0.25">
      <c r="A1813" t="s">
        <v>49</v>
      </c>
      <c r="B1813" t="str">
        <f>"""TorlysDynamics"",""Torlys Inc."",""111"",""3"",""SHA0251003"",""4"",""10000"""</f>
        <v>"TorlysDynamics","Torlys Inc.","111","3","SHA0251003","4","10000"</v>
      </c>
      <c r="C1813" s="2">
        <v>45945</v>
      </c>
      <c r="D1813" s="2" t="str">
        <f>"SHA0251003"</f>
        <v>SHA0251003</v>
      </c>
      <c r="E1813" s="2" t="str">
        <f>"T1151"</f>
        <v>T1151</v>
      </c>
      <c r="F1813" t="str">
        <f>"BRANDON"</f>
        <v>BRANDON</v>
      </c>
      <c r="G1813">
        <v>39</v>
      </c>
      <c r="H1813">
        <v>0</v>
      </c>
      <c r="I1813">
        <v>1106.43</v>
      </c>
    </row>
    <row r="1814" spans="1:9" x14ac:dyDescent="0.25">
      <c r="A1814" t="s">
        <v>49</v>
      </c>
      <c r="B1814" t="str">
        <f>"""TorlysDynamics"",""Torlys Inc."",""111"",""3"",""SHA0251003"",""4"",""20000"""</f>
        <v>"TorlysDynamics","Torlys Inc.","111","3","SHA0251003","4","20000"</v>
      </c>
      <c r="C1814" s="2">
        <v>45945</v>
      </c>
      <c r="D1814" s="2" t="str">
        <f>"SHA0251003"</f>
        <v>SHA0251003</v>
      </c>
      <c r="E1814" s="2" t="str">
        <f>"T1151"</f>
        <v>T1151</v>
      </c>
      <c r="F1814" t="str">
        <f>"BRANDON"</f>
        <v>BRANDON</v>
      </c>
      <c r="G1814">
        <v>0</v>
      </c>
      <c r="H1814">
        <v>0</v>
      </c>
      <c r="I1814">
        <v>1</v>
      </c>
    </row>
    <row r="1815" spans="1:9" x14ac:dyDescent="0.25">
      <c r="A1815" t="s">
        <v>49</v>
      </c>
      <c r="B1815" t="str">
        <f>"""TorlysDynamics"",""Torlys Inc."",""111"",""3"",""SHA0251004"",""4"",""10000"""</f>
        <v>"TorlysDynamics","Torlys Inc.","111","3","SHA0251004","4","10000"</v>
      </c>
      <c r="C1815" s="2">
        <v>45945</v>
      </c>
      <c r="D1815" s="2" t="str">
        <f>"SHA0251004"</f>
        <v>SHA0251004</v>
      </c>
      <c r="E1815" s="2" t="str">
        <f>"T1151"</f>
        <v>T1151</v>
      </c>
      <c r="F1815" t="str">
        <f>"BRANDON"</f>
        <v>BRANDON</v>
      </c>
      <c r="G1815">
        <v>15</v>
      </c>
      <c r="H1815">
        <v>0</v>
      </c>
      <c r="I1815">
        <v>351.75</v>
      </c>
    </row>
    <row r="1816" spans="1:9" x14ac:dyDescent="0.25">
      <c r="A1816" t="s">
        <v>49</v>
      </c>
      <c r="B1816" t="str">
        <f>"""TorlysDynamics"",""Torlys Inc."",""111"",""3"",""SHA0251004"",""4"",""30000"""</f>
        <v>"TorlysDynamics","Torlys Inc.","111","3","SHA0251004","4","30000"</v>
      </c>
      <c r="C1816" s="2">
        <v>45945</v>
      </c>
      <c r="D1816" s="2" t="str">
        <f>"SHA0251004"</f>
        <v>SHA0251004</v>
      </c>
      <c r="E1816" s="2" t="str">
        <f>"T1151"</f>
        <v>T1151</v>
      </c>
      <c r="F1816" t="str">
        <f>"BRANDON"</f>
        <v>BRANDON</v>
      </c>
      <c r="G1816">
        <v>0</v>
      </c>
      <c r="H1816">
        <v>0</v>
      </c>
      <c r="I1816">
        <v>3</v>
      </c>
    </row>
    <row r="1817" spans="1:9" x14ac:dyDescent="0.25">
      <c r="A1817" t="s">
        <v>49</v>
      </c>
      <c r="B1817" t="str">
        <f>"""TorlysDynamics"",""Torlys Inc."",""111"",""3"",""SHA0251005"",""4"",""10000"""</f>
        <v>"TorlysDynamics","Torlys Inc.","111","3","SHA0251005","4","10000"</v>
      </c>
      <c r="C1817" s="2">
        <v>45945</v>
      </c>
      <c r="D1817" s="2" t="str">
        <f>"SHA0251005"</f>
        <v>SHA0251005</v>
      </c>
      <c r="E1817" s="2" t="str">
        <f>"T1151"</f>
        <v>T1151</v>
      </c>
      <c r="F1817" t="str">
        <f>"BRANDON"</f>
        <v>BRANDON</v>
      </c>
      <c r="G1817">
        <v>5</v>
      </c>
      <c r="H1817">
        <v>0</v>
      </c>
      <c r="I1817">
        <v>134.75</v>
      </c>
    </row>
    <row r="1818" spans="1:9" x14ac:dyDescent="0.25">
      <c r="A1818" t="s">
        <v>49</v>
      </c>
      <c r="B1818" t="str">
        <f>"""TorlysDynamics"",""Torlys Inc."",""111"",""3"",""SHA0251005"",""4"",""20000"""</f>
        <v>"TorlysDynamics","Torlys Inc.","111","3","SHA0251005","4","20000"</v>
      </c>
      <c r="C1818" s="2">
        <v>45945</v>
      </c>
      <c r="D1818" s="2" t="str">
        <f>"SHA0251005"</f>
        <v>SHA0251005</v>
      </c>
      <c r="E1818" s="2" t="str">
        <f>"T1151"</f>
        <v>T1151</v>
      </c>
      <c r="F1818" t="str">
        <f>"BRANDON"</f>
        <v>BRANDON</v>
      </c>
      <c r="G1818">
        <v>1</v>
      </c>
      <c r="H1818">
        <v>0</v>
      </c>
      <c r="I1818">
        <v>7</v>
      </c>
    </row>
    <row r="1819" spans="1:9" x14ac:dyDescent="0.25">
      <c r="A1819" t="s">
        <v>49</v>
      </c>
      <c r="B1819" t="str">
        <f>"""TorlysDynamics"",""Torlys Inc."",""111"",""3"",""SHA0251006"",""4"",""10000"""</f>
        <v>"TorlysDynamics","Torlys Inc.","111","3","SHA0251006","4","10000"</v>
      </c>
      <c r="C1819" s="2">
        <v>45945</v>
      </c>
      <c r="D1819" s="2" t="str">
        <f>"SHA0251006"</f>
        <v>SHA0251006</v>
      </c>
      <c r="E1819" s="2" t="str">
        <f>"T1151"</f>
        <v>T1151</v>
      </c>
      <c r="F1819" t="str">
        <f>"BRANDON"</f>
        <v>BRANDON</v>
      </c>
      <c r="G1819">
        <v>6</v>
      </c>
      <c r="H1819">
        <v>0</v>
      </c>
      <c r="I1819">
        <v>93.84</v>
      </c>
    </row>
    <row r="1820" spans="1:9" x14ac:dyDescent="0.25">
      <c r="A1820" t="s">
        <v>49</v>
      </c>
      <c r="B1820" t="str">
        <f>"""TorlysDynamics"",""Torlys Inc."",""111"",""3"",""SHA0251008"",""4"",""10000"""</f>
        <v>"TorlysDynamics","Torlys Inc.","111","3","SHA0251008","4","10000"</v>
      </c>
      <c r="C1820" s="2">
        <v>45945</v>
      </c>
      <c r="D1820" s="2" t="str">
        <f>"SHA0251008"</f>
        <v>SHA0251008</v>
      </c>
      <c r="E1820" s="2" t="str">
        <f>"T1151"</f>
        <v>T1151</v>
      </c>
      <c r="F1820" t="str">
        <f>"BRANDON"</f>
        <v>BRANDON</v>
      </c>
      <c r="G1820">
        <v>35</v>
      </c>
      <c r="H1820">
        <v>0</v>
      </c>
      <c r="I1820">
        <v>820.75</v>
      </c>
    </row>
    <row r="1821" spans="1:9" x14ac:dyDescent="0.25">
      <c r="A1821" t="s">
        <v>49</v>
      </c>
      <c r="B1821" t="str">
        <f>"""TorlysDynamics"",""Torlys Inc."",""111"",""3"",""SHA0251012"",""4"",""10000"""</f>
        <v>"TorlysDynamics","Torlys Inc.","111","3","SHA0251012","4","10000"</v>
      </c>
      <c r="C1821" s="2">
        <v>45945</v>
      </c>
      <c r="D1821" s="2" t="str">
        <f>"SHA0251012"</f>
        <v>SHA0251012</v>
      </c>
      <c r="E1821" s="2" t="str">
        <f>"S125"</f>
        <v>S125</v>
      </c>
      <c r="F1821" t="str">
        <f>"AQIYL"</f>
        <v>AQIYL</v>
      </c>
      <c r="G1821">
        <v>54</v>
      </c>
      <c r="H1821">
        <v>0</v>
      </c>
      <c r="I1821">
        <v>1455.3</v>
      </c>
    </row>
    <row r="1822" spans="1:9" x14ac:dyDescent="0.25">
      <c r="A1822" t="s">
        <v>49</v>
      </c>
      <c r="B1822" t="str">
        <f>"""TorlysDynamics"",""Torlys Inc."",""111"",""3"",""SHA0251013"",""4"",""10000"""</f>
        <v>"TorlysDynamics","Torlys Inc.","111","3","SHA0251013","4","10000"</v>
      </c>
      <c r="C1822" s="2">
        <v>45945</v>
      </c>
      <c r="D1822" s="2" t="str">
        <f>"SHA0251013"</f>
        <v>SHA0251013</v>
      </c>
      <c r="E1822" s="2" t="str">
        <f>"S125"</f>
        <v>S125</v>
      </c>
      <c r="F1822" t="str">
        <f>"AQIYL"</f>
        <v>AQIYL</v>
      </c>
      <c r="G1822">
        <v>45</v>
      </c>
      <c r="H1822">
        <v>1</v>
      </c>
      <c r="I1822">
        <v>2808.63</v>
      </c>
    </row>
    <row r="1823" spans="1:9" x14ac:dyDescent="0.25">
      <c r="A1823" t="s">
        <v>49</v>
      </c>
      <c r="B1823" t="str">
        <f>"""TorlysDynamics"",""Torlys Inc."",""111"",""3"",""SHA0251013"",""4"",""20000"""</f>
        <v>"TorlysDynamics","Torlys Inc.","111","3","SHA0251013","4","20000"</v>
      </c>
      <c r="C1823" s="2">
        <v>45945</v>
      </c>
      <c r="D1823" s="2" t="str">
        <f>"SHA0251013"</f>
        <v>SHA0251013</v>
      </c>
      <c r="E1823" s="2" t="str">
        <f>"S125"</f>
        <v>S125</v>
      </c>
      <c r="F1823" t="str">
        <f>"AQIYL"</f>
        <v>AQIYL</v>
      </c>
      <c r="G1823">
        <v>2</v>
      </c>
      <c r="H1823">
        <v>0</v>
      </c>
      <c r="I1823">
        <v>9</v>
      </c>
    </row>
    <row r="1824" spans="1:9" x14ac:dyDescent="0.25">
      <c r="A1824" t="s">
        <v>49</v>
      </c>
      <c r="B1824" t="str">
        <f>"""TorlysDynamics"",""Torlys Inc."",""111"",""3"",""SHA0251013"",""4"",""60000"""</f>
        <v>"TorlysDynamics","Torlys Inc.","111","3","SHA0251013","4","60000"</v>
      </c>
      <c r="C1824" s="2">
        <v>45945</v>
      </c>
      <c r="D1824" s="2" t="str">
        <f>"SHA0251013"</f>
        <v>SHA0251013</v>
      </c>
      <c r="E1824" s="2" t="str">
        <f>"S125"</f>
        <v>S125</v>
      </c>
      <c r="F1824" t="str">
        <f>"AQIYL"</f>
        <v>AQIYL</v>
      </c>
      <c r="G1824">
        <v>0</v>
      </c>
      <c r="H1824">
        <v>0</v>
      </c>
      <c r="I1824">
        <v>3</v>
      </c>
    </row>
    <row r="1825" spans="1:9" x14ac:dyDescent="0.25">
      <c r="A1825" t="s">
        <v>49</v>
      </c>
      <c r="B1825" t="str">
        <f>"""TorlysDynamics"",""Torlys Inc."",""111"",""3"",""SHA0251014"",""4"",""10000"""</f>
        <v>"TorlysDynamics","Torlys Inc.","111","3","SHA0251014","4","10000"</v>
      </c>
      <c r="C1825" s="2">
        <v>45945</v>
      </c>
      <c r="D1825" s="2" t="str">
        <f>"SHA0251014"</f>
        <v>SHA0251014</v>
      </c>
      <c r="E1825" s="2" t="str">
        <f>"S125"</f>
        <v>S125</v>
      </c>
      <c r="F1825" t="str">
        <f>"AQIYL"</f>
        <v>AQIYL</v>
      </c>
      <c r="G1825">
        <v>5</v>
      </c>
      <c r="H1825">
        <v>0</v>
      </c>
      <c r="I1825">
        <v>117.25</v>
      </c>
    </row>
    <row r="1826" spans="1:9" x14ac:dyDescent="0.25">
      <c r="A1826" t="s">
        <v>49</v>
      </c>
      <c r="B1826" t="str">
        <f>"""TorlysDynamics"",""Torlys Inc."",""111"",""3"",""SHA0251015"",""4"",""10000"""</f>
        <v>"TorlysDynamics","Torlys Inc.","111","3","SHA0251015","4","10000"</v>
      </c>
      <c r="C1826" s="2">
        <v>45945</v>
      </c>
      <c r="D1826" s="2" t="str">
        <f>"SHA0251015"</f>
        <v>SHA0251015</v>
      </c>
      <c r="E1826" s="2" t="str">
        <f>"S125"</f>
        <v>S125</v>
      </c>
      <c r="F1826" t="str">
        <f>"AQIYL"</f>
        <v>AQIYL</v>
      </c>
      <c r="G1826">
        <v>1</v>
      </c>
      <c r="H1826">
        <v>0</v>
      </c>
      <c r="I1826">
        <v>17</v>
      </c>
    </row>
    <row r="1827" spans="1:9" x14ac:dyDescent="0.25">
      <c r="A1827" t="s">
        <v>49</v>
      </c>
      <c r="B1827" t="str">
        <f>"""TorlysDynamics"",""Torlys Inc."",""111"",""3"",""SHA0251016"",""4"",""30000"""</f>
        <v>"TorlysDynamics","Torlys Inc.","111","3","SHA0251016","4","30000"</v>
      </c>
      <c r="C1827" s="2">
        <v>45945</v>
      </c>
      <c r="D1827" s="2" t="str">
        <f>"SHA0251016"</f>
        <v>SHA0251016</v>
      </c>
      <c r="E1827" s="2" t="str">
        <f>"E545"</f>
        <v>E545</v>
      </c>
      <c r="F1827" t="str">
        <f>"KEVIN-F"</f>
        <v>KEVIN-F</v>
      </c>
      <c r="G1827">
        <v>2</v>
      </c>
      <c r="H1827">
        <v>0</v>
      </c>
      <c r="I1827">
        <v>2</v>
      </c>
    </row>
    <row r="1828" spans="1:9" x14ac:dyDescent="0.25">
      <c r="A1828" t="s">
        <v>49</v>
      </c>
      <c r="B1828" t="str">
        <f>"""TorlysDynamics"",""Torlys Inc."",""111"",""3"",""SHA0251017"",""4"",""10000"""</f>
        <v>"TorlysDynamics","Torlys Inc.","111","3","SHA0251017","4","10000"</v>
      </c>
      <c r="C1828" s="2">
        <v>45945</v>
      </c>
      <c r="D1828" s="2" t="str">
        <f>"SHA0251017"</f>
        <v>SHA0251017</v>
      </c>
      <c r="E1828" s="2" t="str">
        <f>"C1747"</f>
        <v>C1747</v>
      </c>
      <c r="F1828" t="str">
        <f>"CHICO"</f>
        <v>CHICO</v>
      </c>
      <c r="G1828">
        <v>58</v>
      </c>
      <c r="H1828">
        <v>0</v>
      </c>
      <c r="I1828">
        <v>850.28</v>
      </c>
    </row>
    <row r="1829" spans="1:9" x14ac:dyDescent="0.25">
      <c r="A1829" t="s">
        <v>49</v>
      </c>
      <c r="B1829" t="str">
        <f>"""TorlysDynamics"",""Torlys Inc."",""111"",""3"",""SHA0251018"",""4"",""10000"""</f>
        <v>"TorlysDynamics","Torlys Inc.","111","3","SHA0251018","4","10000"</v>
      </c>
      <c r="C1829" s="2">
        <v>45945</v>
      </c>
      <c r="D1829" s="2" t="str">
        <f>"SHA0251018"</f>
        <v>SHA0251018</v>
      </c>
      <c r="E1829" s="2" t="str">
        <f>"C1747"</f>
        <v>C1747</v>
      </c>
      <c r="F1829" t="str">
        <f>"CHICO"</f>
        <v>CHICO</v>
      </c>
      <c r="G1829">
        <v>49</v>
      </c>
      <c r="H1829">
        <v>0</v>
      </c>
      <c r="I1829">
        <v>1390.13</v>
      </c>
    </row>
    <row r="1830" spans="1:9" x14ac:dyDescent="0.25">
      <c r="A1830" t="s">
        <v>49</v>
      </c>
      <c r="B1830" t="str">
        <f>"""TorlysDynamics"",""Torlys Inc."",""111"",""3"",""SHA0251019"",""4"",""10000"""</f>
        <v>"TorlysDynamics","Torlys Inc.","111","3","SHA0251019","4","10000"</v>
      </c>
      <c r="C1830" s="2">
        <v>45945</v>
      </c>
      <c r="D1830" s="2" t="str">
        <f>"SHA0251019"</f>
        <v>SHA0251019</v>
      </c>
      <c r="E1830" s="2" t="str">
        <f>"C1747"</f>
        <v>C1747</v>
      </c>
      <c r="F1830" t="str">
        <f>"CHICO"</f>
        <v>CHICO</v>
      </c>
      <c r="G1830">
        <v>66</v>
      </c>
      <c r="H1830">
        <v>0</v>
      </c>
      <c r="I1830">
        <v>967.56</v>
      </c>
    </row>
    <row r="1831" spans="1:9" x14ac:dyDescent="0.25">
      <c r="A1831" t="s">
        <v>49</v>
      </c>
      <c r="B1831" t="str">
        <f>"""TorlysDynamics"",""Torlys Inc."",""111"",""3"",""SHA0251020"",""4"",""10000"""</f>
        <v>"TorlysDynamics","Torlys Inc.","111","3","SHA0251020","4","10000"</v>
      </c>
      <c r="C1831" s="2">
        <v>45945</v>
      </c>
      <c r="D1831" s="2" t="str">
        <f>"SHA0251020"</f>
        <v>SHA0251020</v>
      </c>
      <c r="E1831" s="2" t="str">
        <f>"C1747"</f>
        <v>C1747</v>
      </c>
      <c r="F1831" t="str">
        <f>"CHICO"</f>
        <v>CHICO</v>
      </c>
      <c r="G1831">
        <v>48</v>
      </c>
      <c r="H1831">
        <v>0</v>
      </c>
      <c r="I1831">
        <v>703.68</v>
      </c>
    </row>
    <row r="1832" spans="1:9" x14ac:dyDescent="0.25">
      <c r="A1832" t="s">
        <v>49</v>
      </c>
      <c r="B1832" t="str">
        <f>"""TorlysDynamics"",""Torlys Inc."",""111"",""3"",""SHA0251021"",""4"",""10000"""</f>
        <v>"TorlysDynamics","Torlys Inc.","111","3","SHA0251021","4","10000"</v>
      </c>
      <c r="C1832" s="2">
        <v>45945</v>
      </c>
      <c r="D1832" s="2" t="str">
        <f>"SHA0251021"</f>
        <v>SHA0251021</v>
      </c>
      <c r="E1832" s="2" t="str">
        <f>"C1747"</f>
        <v>C1747</v>
      </c>
      <c r="F1832" t="str">
        <f>"CHICO"</f>
        <v>CHICO</v>
      </c>
      <c r="G1832">
        <v>82</v>
      </c>
      <c r="H1832">
        <v>0</v>
      </c>
      <c r="I1832">
        <v>1202.1199999999999</v>
      </c>
    </row>
    <row r="1833" spans="1:9" x14ac:dyDescent="0.25">
      <c r="A1833" t="s">
        <v>49</v>
      </c>
      <c r="B1833" t="str">
        <f>"""TorlysDynamics"",""Torlys Inc."",""111"",""3"",""SHA0251022"",""4"",""10000"""</f>
        <v>"TorlysDynamics","Torlys Inc.","111","3","SHA0251022","4","10000"</v>
      </c>
      <c r="C1833" s="2">
        <v>45945</v>
      </c>
      <c r="D1833" s="2" t="str">
        <f>"SHA0251022"</f>
        <v>SHA0251022</v>
      </c>
      <c r="E1833" s="2" t="str">
        <f>"C1747"</f>
        <v>C1747</v>
      </c>
      <c r="F1833" t="str">
        <f>"CHICO"</f>
        <v>CHICO</v>
      </c>
      <c r="G1833">
        <v>56</v>
      </c>
      <c r="H1833">
        <v>0</v>
      </c>
      <c r="I1833">
        <v>820.96</v>
      </c>
    </row>
    <row r="1834" spans="1:9" x14ac:dyDescent="0.25">
      <c r="A1834" t="s">
        <v>49</v>
      </c>
      <c r="B1834" t="str">
        <f>"""TorlysDynamics"",""Torlys Inc."",""111"",""3"",""SHA0251023"",""4"",""10000"""</f>
        <v>"TorlysDynamics","Torlys Inc.","111","3","SHA0251023","4","10000"</v>
      </c>
      <c r="C1834" s="2">
        <v>45945</v>
      </c>
      <c r="D1834" s="2" t="str">
        <f>"SHA0251023"</f>
        <v>SHA0251023</v>
      </c>
      <c r="E1834" s="2" t="str">
        <f>"B105"</f>
        <v>B105</v>
      </c>
      <c r="F1834" t="str">
        <f>"MANUEL"</f>
        <v>MANUEL</v>
      </c>
      <c r="G1834">
        <v>27</v>
      </c>
      <c r="H1834">
        <v>0</v>
      </c>
      <c r="I1834">
        <v>633.15</v>
      </c>
    </row>
    <row r="1835" spans="1:9" x14ac:dyDescent="0.25">
      <c r="A1835" t="s">
        <v>49</v>
      </c>
      <c r="B1835" t="str">
        <f>"""TorlysDynamics"",""Torlys Inc."",""111"",""3"",""SHA0251024"",""4"",""10000"""</f>
        <v>"TorlysDynamics","Torlys Inc.","111","3","SHA0251024","4","10000"</v>
      </c>
      <c r="C1835" s="2">
        <v>45945</v>
      </c>
      <c r="D1835" s="2" t="str">
        <f>"SHA0251024"</f>
        <v>SHA0251024</v>
      </c>
      <c r="E1835" s="2" t="str">
        <f>"B105"</f>
        <v>B105</v>
      </c>
      <c r="F1835" t="str">
        <f>"MANUEL"</f>
        <v>MANUEL</v>
      </c>
      <c r="G1835">
        <v>3</v>
      </c>
      <c r="H1835">
        <v>0</v>
      </c>
      <c r="I1835">
        <v>70.349999999999994</v>
      </c>
    </row>
    <row r="1836" spans="1:9" x14ac:dyDescent="0.25">
      <c r="A1836" t="s">
        <v>49</v>
      </c>
      <c r="B1836" t="str">
        <f>"""TorlysDynamics"",""Torlys Inc."",""111"",""3"",""SHA0251025"",""4"",""10000"""</f>
        <v>"TorlysDynamics","Torlys Inc.","111","3","SHA0251025","4","10000"</v>
      </c>
      <c r="C1836" s="2">
        <v>45945</v>
      </c>
      <c r="D1836" s="2" t="str">
        <f>"SHA0251025"</f>
        <v>SHA0251025</v>
      </c>
      <c r="E1836" s="2" t="str">
        <f>"B105"</f>
        <v>B105</v>
      </c>
      <c r="F1836" t="str">
        <f>"MANUEL"</f>
        <v>MANUEL</v>
      </c>
      <c r="G1836">
        <v>2</v>
      </c>
      <c r="H1836">
        <v>0</v>
      </c>
      <c r="I1836">
        <v>46.9</v>
      </c>
    </row>
    <row r="1837" spans="1:9" x14ac:dyDescent="0.25">
      <c r="A1837" t="s">
        <v>49</v>
      </c>
      <c r="B1837" t="str">
        <f>"""TorlysDynamics"",""Torlys Inc."",""111"",""3"",""SHA0251028"",""4"",""10000"""</f>
        <v>"TorlysDynamics","Torlys Inc.","111","3","SHA0251028","4","10000"</v>
      </c>
      <c r="C1837" s="2">
        <v>45945</v>
      </c>
      <c r="D1837" s="2" t="str">
        <f>"SHA0251028"</f>
        <v>SHA0251028</v>
      </c>
      <c r="E1837" s="2" t="str">
        <f>"L1080"</f>
        <v>L1080</v>
      </c>
      <c r="F1837" t="str">
        <f>"GRANT"</f>
        <v>GRANT</v>
      </c>
      <c r="G1837">
        <v>17</v>
      </c>
      <c r="H1837">
        <v>0</v>
      </c>
      <c r="I1837">
        <v>290.87</v>
      </c>
    </row>
    <row r="1838" spans="1:9" x14ac:dyDescent="0.25">
      <c r="A1838" t="s">
        <v>49</v>
      </c>
      <c r="B1838" t="str">
        <f>"""TorlysDynamics"",""Torlys Inc."",""111"",""3"",""SHA0251029"",""4"",""10000"""</f>
        <v>"TorlysDynamics","Torlys Inc.","111","3","SHA0251029","4","10000"</v>
      </c>
      <c r="C1838" s="2">
        <v>45945</v>
      </c>
      <c r="D1838" s="2" t="str">
        <f>"SHA0251029"</f>
        <v>SHA0251029</v>
      </c>
      <c r="E1838" s="2" t="str">
        <f>"L1080"</f>
        <v>L1080</v>
      </c>
      <c r="F1838" t="str">
        <f>"GRANT"</f>
        <v>GRANT</v>
      </c>
      <c r="G1838">
        <v>1</v>
      </c>
      <c r="H1838">
        <v>0</v>
      </c>
      <c r="I1838">
        <v>50</v>
      </c>
    </row>
    <row r="1839" spans="1:9" x14ac:dyDescent="0.25">
      <c r="A1839" t="s">
        <v>49</v>
      </c>
      <c r="B1839" t="str">
        <f>"""TorlysDynamics"",""Torlys Inc."",""111"",""3"",""SHA0251032"",""4"",""30000"""</f>
        <v>"TorlysDynamics","Torlys Inc.","111","3","SHA0251032","4","30000"</v>
      </c>
      <c r="C1839" s="2">
        <v>45945</v>
      </c>
      <c r="D1839" s="2" t="str">
        <f>"SHA0251032"</f>
        <v>SHA0251032</v>
      </c>
      <c r="E1839" s="2" t="str">
        <f>"C1000"</f>
        <v>C1000</v>
      </c>
      <c r="F1839" t="str">
        <f>"JASON-R"</f>
        <v>JASON-R</v>
      </c>
      <c r="G1839">
        <v>0</v>
      </c>
      <c r="H1839">
        <v>0</v>
      </c>
      <c r="I1839">
        <v>2</v>
      </c>
    </row>
    <row r="1840" spans="1:9" x14ac:dyDescent="0.25">
      <c r="A1840" t="s">
        <v>49</v>
      </c>
      <c r="B1840" t="str">
        <f>"""TorlysDynamics"",""Torlys Inc."",""111"",""3"",""SHA0251033"",""4"",""10000"""</f>
        <v>"TorlysDynamics","Torlys Inc.","111","3","SHA0251033","4","10000"</v>
      </c>
      <c r="C1840" s="2">
        <v>45945</v>
      </c>
      <c r="D1840" s="2" t="str">
        <f>"SHA0251033"</f>
        <v>SHA0251033</v>
      </c>
      <c r="E1840" s="2" t="str">
        <f>"C1000"</f>
        <v>C1000</v>
      </c>
      <c r="F1840" t="str">
        <f>"JASON-R"</f>
        <v>JASON-R</v>
      </c>
      <c r="G1840">
        <v>6</v>
      </c>
      <c r="H1840">
        <v>1</v>
      </c>
      <c r="I1840">
        <v>907.12</v>
      </c>
    </row>
    <row r="1841" spans="1:9" x14ac:dyDescent="0.25">
      <c r="A1841" t="s">
        <v>49</v>
      </c>
      <c r="B1841" t="str">
        <f>"""TorlysDynamics"",""Torlys Inc."",""111"",""3"",""SHA0251034"",""4"",""10000"""</f>
        <v>"TorlysDynamics","Torlys Inc.","111","3","SHA0251034","4","10000"</v>
      </c>
      <c r="C1841" s="2">
        <v>45945</v>
      </c>
      <c r="D1841" s="2" t="str">
        <f>"SHA0251034"</f>
        <v>SHA0251034</v>
      </c>
      <c r="E1841" s="2" t="str">
        <f>"C1000"</f>
        <v>C1000</v>
      </c>
      <c r="F1841" t="str">
        <f>"JASON-R"</f>
        <v>JASON-R</v>
      </c>
      <c r="G1841">
        <v>9</v>
      </c>
      <c r="H1841">
        <v>0</v>
      </c>
      <c r="I1841">
        <v>211.05</v>
      </c>
    </row>
    <row r="1842" spans="1:9" x14ac:dyDescent="0.25">
      <c r="A1842" t="s">
        <v>49</v>
      </c>
      <c r="B1842" t="str">
        <f>"""TorlysDynamics"",""Torlys Inc."",""111"",""3"",""SHA0251035"",""4"",""10000"""</f>
        <v>"TorlysDynamics","Torlys Inc.","111","3","SHA0251035","4","10000"</v>
      </c>
      <c r="C1842" s="2">
        <v>45945</v>
      </c>
      <c r="D1842" s="2" t="str">
        <f>"SHA0251035"</f>
        <v>SHA0251035</v>
      </c>
      <c r="E1842" s="2" t="str">
        <f>"C1000"</f>
        <v>C1000</v>
      </c>
      <c r="F1842" t="str">
        <f>"JASON-R"</f>
        <v>JASON-R</v>
      </c>
      <c r="G1842">
        <v>23</v>
      </c>
      <c r="H1842">
        <v>0</v>
      </c>
      <c r="I1842">
        <v>619.85</v>
      </c>
    </row>
    <row r="1843" spans="1:9" x14ac:dyDescent="0.25">
      <c r="A1843" t="s">
        <v>49</v>
      </c>
      <c r="B1843" t="str">
        <f>"""TorlysDynamics"",""Torlys Inc."",""111"",""3"",""SHA0251035"",""4"",""20000"""</f>
        <v>"TorlysDynamics","Torlys Inc.","111","3","SHA0251035","4","20000"</v>
      </c>
      <c r="C1843" s="2">
        <v>45945</v>
      </c>
      <c r="D1843" s="2" t="str">
        <f>"SHA0251035"</f>
        <v>SHA0251035</v>
      </c>
      <c r="E1843" s="2" t="str">
        <f>"C1000"</f>
        <v>C1000</v>
      </c>
      <c r="F1843" t="str">
        <f>"JASON-R"</f>
        <v>JASON-R</v>
      </c>
      <c r="G1843">
        <v>0</v>
      </c>
      <c r="H1843">
        <v>0</v>
      </c>
      <c r="I1843">
        <v>1</v>
      </c>
    </row>
    <row r="1844" spans="1:9" x14ac:dyDescent="0.25">
      <c r="A1844" t="s">
        <v>49</v>
      </c>
      <c r="B1844" t="str">
        <f>"""TorlysDynamics"",""Torlys Inc."",""111"",""3"",""SHA0251035"",""4"",""40000"""</f>
        <v>"TorlysDynamics","Torlys Inc.","111","3","SHA0251035","4","40000"</v>
      </c>
      <c r="C1844" s="2">
        <v>45945</v>
      </c>
      <c r="D1844" s="2" t="str">
        <f>"SHA0251035"</f>
        <v>SHA0251035</v>
      </c>
      <c r="E1844" s="2" t="str">
        <f>"C1000"</f>
        <v>C1000</v>
      </c>
      <c r="F1844" t="str">
        <f>"JASON-R"</f>
        <v>JASON-R</v>
      </c>
      <c r="G1844">
        <v>6</v>
      </c>
      <c r="H1844">
        <v>0</v>
      </c>
      <c r="I1844">
        <v>12</v>
      </c>
    </row>
    <row r="1845" spans="1:9" x14ac:dyDescent="0.25">
      <c r="A1845" t="s">
        <v>49</v>
      </c>
      <c r="B1845" t="str">
        <f>"""TorlysDynamics"",""Torlys Inc."",""111"",""3"",""SHA0251035"",""4"",""50000"""</f>
        <v>"TorlysDynamics","Torlys Inc.","111","3","SHA0251035","4","50000"</v>
      </c>
      <c r="C1845" s="2">
        <v>45945</v>
      </c>
      <c r="D1845" s="2" t="str">
        <f>"SHA0251035"</f>
        <v>SHA0251035</v>
      </c>
      <c r="E1845" s="2" t="str">
        <f>"C1000"</f>
        <v>C1000</v>
      </c>
      <c r="F1845" t="str">
        <f>"JASON-R"</f>
        <v>JASON-R</v>
      </c>
      <c r="G1845">
        <v>0</v>
      </c>
      <c r="H1845">
        <v>0</v>
      </c>
      <c r="I1845">
        <v>1</v>
      </c>
    </row>
    <row r="1846" spans="1:9" x14ac:dyDescent="0.25">
      <c r="A1846" t="s">
        <v>49</v>
      </c>
      <c r="B1846" t="str">
        <f>"""TorlysDynamics"",""Torlys Inc."",""111"",""3"",""SHA0251036"",""4"",""10000"""</f>
        <v>"TorlysDynamics","Torlys Inc.","111","3","SHA0251036","4","10000"</v>
      </c>
      <c r="C1846" s="2">
        <v>45945</v>
      </c>
      <c r="D1846" s="2" t="str">
        <f>"SHA0251036"</f>
        <v>SHA0251036</v>
      </c>
      <c r="E1846" s="2" t="str">
        <f>"C1000"</f>
        <v>C1000</v>
      </c>
      <c r="F1846" t="str">
        <f>"JASON-R"</f>
        <v>JASON-R</v>
      </c>
      <c r="G1846">
        <v>6</v>
      </c>
      <c r="H1846">
        <v>0</v>
      </c>
      <c r="I1846">
        <v>102</v>
      </c>
    </row>
    <row r="1847" spans="1:9" x14ac:dyDescent="0.25">
      <c r="A1847" t="s">
        <v>49</v>
      </c>
      <c r="B1847" t="str">
        <f>"""TorlysDynamics"",""Torlys Inc."",""111"",""3"",""SHA0251037"",""4"",""10000"""</f>
        <v>"TorlysDynamics","Torlys Inc.","111","3","SHA0251037","4","10000"</v>
      </c>
      <c r="C1847" s="2">
        <v>45945</v>
      </c>
      <c r="D1847" s="2" t="str">
        <f>"SHA0251037"</f>
        <v>SHA0251037</v>
      </c>
      <c r="E1847" s="2" t="str">
        <f>"C1000"</f>
        <v>C1000</v>
      </c>
      <c r="F1847" t="str">
        <f>"JASON-R"</f>
        <v>JASON-R</v>
      </c>
      <c r="G1847">
        <v>3</v>
      </c>
      <c r="H1847">
        <v>0</v>
      </c>
      <c r="I1847">
        <v>68.459999999999994</v>
      </c>
    </row>
    <row r="1848" spans="1:9" x14ac:dyDescent="0.25">
      <c r="A1848" t="s">
        <v>49</v>
      </c>
      <c r="B1848" t="str">
        <f>"""TorlysDynamics"",""Torlys Inc."",""111"",""3"",""SHA0251037"",""4"",""20000"""</f>
        <v>"TorlysDynamics","Torlys Inc.","111","3","SHA0251037","4","20000"</v>
      </c>
      <c r="C1848" s="2">
        <v>45945</v>
      </c>
      <c r="D1848" s="2" t="str">
        <f>"SHA0251037"</f>
        <v>SHA0251037</v>
      </c>
      <c r="E1848" s="2" t="str">
        <f>"C1000"</f>
        <v>C1000</v>
      </c>
      <c r="F1848" t="str">
        <f>"JASON-R"</f>
        <v>JASON-R</v>
      </c>
      <c r="G1848">
        <v>1</v>
      </c>
      <c r="H1848">
        <v>0</v>
      </c>
      <c r="I1848">
        <v>7</v>
      </c>
    </row>
    <row r="1849" spans="1:9" x14ac:dyDescent="0.25">
      <c r="A1849" t="s">
        <v>49</v>
      </c>
      <c r="B1849" t="str">
        <f>"""TorlysDynamics"",""Torlys Inc."",""111"",""3"",""SHA0251038"",""4"",""10000"""</f>
        <v>"TorlysDynamics","Torlys Inc.","111","3","SHA0251038","4","10000"</v>
      </c>
      <c r="C1849" s="2">
        <v>45945</v>
      </c>
      <c r="D1849" s="2" t="str">
        <f>"SHA0251038"</f>
        <v>SHA0251038</v>
      </c>
      <c r="E1849" s="2" t="str">
        <f>"C1000"</f>
        <v>C1000</v>
      </c>
      <c r="F1849" t="str">
        <f>"JASON-R"</f>
        <v>JASON-R</v>
      </c>
      <c r="G1849">
        <v>23</v>
      </c>
      <c r="H1849">
        <v>0</v>
      </c>
      <c r="I1849">
        <v>619.85</v>
      </c>
    </row>
    <row r="1850" spans="1:9" x14ac:dyDescent="0.25">
      <c r="A1850" t="s">
        <v>49</v>
      </c>
      <c r="B1850" t="str">
        <f>"""TorlysDynamics"",""Torlys Inc."",""111"",""3"",""SHA0251038"",""4"",""20000"""</f>
        <v>"TorlysDynamics","Torlys Inc.","111","3","SHA0251038","4","20000"</v>
      </c>
      <c r="C1850" s="2">
        <v>45945</v>
      </c>
      <c r="D1850" s="2" t="str">
        <f>"SHA0251038"</f>
        <v>SHA0251038</v>
      </c>
      <c r="E1850" s="2" t="str">
        <f>"C1000"</f>
        <v>C1000</v>
      </c>
      <c r="F1850" t="str">
        <f>"JASON-R"</f>
        <v>JASON-R</v>
      </c>
      <c r="G1850">
        <v>0</v>
      </c>
      <c r="H1850">
        <v>0</v>
      </c>
      <c r="I1850">
        <v>1</v>
      </c>
    </row>
    <row r="1851" spans="1:9" x14ac:dyDescent="0.25">
      <c r="A1851" t="s">
        <v>49</v>
      </c>
      <c r="B1851" t="str">
        <f>"""TorlysDynamics"",""Torlys Inc."",""111"",""3"",""SHA0251040"",""4"",""10000"""</f>
        <v>"TorlysDynamics","Torlys Inc.","111","3","SHA0251040","4","10000"</v>
      </c>
      <c r="C1851" s="2">
        <v>45945</v>
      </c>
      <c r="D1851" s="2" t="str">
        <f>"SHA0251040"</f>
        <v>SHA0251040</v>
      </c>
      <c r="E1851" s="2" t="str">
        <f>"C1000"</f>
        <v>C1000</v>
      </c>
      <c r="F1851" t="str">
        <f>"JASON-R"</f>
        <v>JASON-R</v>
      </c>
      <c r="G1851">
        <v>7</v>
      </c>
      <c r="H1851">
        <v>0</v>
      </c>
      <c r="I1851">
        <v>120.26</v>
      </c>
    </row>
    <row r="1852" spans="1:9" x14ac:dyDescent="0.25">
      <c r="A1852" t="s">
        <v>49</v>
      </c>
      <c r="B1852" t="str">
        <f>"""TorlysDynamics"",""Torlys Inc."",""111"",""3"",""SHA0251042"",""4"",""10000"""</f>
        <v>"TorlysDynamics","Torlys Inc.","111","3","SHA0251042","4","10000"</v>
      </c>
      <c r="C1852" s="2">
        <v>45945</v>
      </c>
      <c r="D1852" s="2" t="str">
        <f>"SHA0251042"</f>
        <v>SHA0251042</v>
      </c>
      <c r="E1852" s="2" t="str">
        <f>"C1000"</f>
        <v>C1000</v>
      </c>
      <c r="F1852" t="str">
        <f>"JASON-R"</f>
        <v>JASON-R</v>
      </c>
      <c r="G1852">
        <v>51</v>
      </c>
      <c r="H1852">
        <v>0</v>
      </c>
      <c r="I1852">
        <v>747.66</v>
      </c>
    </row>
    <row r="1853" spans="1:9" x14ac:dyDescent="0.25">
      <c r="A1853" t="s">
        <v>49</v>
      </c>
      <c r="B1853" t="str">
        <f>"""TorlysDynamics"",""Torlys Inc."",""111"",""3"",""SHA0251042"",""4"",""20000"""</f>
        <v>"TorlysDynamics","Torlys Inc.","111","3","SHA0251042","4","20000"</v>
      </c>
      <c r="C1853" s="2">
        <v>45945</v>
      </c>
      <c r="D1853" s="2" t="str">
        <f>"SHA0251042"</f>
        <v>SHA0251042</v>
      </c>
      <c r="E1853" s="2" t="str">
        <f>"C1000"</f>
        <v>C1000</v>
      </c>
      <c r="F1853" t="str">
        <f>"JASON-R"</f>
        <v>JASON-R</v>
      </c>
      <c r="G1853">
        <v>0</v>
      </c>
      <c r="H1853">
        <v>0</v>
      </c>
      <c r="I1853">
        <v>4</v>
      </c>
    </row>
    <row r="1854" spans="1:9" x14ac:dyDescent="0.25">
      <c r="A1854" t="s">
        <v>49</v>
      </c>
      <c r="B1854" t="str">
        <f>"""TorlysDynamics"",""Torlys Inc."",""111"",""3"",""SHA0251043"",""4"",""10000"""</f>
        <v>"TorlysDynamics","Torlys Inc.","111","3","SHA0251043","4","10000"</v>
      </c>
      <c r="C1854" s="2">
        <v>45945</v>
      </c>
      <c r="D1854" s="2" t="str">
        <f>"SHA0251043"</f>
        <v>SHA0251043</v>
      </c>
      <c r="E1854" s="2" t="str">
        <f>"C1000"</f>
        <v>C1000</v>
      </c>
      <c r="F1854" t="str">
        <f>"JASON-R"</f>
        <v>JASON-R</v>
      </c>
      <c r="G1854">
        <v>31</v>
      </c>
      <c r="H1854">
        <v>0</v>
      </c>
      <c r="I1854">
        <v>835.45</v>
      </c>
    </row>
    <row r="1855" spans="1:9" x14ac:dyDescent="0.25">
      <c r="A1855" t="s">
        <v>49</v>
      </c>
      <c r="B1855" t="str">
        <f>"""TorlysDynamics"",""Torlys Inc."",""111"",""3"",""SHA0251043"",""4"",""20000"""</f>
        <v>"TorlysDynamics","Torlys Inc.","111","3","SHA0251043","4","20000"</v>
      </c>
      <c r="C1855" s="2">
        <v>45945</v>
      </c>
      <c r="D1855" s="2" t="str">
        <f>"SHA0251043"</f>
        <v>SHA0251043</v>
      </c>
      <c r="E1855" s="2" t="str">
        <f>"C1000"</f>
        <v>C1000</v>
      </c>
      <c r="F1855" t="str">
        <f>"JASON-R"</f>
        <v>JASON-R</v>
      </c>
      <c r="G1855">
        <v>0</v>
      </c>
      <c r="H1855">
        <v>0</v>
      </c>
      <c r="I1855">
        <v>2</v>
      </c>
    </row>
    <row r="1856" spans="1:9" x14ac:dyDescent="0.25">
      <c r="A1856" t="s">
        <v>49</v>
      </c>
      <c r="B1856" t="str">
        <f>"""TorlysDynamics"",""Torlys Inc."",""111"",""3"",""SHA0251043"",""4"",""40000"""</f>
        <v>"TorlysDynamics","Torlys Inc.","111","3","SHA0251043","4","40000"</v>
      </c>
      <c r="C1856" s="2">
        <v>45945</v>
      </c>
      <c r="D1856" s="2" t="str">
        <f>"SHA0251043"</f>
        <v>SHA0251043</v>
      </c>
      <c r="E1856" s="2" t="str">
        <f>"C1000"</f>
        <v>C1000</v>
      </c>
      <c r="F1856" t="str">
        <f>"JASON-R"</f>
        <v>JASON-R</v>
      </c>
      <c r="G1856">
        <v>0</v>
      </c>
      <c r="H1856">
        <v>0</v>
      </c>
      <c r="I1856">
        <v>1</v>
      </c>
    </row>
    <row r="1857" spans="1:9" x14ac:dyDescent="0.25">
      <c r="A1857" t="s">
        <v>49</v>
      </c>
      <c r="B1857" t="str">
        <f>"""TorlysDynamics"",""Torlys Inc."",""111"",""3"",""SHA0251044"",""4"",""10000"""</f>
        <v>"TorlysDynamics","Torlys Inc.","111","3","SHA0251044","4","10000"</v>
      </c>
      <c r="C1857" s="2">
        <v>45945</v>
      </c>
      <c r="D1857" s="2" t="str">
        <f>"SHA0251044"</f>
        <v>SHA0251044</v>
      </c>
      <c r="E1857" s="2" t="str">
        <f>"C1000"</f>
        <v>C1000</v>
      </c>
      <c r="F1857" t="str">
        <f>"JASON-R"</f>
        <v>JASON-R</v>
      </c>
      <c r="G1857">
        <v>7</v>
      </c>
      <c r="H1857">
        <v>0</v>
      </c>
      <c r="I1857">
        <v>188.65</v>
      </c>
    </row>
    <row r="1858" spans="1:9" x14ac:dyDescent="0.25">
      <c r="A1858" t="s">
        <v>49</v>
      </c>
      <c r="B1858" t="str">
        <f>"""TorlysDynamics"",""Torlys Inc."",""111"",""3"",""SHA0251045"",""4"",""10000"""</f>
        <v>"TorlysDynamics","Torlys Inc.","111","3","SHA0251045","4","10000"</v>
      </c>
      <c r="C1858" s="2">
        <v>45945</v>
      </c>
      <c r="D1858" s="2" t="str">
        <f>"SHA0251045"</f>
        <v>SHA0251045</v>
      </c>
      <c r="E1858" s="2" t="str">
        <f>"C1000"</f>
        <v>C1000</v>
      </c>
      <c r="F1858" t="str">
        <f>"JASON-R"</f>
        <v>JASON-R</v>
      </c>
      <c r="G1858">
        <v>48</v>
      </c>
      <c r="H1858">
        <v>0</v>
      </c>
      <c r="I1858">
        <v>1361.76</v>
      </c>
    </row>
    <row r="1859" spans="1:9" x14ac:dyDescent="0.25">
      <c r="A1859" t="s">
        <v>49</v>
      </c>
      <c r="B1859" t="str">
        <f>"""TorlysDynamics"",""Torlys Inc."",""111"",""3"",""SHA0251046"",""4"",""10000"""</f>
        <v>"TorlysDynamics","Torlys Inc.","111","3","SHA0251046","4","10000"</v>
      </c>
      <c r="C1859" s="2">
        <v>45945</v>
      </c>
      <c r="D1859" s="2" t="str">
        <f>"SHA0251046"</f>
        <v>SHA0251046</v>
      </c>
      <c r="E1859" s="2" t="str">
        <f>"C1000"</f>
        <v>C1000</v>
      </c>
      <c r="F1859" t="str">
        <f>"JASON-R"</f>
        <v>JASON-R</v>
      </c>
      <c r="G1859">
        <v>40</v>
      </c>
      <c r="H1859">
        <v>0</v>
      </c>
      <c r="I1859">
        <v>1117.2</v>
      </c>
    </row>
    <row r="1860" spans="1:9" x14ac:dyDescent="0.25">
      <c r="A1860" t="s">
        <v>49</v>
      </c>
      <c r="B1860" t="str">
        <f>"""TorlysDynamics"",""Torlys Inc."",""111"",""3"",""SHA0251047"",""4"",""10000"""</f>
        <v>"TorlysDynamics","Torlys Inc.","111","3","SHA0251047","4","10000"</v>
      </c>
      <c r="C1860" s="2">
        <v>45945</v>
      </c>
      <c r="D1860" s="2" t="str">
        <f>"SHA0251047"</f>
        <v>SHA0251047</v>
      </c>
      <c r="E1860" s="2" t="str">
        <f>"C1000"</f>
        <v>C1000</v>
      </c>
      <c r="F1860" t="str">
        <f>"JASON-R"</f>
        <v>JASON-R</v>
      </c>
      <c r="G1860">
        <v>2</v>
      </c>
      <c r="H1860">
        <v>0</v>
      </c>
      <c r="I1860">
        <v>46.9</v>
      </c>
    </row>
    <row r="1861" spans="1:9" x14ac:dyDescent="0.25">
      <c r="A1861" t="s">
        <v>49</v>
      </c>
      <c r="B1861" t="str">
        <f>"""TorlysDynamics"",""Torlys Inc."",""111"",""3"",""SHA0251050"",""4"",""10000"""</f>
        <v>"TorlysDynamics","Torlys Inc.","111","3","SHA0251050","4","10000"</v>
      </c>
      <c r="C1861" s="2">
        <v>45945</v>
      </c>
      <c r="D1861" s="2" t="str">
        <f>"SHA0251050"</f>
        <v>SHA0251050</v>
      </c>
      <c r="E1861" s="2" t="str">
        <f>"P190"</f>
        <v>P190</v>
      </c>
      <c r="F1861" t="str">
        <f>"CLARENCE"</f>
        <v>CLARENCE</v>
      </c>
      <c r="G1861">
        <v>0</v>
      </c>
      <c r="H1861">
        <v>1</v>
      </c>
      <c r="I1861">
        <v>1445.95</v>
      </c>
    </row>
    <row r="1862" spans="1:9" x14ac:dyDescent="0.25">
      <c r="A1862" t="s">
        <v>49</v>
      </c>
      <c r="B1862" t="str">
        <f>"""TorlysDynamics"",""Torlys Inc."",""111"",""3"",""SHA0251051"",""4"",""10000"""</f>
        <v>"TorlysDynamics","Torlys Inc.","111","3","SHA0251051","4","10000"</v>
      </c>
      <c r="C1862" s="2">
        <v>45945</v>
      </c>
      <c r="D1862" s="2" t="str">
        <f>"SHA0251051"</f>
        <v>SHA0251051</v>
      </c>
      <c r="E1862" s="2" t="str">
        <f>"P190"</f>
        <v>P190</v>
      </c>
      <c r="F1862" t="str">
        <f>"CLARENCE"</f>
        <v>CLARENCE</v>
      </c>
      <c r="G1862">
        <v>11</v>
      </c>
      <c r="H1862">
        <v>0</v>
      </c>
      <c r="I1862">
        <v>296.45</v>
      </c>
    </row>
    <row r="1863" spans="1:9" x14ac:dyDescent="0.25">
      <c r="A1863" t="s">
        <v>49</v>
      </c>
      <c r="B1863" t="str">
        <f>"""TorlysDynamics"",""Torlys Inc."",""111"",""3"",""SHA0251052"",""4"",""10000"""</f>
        <v>"TorlysDynamics","Torlys Inc.","111","3","SHA0251052","4","10000"</v>
      </c>
      <c r="C1863" s="2">
        <v>45945</v>
      </c>
      <c r="D1863" s="2" t="str">
        <f>"SHA0251052"</f>
        <v>SHA0251052</v>
      </c>
      <c r="E1863" s="2" t="str">
        <f>"P190"</f>
        <v>P190</v>
      </c>
      <c r="F1863" t="str">
        <f>"CLARENCE"</f>
        <v>CLARENCE</v>
      </c>
      <c r="G1863">
        <v>19</v>
      </c>
      <c r="H1863">
        <v>0</v>
      </c>
      <c r="I1863">
        <v>512.04999999999995</v>
      </c>
    </row>
    <row r="1864" spans="1:9" x14ac:dyDescent="0.25">
      <c r="A1864" t="s">
        <v>49</v>
      </c>
      <c r="B1864" t="str">
        <f>"""TorlysDynamics"",""Torlys Inc."",""111"",""3"",""SHA0251053"",""4"",""10000"""</f>
        <v>"TorlysDynamics","Torlys Inc.","111","3","SHA0251053","4","10000"</v>
      </c>
      <c r="C1864" s="2">
        <v>45945</v>
      </c>
      <c r="D1864" s="2" t="str">
        <f>"SHA0251053"</f>
        <v>SHA0251053</v>
      </c>
      <c r="E1864" s="2" t="str">
        <f>"P190"</f>
        <v>P190</v>
      </c>
      <c r="F1864" t="str">
        <f>"CLARENCE"</f>
        <v>CLARENCE</v>
      </c>
      <c r="G1864">
        <v>0</v>
      </c>
      <c r="H1864">
        <v>0</v>
      </c>
      <c r="I1864">
        <v>2</v>
      </c>
    </row>
    <row r="1865" spans="1:9" x14ac:dyDescent="0.25">
      <c r="A1865" t="s">
        <v>49</v>
      </c>
      <c r="B1865" t="str">
        <f>"""TorlysDynamics"",""Torlys Inc."",""111"",""3"",""SHA0251056"",""4"",""10000"""</f>
        <v>"TorlysDynamics","Torlys Inc.","111","3","SHA0251056","4","10000"</v>
      </c>
      <c r="C1865" s="2">
        <v>45945</v>
      </c>
      <c r="D1865" s="2" t="str">
        <f>"SHA0251056"</f>
        <v>SHA0251056</v>
      </c>
      <c r="E1865" s="2" t="str">
        <f>"P1119"</f>
        <v>P1119</v>
      </c>
      <c r="F1865" t="str">
        <f>"CHICO"</f>
        <v>CHICO</v>
      </c>
      <c r="G1865">
        <v>31</v>
      </c>
      <c r="H1865">
        <v>0</v>
      </c>
      <c r="I1865">
        <v>865.83</v>
      </c>
    </row>
    <row r="1866" spans="1:9" x14ac:dyDescent="0.25">
      <c r="A1866" t="s">
        <v>49</v>
      </c>
      <c r="B1866" t="str">
        <f>"""TorlysDynamics"",""Torlys Inc."",""111"",""3"",""SHA0251056"",""4"",""30000"""</f>
        <v>"TorlysDynamics","Torlys Inc.","111","3","SHA0251056","4","30000"</v>
      </c>
      <c r="C1866" s="2">
        <v>45945</v>
      </c>
      <c r="D1866" s="2" t="str">
        <f>"SHA0251056"</f>
        <v>SHA0251056</v>
      </c>
      <c r="E1866" s="2" t="str">
        <f>"P1119"</f>
        <v>P1119</v>
      </c>
      <c r="F1866" t="str">
        <f>"CHICO"</f>
        <v>CHICO</v>
      </c>
      <c r="G1866">
        <v>0</v>
      </c>
      <c r="H1866">
        <v>0</v>
      </c>
      <c r="I1866">
        <v>1</v>
      </c>
    </row>
    <row r="1867" spans="1:9" x14ac:dyDescent="0.25">
      <c r="A1867" t="s">
        <v>49</v>
      </c>
      <c r="B1867" t="str">
        <f>"""TorlysDynamics"",""Torlys Inc."",""111"",""3"",""SHA0251057"",""4"",""10000"""</f>
        <v>"TorlysDynamics","Torlys Inc.","111","3","SHA0251057","4","10000"</v>
      </c>
      <c r="C1867" s="2">
        <v>45945</v>
      </c>
      <c r="D1867" s="2" t="str">
        <f>"SHA0251057"</f>
        <v>SHA0251057</v>
      </c>
      <c r="E1867" s="2" t="str">
        <f>"P1119"</f>
        <v>P1119</v>
      </c>
      <c r="F1867" t="str">
        <f>"CHICO"</f>
        <v>CHICO</v>
      </c>
      <c r="G1867">
        <v>0</v>
      </c>
      <c r="H1867">
        <v>0</v>
      </c>
      <c r="I1867">
        <v>2</v>
      </c>
    </row>
    <row r="1868" spans="1:9" x14ac:dyDescent="0.25">
      <c r="A1868" t="s">
        <v>49</v>
      </c>
      <c r="B1868" t="str">
        <f>"""TorlysDynamics"",""Torlys Inc."",""111"",""3"",""SHA0251060"",""4"",""10000"""</f>
        <v>"TorlysDynamics","Torlys Inc.","111","3","SHA0251060","4","10000"</v>
      </c>
      <c r="C1868" s="2">
        <v>45945</v>
      </c>
      <c r="D1868" s="2" t="str">
        <f>"SHA0251060"</f>
        <v>SHA0251060</v>
      </c>
      <c r="E1868" s="2" t="str">
        <f>"R900"</f>
        <v>R900</v>
      </c>
      <c r="F1868" t="str">
        <f>"CLARENCE"</f>
        <v>CLARENCE</v>
      </c>
      <c r="G1868">
        <v>10</v>
      </c>
      <c r="H1868">
        <v>0</v>
      </c>
      <c r="I1868">
        <v>228.2</v>
      </c>
    </row>
    <row r="1869" spans="1:9" x14ac:dyDescent="0.25">
      <c r="A1869" t="s">
        <v>49</v>
      </c>
      <c r="B1869" t="str">
        <f>"""TorlysDynamics"",""Torlys Inc."",""111"",""3"",""SHA0251060"",""4"",""20000"""</f>
        <v>"TorlysDynamics","Torlys Inc.","111","3","SHA0251060","4","20000"</v>
      </c>
      <c r="C1869" s="2">
        <v>45945</v>
      </c>
      <c r="D1869" s="2" t="str">
        <f>"SHA0251060"</f>
        <v>SHA0251060</v>
      </c>
      <c r="E1869" s="2" t="str">
        <f>"R900"</f>
        <v>R900</v>
      </c>
      <c r="F1869" t="str">
        <f>"CLARENCE"</f>
        <v>CLARENCE</v>
      </c>
      <c r="G1869">
        <v>0</v>
      </c>
      <c r="H1869">
        <v>0</v>
      </c>
      <c r="I1869">
        <v>1</v>
      </c>
    </row>
    <row r="1870" spans="1:9" x14ac:dyDescent="0.25">
      <c r="A1870" t="s">
        <v>49</v>
      </c>
      <c r="B1870" t="str">
        <f>"""TorlysDynamics"",""Torlys Inc."",""111"",""3"",""SHA0251061"",""4"",""10000"""</f>
        <v>"TorlysDynamics","Torlys Inc.","111","3","SHA0251061","4","10000"</v>
      </c>
      <c r="C1870" s="2">
        <v>45945</v>
      </c>
      <c r="D1870" s="2" t="str">
        <f>"SHA0251061"</f>
        <v>SHA0251061</v>
      </c>
      <c r="E1870" s="2" t="str">
        <f>"R900"</f>
        <v>R900</v>
      </c>
      <c r="F1870" t="str">
        <f>"CLARENCE"</f>
        <v>CLARENCE</v>
      </c>
      <c r="G1870">
        <v>22</v>
      </c>
      <c r="H1870">
        <v>0</v>
      </c>
      <c r="I1870">
        <v>322.52</v>
      </c>
    </row>
    <row r="1871" spans="1:9" x14ac:dyDescent="0.25">
      <c r="A1871" t="s">
        <v>49</v>
      </c>
      <c r="B1871" t="str">
        <f>"""TorlysDynamics"",""Torlys Inc."",""111"",""3"",""SHA0251061"",""4"",""20000"""</f>
        <v>"TorlysDynamics","Torlys Inc.","111","3","SHA0251061","4","20000"</v>
      </c>
      <c r="C1871" s="2">
        <v>45945</v>
      </c>
      <c r="D1871" s="2" t="str">
        <f>"SHA0251061"</f>
        <v>SHA0251061</v>
      </c>
      <c r="E1871" s="2" t="str">
        <f>"R900"</f>
        <v>R900</v>
      </c>
      <c r="F1871" t="str">
        <f>"CLARENCE"</f>
        <v>CLARENCE</v>
      </c>
      <c r="G1871">
        <v>0</v>
      </c>
      <c r="H1871">
        <v>0</v>
      </c>
      <c r="I1871">
        <v>2</v>
      </c>
    </row>
    <row r="1872" spans="1:9" x14ac:dyDescent="0.25">
      <c r="A1872" t="s">
        <v>49</v>
      </c>
      <c r="B1872" t="str">
        <f>"""TorlysDynamics"",""Torlys Inc."",""111"",""3"",""SHA0251062"",""4"",""10000"""</f>
        <v>"TorlysDynamics","Torlys Inc.","111","3","SHA0251062","4","10000"</v>
      </c>
      <c r="C1872" s="2">
        <v>45945</v>
      </c>
      <c r="D1872" s="2" t="str">
        <f>"SHA0251062"</f>
        <v>SHA0251062</v>
      </c>
      <c r="E1872" s="2" t="str">
        <f>"R900"</f>
        <v>R900</v>
      </c>
      <c r="F1872" t="str">
        <f>"CLARENCE"</f>
        <v>CLARENCE</v>
      </c>
      <c r="G1872">
        <v>44</v>
      </c>
      <c r="H1872">
        <v>0</v>
      </c>
      <c r="I1872">
        <v>946</v>
      </c>
    </row>
    <row r="1873" spans="1:9" x14ac:dyDescent="0.25">
      <c r="A1873" t="s">
        <v>49</v>
      </c>
      <c r="B1873" t="str">
        <f>"""TorlysDynamics"",""Torlys Inc."",""111"",""3"",""SHA0251062"",""4"",""20000"""</f>
        <v>"TorlysDynamics","Torlys Inc.","111","3","SHA0251062","4","20000"</v>
      </c>
      <c r="C1873" s="2">
        <v>45945</v>
      </c>
      <c r="D1873" s="2" t="str">
        <f>"SHA0251062"</f>
        <v>SHA0251062</v>
      </c>
      <c r="E1873" s="2" t="str">
        <f>"R900"</f>
        <v>R900</v>
      </c>
      <c r="F1873" t="str">
        <f>"CLARENCE"</f>
        <v>CLARENCE</v>
      </c>
      <c r="G1873">
        <v>0</v>
      </c>
      <c r="H1873">
        <v>0</v>
      </c>
      <c r="I1873">
        <v>1</v>
      </c>
    </row>
    <row r="1874" spans="1:9" x14ac:dyDescent="0.25">
      <c r="A1874" t="s">
        <v>49</v>
      </c>
      <c r="B1874" t="str">
        <f>"""TorlysDynamics"",""Torlys Inc."",""111"",""3"",""SHA0251062"",""4"",""40000"""</f>
        <v>"TorlysDynamics","Torlys Inc.","111","3","SHA0251062","4","40000"</v>
      </c>
      <c r="C1874" s="2">
        <v>45945</v>
      </c>
      <c r="D1874" s="2" t="str">
        <f>"SHA0251062"</f>
        <v>SHA0251062</v>
      </c>
      <c r="E1874" s="2" t="str">
        <f>"R900"</f>
        <v>R900</v>
      </c>
      <c r="F1874" t="str">
        <f>"CLARENCE"</f>
        <v>CLARENCE</v>
      </c>
      <c r="G1874">
        <v>0</v>
      </c>
      <c r="H1874">
        <v>0</v>
      </c>
      <c r="I1874">
        <v>1</v>
      </c>
    </row>
    <row r="1875" spans="1:9" x14ac:dyDescent="0.25">
      <c r="A1875" t="s">
        <v>49</v>
      </c>
      <c r="B1875" t="str">
        <f>"""TorlysDynamics"",""Torlys Inc."",""111"",""3"",""SHA0251063"",""4"",""10000"""</f>
        <v>"TorlysDynamics","Torlys Inc.","111","3","SHA0251063","4","10000"</v>
      </c>
      <c r="C1875" s="2">
        <v>45945</v>
      </c>
      <c r="D1875" s="2" t="str">
        <f>"SHA0251063"</f>
        <v>SHA0251063</v>
      </c>
      <c r="E1875" s="2" t="str">
        <f>"R900"</f>
        <v>R900</v>
      </c>
      <c r="F1875" t="str">
        <f>"CLARENCE"</f>
        <v>CLARENCE</v>
      </c>
      <c r="G1875">
        <v>25</v>
      </c>
      <c r="H1875">
        <v>0</v>
      </c>
      <c r="I1875">
        <v>673.75</v>
      </c>
    </row>
    <row r="1876" spans="1:9" x14ac:dyDescent="0.25">
      <c r="A1876" t="s">
        <v>49</v>
      </c>
      <c r="B1876" t="str">
        <f>"""TorlysDynamics"",""Torlys Inc."",""111"",""3"",""SHA0251063"",""4"",""20000"""</f>
        <v>"TorlysDynamics","Torlys Inc.","111","3","SHA0251063","4","20000"</v>
      </c>
      <c r="C1876" s="2">
        <v>45945</v>
      </c>
      <c r="D1876" s="2" t="str">
        <f>"SHA0251063"</f>
        <v>SHA0251063</v>
      </c>
      <c r="E1876" s="2" t="str">
        <f>"R900"</f>
        <v>R900</v>
      </c>
      <c r="F1876" t="str">
        <f>"CLARENCE"</f>
        <v>CLARENCE</v>
      </c>
      <c r="G1876">
        <v>1</v>
      </c>
      <c r="H1876">
        <v>0</v>
      </c>
      <c r="I1876">
        <v>6</v>
      </c>
    </row>
    <row r="1877" spans="1:9" x14ac:dyDescent="0.25">
      <c r="A1877" t="s">
        <v>49</v>
      </c>
      <c r="B1877" t="str">
        <f>"""TorlysDynamics"",""Torlys Inc."",""111"",""3"",""SHA0251064"",""4"",""10000"""</f>
        <v>"TorlysDynamics","Torlys Inc.","111","3","SHA0251064","4","10000"</v>
      </c>
      <c r="C1877" s="2">
        <v>45945</v>
      </c>
      <c r="D1877" s="2" t="str">
        <f>"SHA0251064"</f>
        <v>SHA0251064</v>
      </c>
      <c r="E1877" s="2" t="str">
        <f>"R900"</f>
        <v>R900</v>
      </c>
      <c r="F1877" t="str">
        <f>"CLARENCE"</f>
        <v>CLARENCE</v>
      </c>
      <c r="G1877">
        <v>1</v>
      </c>
      <c r="H1877">
        <v>0</v>
      </c>
      <c r="I1877">
        <v>23.47</v>
      </c>
    </row>
    <row r="1878" spans="1:9" x14ac:dyDescent="0.25">
      <c r="A1878" t="s">
        <v>49</v>
      </c>
      <c r="B1878" t="str">
        <f>"""TorlysDynamics"",""Torlys Inc."",""111"",""3"",""SHA0251066"",""4"",""10000"""</f>
        <v>"TorlysDynamics","Torlys Inc.","111","3","SHA0251066","4","10000"</v>
      </c>
      <c r="C1878" s="2">
        <v>45945</v>
      </c>
      <c r="D1878" s="2" t="str">
        <f>"SHA0251066"</f>
        <v>SHA0251066</v>
      </c>
      <c r="E1878" s="2" t="str">
        <f>"C295"</f>
        <v>C295</v>
      </c>
      <c r="F1878" t="str">
        <f>"MANUEL"</f>
        <v>MANUEL</v>
      </c>
      <c r="G1878">
        <v>61</v>
      </c>
      <c r="H1878">
        <v>0</v>
      </c>
      <c r="I1878">
        <v>894.26</v>
      </c>
    </row>
    <row r="1879" spans="1:9" x14ac:dyDescent="0.25">
      <c r="A1879" t="s">
        <v>49</v>
      </c>
      <c r="B1879" t="str">
        <f>"""TorlysDynamics"",""Torlys Inc."",""111"",""3"",""SHA0251066"",""4"",""20000"""</f>
        <v>"TorlysDynamics","Torlys Inc.","111","3","SHA0251066","4","20000"</v>
      </c>
      <c r="C1879" s="2">
        <v>45945</v>
      </c>
      <c r="D1879" s="2" t="str">
        <f>"SHA0251066"</f>
        <v>SHA0251066</v>
      </c>
      <c r="E1879" s="2" t="str">
        <f>"C295"</f>
        <v>C295</v>
      </c>
      <c r="F1879" t="str">
        <f>"MANUEL"</f>
        <v>MANUEL</v>
      </c>
      <c r="G1879">
        <v>0</v>
      </c>
      <c r="H1879">
        <v>0</v>
      </c>
      <c r="I1879">
        <v>1</v>
      </c>
    </row>
    <row r="1880" spans="1:9" x14ac:dyDescent="0.25">
      <c r="A1880" t="s">
        <v>49</v>
      </c>
      <c r="B1880" t="str">
        <f>"""TorlysDynamics"",""Torlys Inc."",""111"",""3"",""SHA0251066"",""4"",""40000"""</f>
        <v>"TorlysDynamics","Torlys Inc.","111","3","SHA0251066","4","40000"</v>
      </c>
      <c r="C1880" s="2">
        <v>45945</v>
      </c>
      <c r="D1880" s="2" t="str">
        <f>"SHA0251066"</f>
        <v>SHA0251066</v>
      </c>
      <c r="E1880" s="2" t="str">
        <f>"C295"</f>
        <v>C295</v>
      </c>
      <c r="F1880" t="str">
        <f>"MANUEL"</f>
        <v>MANUEL</v>
      </c>
      <c r="G1880">
        <v>0</v>
      </c>
      <c r="H1880">
        <v>0</v>
      </c>
      <c r="I1880">
        <v>1</v>
      </c>
    </row>
    <row r="1881" spans="1:9" x14ac:dyDescent="0.25">
      <c r="A1881" t="s">
        <v>49</v>
      </c>
      <c r="B1881" t="str">
        <f>"""TorlysDynamics"",""Torlys Inc."",""111"",""3"",""SHA0251069"",""4"",""20000"""</f>
        <v>"TorlysDynamics","Torlys Inc.","111","3","SHA0251069","4","20000"</v>
      </c>
      <c r="C1881" s="2">
        <v>45945</v>
      </c>
      <c r="D1881" s="2" t="str">
        <f>"SHA0251069"</f>
        <v>SHA0251069</v>
      </c>
      <c r="E1881" s="2" t="str">
        <f>"T1160"</f>
        <v>T1160</v>
      </c>
      <c r="F1881" t="str">
        <f>"AQIYL"</f>
        <v>AQIYL</v>
      </c>
      <c r="G1881">
        <v>0</v>
      </c>
      <c r="H1881">
        <v>0</v>
      </c>
      <c r="I1881">
        <v>1</v>
      </c>
    </row>
    <row r="1882" spans="1:9" x14ac:dyDescent="0.25">
      <c r="A1882" t="s">
        <v>49</v>
      </c>
      <c r="B1882" t="str">
        <f>"""TorlysDynamics"",""Torlys Inc."",""111"",""3"",""SHA0251071"",""4"",""10000"""</f>
        <v>"TorlysDynamics","Torlys Inc.","111","3","SHA0251071","4","10000"</v>
      </c>
      <c r="C1882" s="2">
        <v>45945</v>
      </c>
      <c r="D1882" s="2" t="str">
        <f>"SHA0251071"</f>
        <v>SHA0251071</v>
      </c>
      <c r="E1882" s="2" t="str">
        <f>"F708"</f>
        <v>F708</v>
      </c>
      <c r="F1882" t="str">
        <f>"CHICO"</f>
        <v>CHICO</v>
      </c>
      <c r="G1882">
        <v>27</v>
      </c>
      <c r="H1882">
        <v>0</v>
      </c>
      <c r="I1882">
        <v>463.86</v>
      </c>
    </row>
    <row r="1883" spans="1:9" x14ac:dyDescent="0.25">
      <c r="A1883" t="s">
        <v>49</v>
      </c>
      <c r="B1883" t="str">
        <f>"""TorlysDynamics"",""Torlys Inc."",""111"",""3"",""SHA0251072"",""4"",""10000"""</f>
        <v>"TorlysDynamics","Torlys Inc.","111","3","SHA0251072","4","10000"</v>
      </c>
      <c r="C1883" s="2">
        <v>45945</v>
      </c>
      <c r="D1883" s="2" t="str">
        <f>"SHA0251072"</f>
        <v>SHA0251072</v>
      </c>
      <c r="E1883" s="2" t="str">
        <f>"T1160"</f>
        <v>T1160</v>
      </c>
      <c r="F1883" t="str">
        <f>"AQIYL"</f>
        <v>AQIYL</v>
      </c>
      <c r="G1883">
        <v>0</v>
      </c>
      <c r="H1883">
        <v>1</v>
      </c>
      <c r="I1883">
        <v>40</v>
      </c>
    </row>
    <row r="1884" spans="1:9" x14ac:dyDescent="0.25">
      <c r="A1884" t="s">
        <v>49</v>
      </c>
      <c r="B1884" t="str">
        <f>"""TorlysDynamics"",""Torlys Inc."",""111"",""3"",""SHA0251073"",""4"",""10000"""</f>
        <v>"TorlysDynamics","Torlys Inc.","111","3","SHA0251073","4","10000"</v>
      </c>
      <c r="C1884" s="2">
        <v>45945</v>
      </c>
      <c r="D1884" s="2" t="str">
        <f>"SHA0251073"</f>
        <v>SHA0251073</v>
      </c>
      <c r="E1884" s="2" t="str">
        <f>"T1160"</f>
        <v>T1160</v>
      </c>
      <c r="F1884" t="str">
        <f>"AQIYL"</f>
        <v>AQIYL</v>
      </c>
      <c r="G1884">
        <v>18</v>
      </c>
      <c r="H1884">
        <v>0</v>
      </c>
      <c r="I1884">
        <v>356.58</v>
      </c>
    </row>
    <row r="1885" spans="1:9" x14ac:dyDescent="0.25">
      <c r="A1885" t="s">
        <v>49</v>
      </c>
      <c r="B1885" t="str">
        <f>"""TorlysDynamics"",""Torlys Inc."",""111"",""3"",""SHA0251074"",""4"",""10000"""</f>
        <v>"TorlysDynamics","Torlys Inc.","111","3","SHA0251074","4","10000"</v>
      </c>
      <c r="C1885" s="2">
        <v>45945</v>
      </c>
      <c r="D1885" s="2" t="str">
        <f>"SHA0251074"</f>
        <v>SHA0251074</v>
      </c>
      <c r="E1885" s="2" t="str">
        <f>"T1160"</f>
        <v>T1160</v>
      </c>
      <c r="F1885" t="str">
        <f>"AQIYL"</f>
        <v>AQIYL</v>
      </c>
      <c r="G1885">
        <v>5</v>
      </c>
      <c r="H1885">
        <v>0</v>
      </c>
      <c r="I1885">
        <v>117.65</v>
      </c>
    </row>
    <row r="1886" spans="1:9" x14ac:dyDescent="0.25">
      <c r="A1886" t="s">
        <v>49</v>
      </c>
      <c r="B1886" t="str">
        <f>"""TorlysDynamics"",""Torlys Inc."",""111"",""3"",""SHA0251074"",""4"",""20000"""</f>
        <v>"TorlysDynamics","Torlys Inc.","111","3","SHA0251074","4","20000"</v>
      </c>
      <c r="C1886" s="2">
        <v>45945</v>
      </c>
      <c r="D1886" s="2" t="str">
        <f>"SHA0251074"</f>
        <v>SHA0251074</v>
      </c>
      <c r="E1886" s="2" t="str">
        <f>"T1160"</f>
        <v>T1160</v>
      </c>
      <c r="F1886" t="str">
        <f>"AQIYL"</f>
        <v>AQIYL</v>
      </c>
      <c r="G1886">
        <v>0</v>
      </c>
      <c r="H1886">
        <v>0</v>
      </c>
      <c r="I1886">
        <v>2</v>
      </c>
    </row>
    <row r="1887" spans="1:9" x14ac:dyDescent="0.25">
      <c r="A1887" t="s">
        <v>49</v>
      </c>
      <c r="B1887" t="str">
        <f>"""TorlysDynamics"",""Torlys Inc."",""111"",""3"",""SHA0251075"",""4"",""10000"""</f>
        <v>"TorlysDynamics","Torlys Inc.","111","3","SHA0251075","4","10000"</v>
      </c>
      <c r="C1887" s="2">
        <v>45945</v>
      </c>
      <c r="D1887" s="2" t="str">
        <f>"SHA0251075"</f>
        <v>SHA0251075</v>
      </c>
      <c r="E1887" s="2" t="str">
        <f>"T1160"</f>
        <v>T1160</v>
      </c>
      <c r="F1887" t="str">
        <f>"AQIYL"</f>
        <v>AQIYL</v>
      </c>
      <c r="G1887">
        <v>20</v>
      </c>
      <c r="H1887">
        <v>0</v>
      </c>
      <c r="I1887">
        <v>525.79999999999995</v>
      </c>
    </row>
    <row r="1888" spans="1:9" x14ac:dyDescent="0.25">
      <c r="A1888" t="s">
        <v>49</v>
      </c>
      <c r="B1888" t="str">
        <f>"""TorlysDynamics"",""Torlys Inc."",""111"",""3"",""SHA0251077"",""4"",""10000"""</f>
        <v>"TorlysDynamics","Torlys Inc.","111","3","SHA0251077","4","10000"</v>
      </c>
      <c r="C1888" s="2">
        <v>45945</v>
      </c>
      <c r="D1888" s="2" t="str">
        <f>"SHA0251077"</f>
        <v>SHA0251077</v>
      </c>
      <c r="E1888" s="2" t="str">
        <f>"T1160"</f>
        <v>T1160</v>
      </c>
      <c r="F1888" t="str">
        <f>"AQIYL"</f>
        <v>AQIYL</v>
      </c>
      <c r="G1888">
        <v>1</v>
      </c>
      <c r="H1888">
        <v>0</v>
      </c>
      <c r="I1888">
        <v>21.85</v>
      </c>
    </row>
    <row r="1889" spans="1:9" x14ac:dyDescent="0.25">
      <c r="A1889" t="s">
        <v>49</v>
      </c>
      <c r="B1889" t="str">
        <f>"""TorlysDynamics"",""Torlys Inc."",""111"",""3"",""SHA0251079"",""4"",""10000"""</f>
        <v>"TorlysDynamics","Torlys Inc.","111","3","SHA0251079","4","10000"</v>
      </c>
      <c r="C1889" s="2">
        <v>45945</v>
      </c>
      <c r="D1889" s="2" t="str">
        <f>"SHA0251079"</f>
        <v>SHA0251079</v>
      </c>
      <c r="E1889" s="2" t="str">
        <f>"B117"</f>
        <v>B117</v>
      </c>
      <c r="F1889" t="str">
        <f>"CLARENCE"</f>
        <v>CLARENCE</v>
      </c>
      <c r="G1889">
        <v>1</v>
      </c>
      <c r="H1889">
        <v>0</v>
      </c>
      <c r="I1889">
        <v>1</v>
      </c>
    </row>
    <row r="1890" spans="1:9" x14ac:dyDescent="0.25">
      <c r="A1890" t="s">
        <v>49</v>
      </c>
      <c r="B1890" t="str">
        <f>"""TorlysDynamics"",""Torlys Inc."",""111"",""3"",""SHA0251080"",""4"",""10000"""</f>
        <v>"TorlysDynamics","Torlys Inc.","111","3","SHA0251080","4","10000"</v>
      </c>
      <c r="C1890" s="2">
        <v>45945</v>
      </c>
      <c r="D1890" s="2" t="str">
        <f>"SHA0251080"</f>
        <v>SHA0251080</v>
      </c>
      <c r="E1890" s="2" t="str">
        <f>"B117"</f>
        <v>B117</v>
      </c>
      <c r="F1890" t="str">
        <f>"CLARENCE"</f>
        <v>CLARENCE</v>
      </c>
      <c r="G1890">
        <v>0</v>
      </c>
      <c r="H1890">
        <v>0</v>
      </c>
      <c r="I1890">
        <v>1</v>
      </c>
    </row>
    <row r="1891" spans="1:9" x14ac:dyDescent="0.25">
      <c r="A1891" t="s">
        <v>49</v>
      </c>
      <c r="B1891" t="str">
        <f>"""TorlysDynamics"",""Torlys Inc."",""111"",""3"",""SHA0251082"",""4"",""10000"""</f>
        <v>"TorlysDynamics","Torlys Inc.","111","3","SHA0251082","4","10000"</v>
      </c>
      <c r="C1891" s="2">
        <v>45945</v>
      </c>
      <c r="D1891" s="2" t="str">
        <f>"SHA0251082"</f>
        <v>SHA0251082</v>
      </c>
      <c r="E1891" s="2" t="str">
        <f>"M355"</f>
        <v>M355</v>
      </c>
      <c r="F1891" t="str">
        <f>"MANUEL"</f>
        <v>MANUEL</v>
      </c>
      <c r="G1891">
        <v>11</v>
      </c>
      <c r="H1891">
        <v>0</v>
      </c>
      <c r="I1891">
        <v>307.23</v>
      </c>
    </row>
    <row r="1892" spans="1:9" x14ac:dyDescent="0.25">
      <c r="A1892" t="s">
        <v>49</v>
      </c>
      <c r="B1892" t="str">
        <f>"""TorlysDynamics"",""Torlys Inc."",""111"",""3"",""SHA0251082"",""4"",""30000"""</f>
        <v>"TorlysDynamics","Torlys Inc.","111","3","SHA0251082","4","30000"</v>
      </c>
      <c r="C1892" s="2">
        <v>45945</v>
      </c>
      <c r="D1892" s="2" t="str">
        <f>"SHA0251082"</f>
        <v>SHA0251082</v>
      </c>
      <c r="E1892" s="2" t="str">
        <f>"M355"</f>
        <v>M355</v>
      </c>
      <c r="F1892" t="str">
        <f>"MANUEL"</f>
        <v>MANUEL</v>
      </c>
      <c r="G1892">
        <v>0</v>
      </c>
      <c r="H1892">
        <v>0</v>
      </c>
      <c r="I1892">
        <v>2</v>
      </c>
    </row>
    <row r="1893" spans="1:9" x14ac:dyDescent="0.25">
      <c r="A1893" t="s">
        <v>49</v>
      </c>
      <c r="B1893" t="str">
        <f>"""TorlysDynamics"",""Torlys Inc."",""111"",""3"",""SHA0251082"",""4"",""40000"""</f>
        <v>"TorlysDynamics","Torlys Inc.","111","3","SHA0251082","4","40000"</v>
      </c>
      <c r="C1893" s="2">
        <v>45945</v>
      </c>
      <c r="D1893" s="2" t="str">
        <f>"SHA0251082"</f>
        <v>SHA0251082</v>
      </c>
      <c r="E1893" s="2" t="str">
        <f>"M355"</f>
        <v>M355</v>
      </c>
      <c r="F1893" t="str">
        <f>"MANUEL"</f>
        <v>MANUEL</v>
      </c>
      <c r="G1893">
        <v>0</v>
      </c>
      <c r="H1893">
        <v>0</v>
      </c>
      <c r="I1893">
        <v>2</v>
      </c>
    </row>
    <row r="1894" spans="1:9" x14ac:dyDescent="0.25">
      <c r="A1894" t="s">
        <v>49</v>
      </c>
      <c r="B1894" t="str">
        <f>"""TorlysDynamics"",""Torlys Inc."",""111"",""3"",""SHA0251083"",""4"",""20000"""</f>
        <v>"TorlysDynamics","Torlys Inc.","111","3","SHA0251083","4","20000"</v>
      </c>
      <c r="C1894" s="2">
        <v>45945</v>
      </c>
      <c r="D1894" s="2" t="str">
        <f>"SHA0251083"</f>
        <v>SHA0251083</v>
      </c>
      <c r="E1894" s="2" t="str">
        <f>"P260"</f>
        <v>P260</v>
      </c>
      <c r="F1894" t="str">
        <f>"BRANDON"</f>
        <v>BRANDON</v>
      </c>
      <c r="G1894">
        <v>65</v>
      </c>
      <c r="H1894">
        <v>0</v>
      </c>
      <c r="I1894">
        <v>952.9</v>
      </c>
    </row>
    <row r="1895" spans="1:9" x14ac:dyDescent="0.25">
      <c r="A1895" t="s">
        <v>49</v>
      </c>
      <c r="B1895" t="str">
        <f>"""TorlysDynamics"",""Torlys Inc."",""111"",""3"",""SHA0251085"",""4"",""10000"""</f>
        <v>"TorlysDynamics","Torlys Inc.","111","3","SHA0251085","4","10000"</v>
      </c>
      <c r="C1895" s="2">
        <v>45945</v>
      </c>
      <c r="D1895" s="2" t="str">
        <f>"SHA0251085"</f>
        <v>SHA0251085</v>
      </c>
      <c r="E1895" s="2" t="str">
        <f>"P260"</f>
        <v>P260</v>
      </c>
      <c r="F1895" t="str">
        <f>"BRANDON"</f>
        <v>BRANDON</v>
      </c>
      <c r="G1895">
        <v>34</v>
      </c>
      <c r="H1895">
        <v>0</v>
      </c>
      <c r="I1895">
        <v>498.44</v>
      </c>
    </row>
    <row r="1896" spans="1:9" x14ac:dyDescent="0.25">
      <c r="A1896" t="s">
        <v>49</v>
      </c>
      <c r="B1896" t="str">
        <f>"""TorlysDynamics"",""Torlys Inc."",""111"",""3"",""SHA0251085"",""4"",""20000"""</f>
        <v>"TorlysDynamics","Torlys Inc.","111","3","SHA0251085","4","20000"</v>
      </c>
      <c r="C1896" s="2">
        <v>45945</v>
      </c>
      <c r="D1896" s="2" t="str">
        <f>"SHA0251085"</f>
        <v>SHA0251085</v>
      </c>
      <c r="E1896" s="2" t="str">
        <f>"P260"</f>
        <v>P260</v>
      </c>
      <c r="F1896" t="str">
        <f>"BRANDON"</f>
        <v>BRANDON</v>
      </c>
      <c r="G1896">
        <v>7</v>
      </c>
      <c r="H1896">
        <v>0</v>
      </c>
      <c r="I1896">
        <v>119</v>
      </c>
    </row>
    <row r="1897" spans="1:9" x14ac:dyDescent="0.25">
      <c r="A1897" t="s">
        <v>49</v>
      </c>
      <c r="B1897" t="str">
        <f>"""TorlysDynamics"",""Torlys Inc."",""111"",""3"",""SHA0251086"",""4"",""10000"""</f>
        <v>"TorlysDynamics","Torlys Inc.","111","3","SHA0251086","4","10000"</v>
      </c>
      <c r="C1897" s="2">
        <v>45945</v>
      </c>
      <c r="D1897" s="2" t="str">
        <f>"SHA0251086"</f>
        <v>SHA0251086</v>
      </c>
      <c r="E1897" s="2" t="str">
        <f>"P260"</f>
        <v>P260</v>
      </c>
      <c r="F1897" t="str">
        <f>"BRANDON"</f>
        <v>BRANDON</v>
      </c>
      <c r="G1897">
        <v>1</v>
      </c>
      <c r="H1897">
        <v>1</v>
      </c>
      <c r="I1897">
        <v>1246.0999999999999</v>
      </c>
    </row>
    <row r="1898" spans="1:9" x14ac:dyDescent="0.25">
      <c r="A1898" t="s">
        <v>49</v>
      </c>
      <c r="B1898" t="str">
        <f>"""TorlysDynamics"",""Torlys Inc."",""111"",""3"",""SHA0251086"",""4"",""20000"""</f>
        <v>"TorlysDynamics","Torlys Inc.","111","3","SHA0251086","4","20000"</v>
      </c>
      <c r="C1898" s="2">
        <v>45945</v>
      </c>
      <c r="D1898" s="2" t="str">
        <f>"SHA0251086"</f>
        <v>SHA0251086</v>
      </c>
      <c r="E1898" s="2" t="str">
        <f>"P260"</f>
        <v>P260</v>
      </c>
      <c r="F1898" t="str">
        <f>"BRANDON"</f>
        <v>BRANDON</v>
      </c>
      <c r="G1898">
        <v>2</v>
      </c>
      <c r="H1898">
        <v>0</v>
      </c>
      <c r="I1898">
        <v>2</v>
      </c>
    </row>
    <row r="1899" spans="1:9" x14ac:dyDescent="0.25">
      <c r="A1899" t="s">
        <v>49</v>
      </c>
      <c r="B1899" t="str">
        <f>"""TorlysDynamics"",""Torlys Inc."",""111"",""3"",""SHA0251087"",""4"",""10000"""</f>
        <v>"TorlysDynamics","Torlys Inc.","111","3","SHA0251087","4","10000"</v>
      </c>
      <c r="C1899" s="2">
        <v>45945</v>
      </c>
      <c r="D1899" s="2" t="str">
        <f>"SHA0251087"</f>
        <v>SHA0251087</v>
      </c>
      <c r="E1899" s="2" t="str">
        <f>"P260"</f>
        <v>P260</v>
      </c>
      <c r="F1899" t="str">
        <f>"BRANDON"</f>
        <v>BRANDON</v>
      </c>
      <c r="G1899">
        <v>1</v>
      </c>
      <c r="H1899">
        <v>0</v>
      </c>
      <c r="I1899">
        <v>10</v>
      </c>
    </row>
    <row r="1900" spans="1:9" x14ac:dyDescent="0.25">
      <c r="A1900" t="s">
        <v>49</v>
      </c>
      <c r="B1900" t="str">
        <f>"""TorlysDynamics"",""Torlys Inc."",""111"",""3"",""SHA0251093"",""4"",""10000"""</f>
        <v>"TorlysDynamics","Torlys Inc.","111","3","SHA0251093","4","10000"</v>
      </c>
      <c r="C1900" s="2">
        <v>45945</v>
      </c>
      <c r="D1900" s="2" t="str">
        <f>"SHA0251093"</f>
        <v>SHA0251093</v>
      </c>
      <c r="E1900" s="2" t="str">
        <f>"K153"</f>
        <v>K153</v>
      </c>
      <c r="F1900" t="str">
        <f>"JOE-C"</f>
        <v>JOE-C</v>
      </c>
      <c r="G1900">
        <v>0</v>
      </c>
      <c r="H1900">
        <v>2</v>
      </c>
      <c r="I1900">
        <v>1657.76</v>
      </c>
    </row>
    <row r="1901" spans="1:9" x14ac:dyDescent="0.25">
      <c r="A1901" t="s">
        <v>49</v>
      </c>
      <c r="B1901" t="str">
        <f>"""TorlysDynamics"",""Torlys Inc."",""111"",""3"",""SHA0251093"",""4"",""20000"""</f>
        <v>"TorlysDynamics","Torlys Inc.","111","3","SHA0251093","4","20000"</v>
      </c>
      <c r="C1901" s="2">
        <v>45945</v>
      </c>
      <c r="D1901" s="2" t="str">
        <f>"SHA0251093"</f>
        <v>SHA0251093</v>
      </c>
      <c r="E1901" s="2" t="str">
        <f>"K153"</f>
        <v>K153</v>
      </c>
      <c r="F1901" t="str">
        <f>"JOE-C"</f>
        <v>JOE-C</v>
      </c>
      <c r="G1901">
        <v>0</v>
      </c>
      <c r="H1901">
        <v>8</v>
      </c>
      <c r="I1901">
        <v>6631.04</v>
      </c>
    </row>
    <row r="1902" spans="1:9" x14ac:dyDescent="0.25">
      <c r="A1902" t="s">
        <v>49</v>
      </c>
      <c r="B1902" t="str">
        <f>"""TorlysDynamics"",""Torlys Inc."",""111"",""3"",""SHA0251093"",""4"",""30000"""</f>
        <v>"TorlysDynamics","Torlys Inc.","111","3","SHA0251093","4","30000"</v>
      </c>
      <c r="C1902" s="2">
        <v>45945</v>
      </c>
      <c r="D1902" s="2" t="str">
        <f>"SHA0251093"</f>
        <v>SHA0251093</v>
      </c>
      <c r="E1902" s="2" t="str">
        <f>"K153"</f>
        <v>K153</v>
      </c>
      <c r="F1902" t="str">
        <f>"JOE-C"</f>
        <v>JOE-C</v>
      </c>
      <c r="G1902">
        <v>0</v>
      </c>
      <c r="H1902">
        <v>9</v>
      </c>
      <c r="I1902">
        <v>7459.92</v>
      </c>
    </row>
    <row r="1903" spans="1:9" x14ac:dyDescent="0.25">
      <c r="A1903" t="s">
        <v>49</v>
      </c>
      <c r="B1903" t="str">
        <f>"""TorlysDynamics"",""Torlys Inc."",""111"",""3"",""SHA0251093"",""4"",""40000"""</f>
        <v>"TorlysDynamics","Torlys Inc.","111","3","SHA0251093","4","40000"</v>
      </c>
      <c r="C1903" s="2">
        <v>45945</v>
      </c>
      <c r="D1903" s="2" t="str">
        <f>"SHA0251093"</f>
        <v>SHA0251093</v>
      </c>
      <c r="E1903" s="2" t="str">
        <f>"K153"</f>
        <v>K153</v>
      </c>
      <c r="F1903" t="str">
        <f>"JOE-C"</f>
        <v>JOE-C</v>
      </c>
      <c r="G1903">
        <v>0</v>
      </c>
      <c r="H1903">
        <v>11</v>
      </c>
      <c r="I1903">
        <v>9117.68</v>
      </c>
    </row>
    <row r="1904" spans="1:9" x14ac:dyDescent="0.25">
      <c r="A1904" t="s">
        <v>49</v>
      </c>
      <c r="B1904" t="str">
        <f>"""TorlysDynamics"",""Torlys Inc."",""111"",""3"",""SHA0251093"",""4"",""50000"""</f>
        <v>"TorlysDynamics","Torlys Inc.","111","3","SHA0251093","4","50000"</v>
      </c>
      <c r="C1904" s="2">
        <v>45945</v>
      </c>
      <c r="D1904" s="2" t="str">
        <f>"SHA0251093"</f>
        <v>SHA0251093</v>
      </c>
      <c r="E1904" s="2" t="str">
        <f>"K153"</f>
        <v>K153</v>
      </c>
      <c r="F1904" t="str">
        <f>"JOE-C"</f>
        <v>JOE-C</v>
      </c>
      <c r="G1904">
        <v>0</v>
      </c>
      <c r="H1904">
        <v>4</v>
      </c>
      <c r="I1904">
        <v>3315.52</v>
      </c>
    </row>
    <row r="1905" spans="1:9" x14ac:dyDescent="0.25">
      <c r="A1905" t="s">
        <v>49</v>
      </c>
      <c r="B1905" t="str">
        <f>"""TorlysDynamics"",""Torlys Inc."",""111"",""3"",""SHA0251094"",""4"",""10000"""</f>
        <v>"TorlysDynamics","Torlys Inc.","111","3","SHA0251094","4","10000"</v>
      </c>
      <c r="C1905" s="2">
        <v>45945</v>
      </c>
      <c r="D1905" s="2" t="str">
        <f>"SHA0251094"</f>
        <v>SHA0251094</v>
      </c>
      <c r="E1905" s="2" t="str">
        <f>"S146"</f>
        <v>S146</v>
      </c>
      <c r="F1905" t="str">
        <f>"CHICO"</f>
        <v>CHICO</v>
      </c>
      <c r="G1905">
        <v>26</v>
      </c>
      <c r="H1905">
        <v>0</v>
      </c>
      <c r="I1905">
        <v>487.76</v>
      </c>
    </row>
    <row r="1906" spans="1:9" x14ac:dyDescent="0.25">
      <c r="A1906" t="s">
        <v>49</v>
      </c>
      <c r="B1906" t="str">
        <f>"""TorlysDynamics"",""Torlys Inc."",""111"",""3"",""SHA0251109"",""4"",""10000"""</f>
        <v>"TorlysDynamics","Torlys Inc.","111","3","SHA0251109","4","10000"</v>
      </c>
      <c r="C1906" s="2">
        <v>45945</v>
      </c>
      <c r="D1906" s="2" t="str">
        <f>"SHA0251109"</f>
        <v>SHA0251109</v>
      </c>
      <c r="E1906" s="2" t="str">
        <f>"I135"</f>
        <v>I135</v>
      </c>
      <c r="F1906" t="str">
        <f>"CLARENCE"</f>
        <v>CLARENCE</v>
      </c>
      <c r="G1906">
        <v>44</v>
      </c>
      <c r="H1906">
        <v>0</v>
      </c>
      <c r="I1906">
        <v>1248.28</v>
      </c>
    </row>
    <row r="1907" spans="1:9" x14ac:dyDescent="0.25">
      <c r="A1907" t="s">
        <v>49</v>
      </c>
      <c r="B1907" t="str">
        <f>"""TorlysDynamics"",""Torlys Inc."",""111"",""3"",""SHA0251109"",""4"",""20000"""</f>
        <v>"TorlysDynamics","Torlys Inc.","111","3","SHA0251109","4","20000"</v>
      </c>
      <c r="C1907" s="2">
        <v>45945</v>
      </c>
      <c r="D1907" s="2" t="str">
        <f>"SHA0251109"</f>
        <v>SHA0251109</v>
      </c>
      <c r="E1907" s="2" t="str">
        <f>"I135"</f>
        <v>I135</v>
      </c>
      <c r="F1907" t="str">
        <f>"CLARENCE"</f>
        <v>CLARENCE</v>
      </c>
      <c r="G1907">
        <v>53</v>
      </c>
      <c r="H1907">
        <v>0</v>
      </c>
      <c r="I1907">
        <v>901</v>
      </c>
    </row>
    <row r="1908" spans="1:9" x14ac:dyDescent="0.25">
      <c r="A1908" t="s">
        <v>49</v>
      </c>
      <c r="B1908" t="str">
        <f>"""TorlysDynamics"",""Torlys Inc."",""111"",""3"",""SHA0251110"",""4"",""10000"""</f>
        <v>"TorlysDynamics","Torlys Inc.","111","3","SHA0251110","4","10000"</v>
      </c>
      <c r="C1908" s="2">
        <v>45945</v>
      </c>
      <c r="D1908" s="2" t="str">
        <f>"SHA0251110"</f>
        <v>SHA0251110</v>
      </c>
      <c r="E1908" s="2" t="str">
        <f>"B1014"</f>
        <v>B1014</v>
      </c>
      <c r="F1908" t="str">
        <f>"CLARENCE"</f>
        <v>CLARENCE</v>
      </c>
      <c r="G1908">
        <v>0</v>
      </c>
      <c r="H1908">
        <v>0</v>
      </c>
      <c r="I1908">
        <v>2</v>
      </c>
    </row>
    <row r="1909" spans="1:9" x14ac:dyDescent="0.25">
      <c r="A1909" t="s">
        <v>49</v>
      </c>
      <c r="B1909" t="str">
        <f>"""TorlysDynamics"",""Torlys Inc."",""111"",""3"",""SHA0251111"",""4"",""10000"""</f>
        <v>"TorlysDynamics","Torlys Inc.","111","3","SHA0251111","4","10000"</v>
      </c>
      <c r="C1909" s="2">
        <v>45945</v>
      </c>
      <c r="D1909" s="2" t="str">
        <f>"SHA0251111"</f>
        <v>SHA0251111</v>
      </c>
      <c r="E1909" s="2" t="str">
        <f>"M200"</f>
        <v>M200</v>
      </c>
      <c r="F1909" t="str">
        <f>"CHICO"</f>
        <v>CHICO</v>
      </c>
      <c r="G1909">
        <v>8</v>
      </c>
      <c r="H1909">
        <v>0</v>
      </c>
      <c r="I1909">
        <v>136.88</v>
      </c>
    </row>
    <row r="1910" spans="1:9" x14ac:dyDescent="0.25">
      <c r="A1910" t="s">
        <v>49</v>
      </c>
      <c r="B1910" t="str">
        <f>"""TorlysDynamics"",""Torlys Inc."",""111"",""3"",""SHA0251112"",""4"",""10000"""</f>
        <v>"TorlysDynamics","Torlys Inc.","111","3","SHA0251112","4","10000"</v>
      </c>
      <c r="C1910" s="2">
        <v>45945</v>
      </c>
      <c r="D1910" s="2" t="str">
        <f>"SHA0251112"</f>
        <v>SHA0251112</v>
      </c>
      <c r="E1910" s="2" t="str">
        <f>"A245"</f>
        <v>A245</v>
      </c>
      <c r="F1910" t="str">
        <f>"GRANT"</f>
        <v>GRANT</v>
      </c>
      <c r="G1910">
        <v>36</v>
      </c>
      <c r="H1910">
        <v>0</v>
      </c>
      <c r="I1910">
        <v>786.6</v>
      </c>
    </row>
    <row r="1911" spans="1:9" x14ac:dyDescent="0.25">
      <c r="A1911" t="s">
        <v>49</v>
      </c>
      <c r="B1911" t="str">
        <f>"""TorlysDynamics"",""Torlys Inc."",""111"",""3"",""SHA0251112"",""4"",""30000"""</f>
        <v>"TorlysDynamics","Torlys Inc.","111","3","SHA0251112","4","30000"</v>
      </c>
      <c r="C1911" s="2">
        <v>45945</v>
      </c>
      <c r="D1911" s="2" t="str">
        <f>"SHA0251112"</f>
        <v>SHA0251112</v>
      </c>
      <c r="E1911" s="2" t="str">
        <f>"A245"</f>
        <v>A245</v>
      </c>
      <c r="F1911" t="str">
        <f>"GRANT"</f>
        <v>GRANT</v>
      </c>
      <c r="G1911">
        <v>0</v>
      </c>
      <c r="H1911">
        <v>0</v>
      </c>
      <c r="I1911">
        <v>3</v>
      </c>
    </row>
    <row r="1912" spans="1:9" x14ac:dyDescent="0.25">
      <c r="A1912" t="s">
        <v>49</v>
      </c>
      <c r="B1912" t="str">
        <f>"""TorlysDynamics"",""Torlys Inc."",""111"",""3"",""SHA0251113"",""4"",""10000"""</f>
        <v>"TorlysDynamics","Torlys Inc.","111","3","SHA0251113","4","10000"</v>
      </c>
      <c r="C1912" s="2">
        <v>45945</v>
      </c>
      <c r="D1912" s="2" t="str">
        <f>"SHA0251113"</f>
        <v>SHA0251113</v>
      </c>
      <c r="E1912" s="2" t="str">
        <f>"S140"</f>
        <v>S140</v>
      </c>
      <c r="F1912" t="str">
        <f>"CHICO"</f>
        <v>CHICO</v>
      </c>
      <c r="G1912">
        <v>16</v>
      </c>
      <c r="H1912">
        <v>0</v>
      </c>
      <c r="I1912">
        <v>344</v>
      </c>
    </row>
    <row r="1913" spans="1:9" x14ac:dyDescent="0.25">
      <c r="A1913" t="s">
        <v>49</v>
      </c>
      <c r="B1913" t="str">
        <f>"""TorlysDynamics"",""Torlys Inc."",""111"",""3"",""SHA0251114"",""4"",""10000"""</f>
        <v>"TorlysDynamics","Torlys Inc.","111","3","SHA0251114","4","10000"</v>
      </c>
      <c r="C1913" s="2">
        <v>45945</v>
      </c>
      <c r="D1913" s="2" t="str">
        <f>"SHA0251114"</f>
        <v>SHA0251114</v>
      </c>
      <c r="E1913" s="2" t="str">
        <f>"A245"</f>
        <v>A245</v>
      </c>
      <c r="F1913" t="str">
        <f>"GRANT"</f>
        <v>GRANT</v>
      </c>
      <c r="G1913">
        <v>1</v>
      </c>
      <c r="H1913">
        <v>0</v>
      </c>
      <c r="I1913">
        <v>23.45</v>
      </c>
    </row>
    <row r="1914" spans="1:9" x14ac:dyDescent="0.25">
      <c r="A1914" t="s">
        <v>49</v>
      </c>
      <c r="B1914" t="str">
        <f>"""TorlysDynamics"",""Torlys Inc."",""111"",""3"",""SHA0251116"",""4"",""10000"""</f>
        <v>"TorlysDynamics","Torlys Inc.","111","3","SHA0251116","4","10000"</v>
      </c>
      <c r="C1914" s="2">
        <v>45945</v>
      </c>
      <c r="D1914" s="2" t="str">
        <f>"SHA0251116"</f>
        <v>SHA0251116</v>
      </c>
      <c r="E1914" s="2" t="str">
        <f>"B1014"</f>
        <v>B1014</v>
      </c>
      <c r="F1914" t="str">
        <f>"AQIYL"</f>
        <v>AQIYL</v>
      </c>
      <c r="G1914">
        <v>8</v>
      </c>
      <c r="H1914">
        <v>8</v>
      </c>
      <c r="I1914">
        <v>9968.7999999999993</v>
      </c>
    </row>
    <row r="1915" spans="1:9" x14ac:dyDescent="0.25">
      <c r="A1915" t="s">
        <v>49</v>
      </c>
      <c r="B1915" t="str">
        <f>"""TorlysDynamics"",""Torlys Inc."",""111"",""3"",""SHA0251117"",""4"",""30000"""</f>
        <v>"TorlysDynamics","Torlys Inc.","111","3","SHA0251117","4","30000"</v>
      </c>
      <c r="C1915" s="2">
        <v>45945</v>
      </c>
      <c r="D1915" s="2" t="str">
        <f>"SHA0251117"</f>
        <v>SHA0251117</v>
      </c>
      <c r="E1915" s="2" t="str">
        <f>"B1014"</f>
        <v>B1014</v>
      </c>
      <c r="F1915" t="str">
        <f>"AQIYL"</f>
        <v>AQIYL</v>
      </c>
      <c r="G1915">
        <v>0</v>
      </c>
      <c r="H1915">
        <v>0</v>
      </c>
      <c r="I1915">
        <v>1</v>
      </c>
    </row>
    <row r="1916" spans="1:9" x14ac:dyDescent="0.25">
      <c r="A1916" t="s">
        <v>49</v>
      </c>
      <c r="B1916" t="str">
        <f>"""TorlysDynamics"",""Torlys Inc."",""111"",""3"",""SHA0251118"",""4"",""10000"""</f>
        <v>"TorlysDynamics","Torlys Inc.","111","3","SHA0251118","4","10000"</v>
      </c>
      <c r="C1916" s="2">
        <v>45945</v>
      </c>
      <c r="D1916" s="2" t="str">
        <f>"SHA0251118"</f>
        <v>SHA0251118</v>
      </c>
      <c r="E1916" s="2" t="str">
        <f>"B1014"</f>
        <v>B1014</v>
      </c>
      <c r="F1916" t="str">
        <f>"AQIYL"</f>
        <v>AQIYL</v>
      </c>
      <c r="G1916">
        <v>1</v>
      </c>
      <c r="H1916">
        <v>0</v>
      </c>
      <c r="I1916">
        <v>28.37</v>
      </c>
    </row>
    <row r="1917" spans="1:9" x14ac:dyDescent="0.25">
      <c r="A1917" t="s">
        <v>49</v>
      </c>
      <c r="B1917" t="str">
        <f>"""TorlysDynamics"",""Torlys Inc."",""111"",""3"",""SHA0251119"",""4"",""10000"""</f>
        <v>"TorlysDynamics","Torlys Inc.","111","3","SHA0251119","4","10000"</v>
      </c>
      <c r="C1917" s="2">
        <v>45945</v>
      </c>
      <c r="D1917" s="2" t="str">
        <f>"SHA0251119"</f>
        <v>SHA0251119</v>
      </c>
      <c r="E1917" s="2" t="str">
        <f>"B1014"</f>
        <v>B1014</v>
      </c>
      <c r="F1917" t="str">
        <f>"AQIYL"</f>
        <v>AQIYL</v>
      </c>
      <c r="G1917">
        <v>1</v>
      </c>
      <c r="H1917">
        <v>0</v>
      </c>
      <c r="I1917">
        <v>23.45</v>
      </c>
    </row>
    <row r="1918" spans="1:9" x14ac:dyDescent="0.25">
      <c r="A1918" t="s">
        <v>49</v>
      </c>
      <c r="B1918" t="str">
        <f>"""TorlysDynamics"",""Torlys Inc."",""111"",""3"",""SHA0251120"",""4"",""10000"""</f>
        <v>"TorlysDynamics","Torlys Inc.","111","3","SHA0251120","4","10000"</v>
      </c>
      <c r="C1918" s="2">
        <v>45945</v>
      </c>
      <c r="D1918" s="2" t="str">
        <f>"SHA0251120"</f>
        <v>SHA0251120</v>
      </c>
      <c r="E1918" s="2" t="str">
        <f>"B1014"</f>
        <v>B1014</v>
      </c>
      <c r="F1918" t="str">
        <f>"AQIYL"</f>
        <v>AQIYL</v>
      </c>
      <c r="G1918">
        <v>2</v>
      </c>
      <c r="H1918">
        <v>0</v>
      </c>
      <c r="I1918">
        <v>29.32</v>
      </c>
    </row>
    <row r="1919" spans="1:9" x14ac:dyDescent="0.25">
      <c r="A1919" t="s">
        <v>49</v>
      </c>
      <c r="B1919" t="str">
        <f>"""TorlysDynamics"",""Torlys Inc."",""111"",""3"",""SHA0251121"",""4"",""10000"""</f>
        <v>"TorlysDynamics","Torlys Inc.","111","3","SHA0251121","4","10000"</v>
      </c>
      <c r="C1919" s="2">
        <v>45945</v>
      </c>
      <c r="D1919" s="2" t="str">
        <f>"SHA0251121"</f>
        <v>SHA0251121</v>
      </c>
      <c r="E1919" s="2" t="str">
        <f>"B1014"</f>
        <v>B1014</v>
      </c>
      <c r="F1919" t="str">
        <f>"AQIYL"</f>
        <v>AQIYL</v>
      </c>
      <c r="G1919">
        <v>1</v>
      </c>
      <c r="H1919">
        <v>0</v>
      </c>
      <c r="I1919">
        <v>7</v>
      </c>
    </row>
    <row r="1920" spans="1:9" x14ac:dyDescent="0.25">
      <c r="A1920" t="s">
        <v>49</v>
      </c>
      <c r="B1920" t="str">
        <f>"""TorlysDynamics"",""Torlys Inc."",""111"",""3"",""SHA0251122"",""4"",""10000"""</f>
        <v>"TorlysDynamics","Torlys Inc.","111","3","SHA0251122","4","10000"</v>
      </c>
      <c r="C1920" s="2">
        <v>45945</v>
      </c>
      <c r="D1920" s="2" t="str">
        <f>"SHA0251122"</f>
        <v>SHA0251122</v>
      </c>
      <c r="E1920" s="2" t="str">
        <f>"B1014"</f>
        <v>B1014</v>
      </c>
      <c r="F1920" t="str">
        <f>"AQIYL"</f>
        <v>AQIYL</v>
      </c>
      <c r="G1920">
        <v>17</v>
      </c>
      <c r="H1920">
        <v>0</v>
      </c>
      <c r="I1920">
        <v>331.16</v>
      </c>
    </row>
    <row r="1921" spans="1:9" x14ac:dyDescent="0.25">
      <c r="A1921" t="s">
        <v>49</v>
      </c>
      <c r="B1921" t="str">
        <f>"""TorlysDynamics"",""Torlys Inc."",""111"",""3"",""SHA0251124"",""4"",""10000"""</f>
        <v>"TorlysDynamics","Torlys Inc.","111","3","SHA0251124","4","10000"</v>
      </c>
      <c r="C1921" s="2">
        <v>45945</v>
      </c>
      <c r="D1921" s="2" t="str">
        <f>"SHA0251124"</f>
        <v>SHA0251124</v>
      </c>
      <c r="E1921" s="2" t="str">
        <f>"B1014"</f>
        <v>B1014</v>
      </c>
      <c r="F1921" t="str">
        <f>"AQIYL"</f>
        <v>AQIYL</v>
      </c>
      <c r="G1921">
        <v>0</v>
      </c>
      <c r="H1921">
        <v>0</v>
      </c>
      <c r="I1921">
        <v>2</v>
      </c>
    </row>
    <row r="1922" spans="1:9" x14ac:dyDescent="0.25">
      <c r="A1922" t="s">
        <v>49</v>
      </c>
      <c r="B1922" t="str">
        <f>"""TorlysDynamics"",""Torlys Inc."",""111"",""3"",""SHA0251127"",""4"",""10000"""</f>
        <v>"TorlysDynamics","Torlys Inc.","111","3","SHA0251127","4","10000"</v>
      </c>
      <c r="C1922" s="2">
        <v>45945</v>
      </c>
      <c r="D1922" s="2" t="str">
        <f>"SHA0251127"</f>
        <v>SHA0251127</v>
      </c>
      <c r="E1922" s="2" t="str">
        <f>"M476"</f>
        <v>M476</v>
      </c>
      <c r="F1922" t="str">
        <f>"BRANDON"</f>
        <v>BRANDON</v>
      </c>
      <c r="G1922">
        <v>14</v>
      </c>
      <c r="H1922">
        <v>1</v>
      </c>
      <c r="I1922">
        <v>1886.5</v>
      </c>
    </row>
    <row r="1923" spans="1:9" x14ac:dyDescent="0.25">
      <c r="A1923" t="s">
        <v>49</v>
      </c>
      <c r="B1923" t="str">
        <f>"""TorlysDynamics"",""Torlys Inc."",""111"",""3"",""SHA0251128"",""4"",""10000"""</f>
        <v>"TorlysDynamics","Torlys Inc.","111","3","SHA0251128","4","10000"</v>
      </c>
      <c r="C1923" s="2">
        <v>45945</v>
      </c>
      <c r="D1923" s="2" t="str">
        <f>"SHA0251128"</f>
        <v>SHA0251128</v>
      </c>
      <c r="E1923" s="2" t="str">
        <f>"M476"</f>
        <v>M476</v>
      </c>
      <c r="F1923" t="str">
        <f>"BRANDON"</f>
        <v>BRANDON</v>
      </c>
      <c r="G1923">
        <v>1</v>
      </c>
      <c r="H1923">
        <v>0</v>
      </c>
      <c r="I1923">
        <v>14.66</v>
      </c>
    </row>
    <row r="1924" spans="1:9" x14ac:dyDescent="0.25">
      <c r="A1924" t="s">
        <v>49</v>
      </c>
      <c r="B1924" t="str">
        <f>"""TorlysDynamics"",""Torlys Inc."",""111"",""3"",""SHA0251129"",""4"",""10000"""</f>
        <v>"TorlysDynamics","Torlys Inc.","111","3","SHA0251129","4","10000"</v>
      </c>
      <c r="C1924" s="2">
        <v>45945</v>
      </c>
      <c r="D1924" s="2" t="str">
        <f>"SHA0251129"</f>
        <v>SHA0251129</v>
      </c>
      <c r="E1924" s="2" t="str">
        <f>"M476"</f>
        <v>M476</v>
      </c>
      <c r="F1924" t="str">
        <f>"BRANDON"</f>
        <v>BRANDON</v>
      </c>
      <c r="G1924">
        <v>1</v>
      </c>
      <c r="H1924">
        <v>0</v>
      </c>
      <c r="I1924">
        <v>14.66</v>
      </c>
    </row>
    <row r="1925" spans="1:9" x14ac:dyDescent="0.25">
      <c r="A1925" t="s">
        <v>49</v>
      </c>
      <c r="B1925" t="str">
        <f>"""TorlysDynamics"",""Torlys Inc."",""111"",""3"",""SHA0251133"",""4"",""10000"""</f>
        <v>"TorlysDynamics","Torlys Inc.","111","3","SHA0251133","4","10000"</v>
      </c>
      <c r="C1925" s="2">
        <v>45945</v>
      </c>
      <c r="D1925" s="2" t="str">
        <f>"SHA0251133"</f>
        <v>SHA0251133</v>
      </c>
      <c r="E1925" s="2" t="str">
        <f>"C260"</f>
        <v>C260</v>
      </c>
      <c r="F1925" t="str">
        <f>"GRANT"</f>
        <v>GRANT</v>
      </c>
      <c r="G1925">
        <v>27</v>
      </c>
      <c r="H1925">
        <v>0</v>
      </c>
      <c r="I1925">
        <v>459</v>
      </c>
    </row>
    <row r="1926" spans="1:9" x14ac:dyDescent="0.25">
      <c r="A1926" t="s">
        <v>49</v>
      </c>
      <c r="B1926" t="str">
        <f>"""TorlysDynamics"",""Torlys Inc."",""111"",""3"",""SHA0251133"",""4"",""20000"""</f>
        <v>"TorlysDynamics","Torlys Inc.","111","3","SHA0251133","4","20000"</v>
      </c>
      <c r="C1926" s="2">
        <v>45945</v>
      </c>
      <c r="D1926" s="2" t="str">
        <f>"SHA0251133"</f>
        <v>SHA0251133</v>
      </c>
      <c r="E1926" s="2" t="str">
        <f>"C260"</f>
        <v>C260</v>
      </c>
      <c r="F1926" t="str">
        <f>"GRANT"</f>
        <v>GRANT</v>
      </c>
      <c r="G1926">
        <v>1</v>
      </c>
      <c r="H1926">
        <v>0</v>
      </c>
      <c r="I1926">
        <v>1</v>
      </c>
    </row>
    <row r="1927" spans="1:9" x14ac:dyDescent="0.25">
      <c r="A1927" t="s">
        <v>49</v>
      </c>
      <c r="B1927" t="str">
        <f>"""TorlysDynamics"",""Torlys Inc."",""111"",""3"",""SHA0251148"",""4"",""10000"""</f>
        <v>"TorlysDynamics","Torlys Inc.","111","3","SHA0251148","4","10000"</v>
      </c>
      <c r="C1927" s="2">
        <v>45945</v>
      </c>
      <c r="D1927" s="2" t="str">
        <f>"SHA0251148"</f>
        <v>SHA0251148</v>
      </c>
      <c r="E1927" s="2" t="str">
        <f>"S129"</f>
        <v>S129</v>
      </c>
      <c r="F1927" t="str">
        <f>"GRANT"</f>
        <v>GRANT</v>
      </c>
      <c r="G1927">
        <v>10</v>
      </c>
      <c r="H1927">
        <v>0</v>
      </c>
      <c r="I1927">
        <v>10</v>
      </c>
    </row>
    <row r="1928" spans="1:9" x14ac:dyDescent="0.25">
      <c r="A1928" t="s">
        <v>49</v>
      </c>
      <c r="B1928" t="str">
        <f>"""TorlysDynamics"",""Torlys Inc."",""111"",""3"",""SHA0251149"",""4"",""10000"""</f>
        <v>"TorlysDynamics","Torlys Inc.","111","3","SHA0251149","4","10000"</v>
      </c>
      <c r="C1928" s="2">
        <v>45945</v>
      </c>
      <c r="D1928" s="2" t="str">
        <f>"SHA0251149"</f>
        <v>SHA0251149</v>
      </c>
      <c r="E1928" s="2" t="str">
        <f>"B1010"</f>
        <v>B1010</v>
      </c>
      <c r="F1928" t="str">
        <f>"JASON-R"</f>
        <v>JASON-R</v>
      </c>
      <c r="G1928">
        <v>2</v>
      </c>
      <c r="H1928">
        <v>0</v>
      </c>
      <c r="I1928">
        <v>2</v>
      </c>
    </row>
    <row r="1929" spans="1:9" x14ac:dyDescent="0.25">
      <c r="A1929" t="s">
        <v>49</v>
      </c>
      <c r="B1929" t="str">
        <f>"""TorlysDynamics"",""Torlys Inc."",""111"",""3"",""SHA0251150"",""4"",""10000"""</f>
        <v>"TorlysDynamics","Torlys Inc.","111","3","SHA0251150","4","10000"</v>
      </c>
      <c r="C1929" s="2">
        <v>45945</v>
      </c>
      <c r="D1929" s="2" t="str">
        <f>"SHA0251150"</f>
        <v>SHA0251150</v>
      </c>
      <c r="E1929" s="2" t="str">
        <f>"B1010"</f>
        <v>B1010</v>
      </c>
      <c r="F1929" t="str">
        <f>"JASON-R"</f>
        <v>JASON-R</v>
      </c>
      <c r="G1929">
        <v>0</v>
      </c>
      <c r="H1929">
        <v>1</v>
      </c>
      <c r="I1929">
        <v>30</v>
      </c>
    </row>
    <row r="1930" spans="1:9" x14ac:dyDescent="0.25">
      <c r="A1930" t="s">
        <v>49</v>
      </c>
      <c r="B1930" t="str">
        <f>"""TorlysDynamics"",""Torlys Inc."",""111"",""3"",""SHA0251153"",""4"",""10000"""</f>
        <v>"TorlysDynamics","Torlys Inc.","111","3","SHA0251153","4","10000"</v>
      </c>
      <c r="C1930" s="2">
        <v>45945</v>
      </c>
      <c r="D1930" s="2" t="str">
        <f>"SHA0251153"</f>
        <v>SHA0251153</v>
      </c>
      <c r="E1930" s="2" t="str">
        <f>"D123"</f>
        <v>D123</v>
      </c>
      <c r="F1930" t="str">
        <f>"BRANDON"</f>
        <v>BRANDON</v>
      </c>
      <c r="G1930">
        <v>33</v>
      </c>
      <c r="H1930">
        <v>0</v>
      </c>
      <c r="I1930">
        <v>773.85</v>
      </c>
    </row>
    <row r="1931" spans="1:9" x14ac:dyDescent="0.25">
      <c r="A1931" t="s">
        <v>49</v>
      </c>
      <c r="B1931" t="str">
        <f>"""TorlysDynamics"",""Torlys Inc."",""111"",""3"",""SHA0251153"",""4"",""40000"""</f>
        <v>"TorlysDynamics","Torlys Inc.","111","3","SHA0251153","4","40000"</v>
      </c>
      <c r="C1931" s="2">
        <v>45945</v>
      </c>
      <c r="D1931" s="2" t="str">
        <f>"SHA0251153"</f>
        <v>SHA0251153</v>
      </c>
      <c r="E1931" s="2" t="str">
        <f>"D123"</f>
        <v>D123</v>
      </c>
      <c r="F1931" t="str">
        <f>"BRANDON"</f>
        <v>BRANDON</v>
      </c>
      <c r="G1931">
        <v>25</v>
      </c>
      <c r="H1931">
        <v>0</v>
      </c>
      <c r="I1931">
        <v>586.25</v>
      </c>
    </row>
    <row r="1932" spans="1:9" x14ac:dyDescent="0.25">
      <c r="A1932" t="s">
        <v>49</v>
      </c>
      <c r="B1932" t="str">
        <f>"""TorlysDynamics"",""Torlys Inc."",""111"",""3"",""SHA0251153"",""4"",""70000"""</f>
        <v>"TorlysDynamics","Torlys Inc.","111","3","SHA0251153","4","70000"</v>
      </c>
      <c r="C1932" s="2">
        <v>45945</v>
      </c>
      <c r="D1932" s="2" t="str">
        <f>"SHA0251153"</f>
        <v>SHA0251153</v>
      </c>
      <c r="E1932" s="2" t="str">
        <f>"D123"</f>
        <v>D123</v>
      </c>
      <c r="F1932" t="str">
        <f>"BRANDON"</f>
        <v>BRANDON</v>
      </c>
      <c r="G1932">
        <v>0</v>
      </c>
      <c r="H1932">
        <v>0</v>
      </c>
      <c r="I1932">
        <v>7</v>
      </c>
    </row>
    <row r="1933" spans="1:9" x14ac:dyDescent="0.25">
      <c r="A1933" t="s">
        <v>49</v>
      </c>
      <c r="B1933" t="str">
        <f>"""TorlysDynamics"",""Torlys Inc."",""111"",""3"",""SHA0251153"",""4"",""100000"""</f>
        <v>"TorlysDynamics","Torlys Inc.","111","3","SHA0251153","4","100000"</v>
      </c>
      <c r="C1933" s="2">
        <v>45945</v>
      </c>
      <c r="D1933" s="2" t="str">
        <f>"SHA0251153"</f>
        <v>SHA0251153</v>
      </c>
      <c r="E1933" s="2" t="str">
        <f>"D123"</f>
        <v>D123</v>
      </c>
      <c r="F1933" t="str">
        <f>"BRANDON"</f>
        <v>BRANDON</v>
      </c>
      <c r="G1933">
        <v>0</v>
      </c>
      <c r="H1933">
        <v>0</v>
      </c>
      <c r="I1933">
        <v>8</v>
      </c>
    </row>
    <row r="1934" spans="1:9" x14ac:dyDescent="0.25">
      <c r="A1934" t="s">
        <v>49</v>
      </c>
      <c r="B1934" t="str">
        <f>"""TorlysDynamics"",""Torlys Inc."",""111"",""3"",""SHA0251170"",""4"",""10000"""</f>
        <v>"TorlysDynamics","Torlys Inc.","111","3","SHA0251170","4","10000"</v>
      </c>
      <c r="C1934" s="2">
        <v>45946</v>
      </c>
      <c r="D1934" s="2" t="str">
        <f>"SHA0251170"</f>
        <v>SHA0251170</v>
      </c>
      <c r="E1934" s="2" t="str">
        <f>"W130"</f>
        <v>W130</v>
      </c>
      <c r="F1934" t="str">
        <f>"CHICO"</f>
        <v>CHICO</v>
      </c>
      <c r="G1934">
        <v>47</v>
      </c>
      <c r="H1934">
        <v>0</v>
      </c>
      <c r="I1934">
        <v>689.02</v>
      </c>
    </row>
    <row r="1935" spans="1:9" x14ac:dyDescent="0.25">
      <c r="A1935" t="s">
        <v>49</v>
      </c>
      <c r="B1935" t="str">
        <f>"""TorlysDynamics"",""Torlys Inc."",""111"",""3"",""SHA0251171"",""4"",""10000"""</f>
        <v>"TorlysDynamics","Torlys Inc.","111","3","SHA0251171","4","10000"</v>
      </c>
      <c r="C1935" s="2">
        <v>45946</v>
      </c>
      <c r="D1935" s="2" t="str">
        <f>"SHA0251171"</f>
        <v>SHA0251171</v>
      </c>
      <c r="E1935" s="2" t="str">
        <f>"W130"</f>
        <v>W130</v>
      </c>
      <c r="F1935" t="str">
        <f>"CHICO"</f>
        <v>CHICO</v>
      </c>
      <c r="G1935">
        <v>30</v>
      </c>
      <c r="H1935">
        <v>0</v>
      </c>
      <c r="I1935">
        <v>637.20000000000005</v>
      </c>
    </row>
    <row r="1936" spans="1:9" x14ac:dyDescent="0.25">
      <c r="A1936" t="s">
        <v>49</v>
      </c>
      <c r="B1936" t="str">
        <f>"""TorlysDynamics"",""Torlys Inc."",""111"",""3"",""SHA0251172"",""4"",""10000"""</f>
        <v>"TorlysDynamics","Torlys Inc.","111","3","SHA0251172","4","10000"</v>
      </c>
      <c r="C1936" s="2">
        <v>45946</v>
      </c>
      <c r="D1936" s="2" t="str">
        <f>"SHA0251172"</f>
        <v>SHA0251172</v>
      </c>
      <c r="E1936" s="2" t="str">
        <f>"W130"</f>
        <v>W130</v>
      </c>
      <c r="F1936" t="str">
        <f>"CHICO"</f>
        <v>CHICO</v>
      </c>
      <c r="G1936">
        <v>26</v>
      </c>
      <c r="H1936">
        <v>0</v>
      </c>
      <c r="I1936">
        <v>609.70000000000005</v>
      </c>
    </row>
    <row r="1937" spans="1:9" x14ac:dyDescent="0.25">
      <c r="A1937" t="s">
        <v>49</v>
      </c>
      <c r="B1937" t="str">
        <f>"""TorlysDynamics"",""Torlys Inc."",""111"",""3"",""SHA0251173"",""4"",""10000"""</f>
        <v>"TorlysDynamics","Torlys Inc.","111","3","SHA0251173","4","10000"</v>
      </c>
      <c r="C1937" s="2">
        <v>45946</v>
      </c>
      <c r="D1937" s="2" t="str">
        <f>"SHA0251173"</f>
        <v>SHA0251173</v>
      </c>
      <c r="E1937" s="2" t="str">
        <f>"W130"</f>
        <v>W130</v>
      </c>
      <c r="F1937" t="str">
        <f>"CHICO"</f>
        <v>CHICO</v>
      </c>
      <c r="G1937">
        <v>15</v>
      </c>
      <c r="H1937">
        <v>1</v>
      </c>
      <c r="I1937">
        <v>1957.53</v>
      </c>
    </row>
    <row r="1938" spans="1:9" x14ac:dyDescent="0.25">
      <c r="A1938" t="s">
        <v>49</v>
      </c>
      <c r="B1938" t="str">
        <f>"""TorlysDynamics"",""Torlys Inc."",""111"",""3"",""SHA0251174"",""4"",""10000"""</f>
        <v>"TorlysDynamics","Torlys Inc.","111","3","SHA0251174","4","10000"</v>
      </c>
      <c r="C1938" s="2">
        <v>45946</v>
      </c>
      <c r="D1938" s="2" t="str">
        <f>"SHA0251174"</f>
        <v>SHA0251174</v>
      </c>
      <c r="E1938" s="2" t="str">
        <f>"M475"</f>
        <v>M475</v>
      </c>
      <c r="F1938" t="str">
        <f>"MANUEL"</f>
        <v>MANUEL</v>
      </c>
      <c r="G1938">
        <v>15</v>
      </c>
      <c r="H1938">
        <v>0</v>
      </c>
      <c r="I1938">
        <v>322.5</v>
      </c>
    </row>
    <row r="1939" spans="1:9" x14ac:dyDescent="0.25">
      <c r="A1939" t="s">
        <v>49</v>
      </c>
      <c r="B1939" t="str">
        <f>"""TorlysDynamics"",""Torlys Inc."",""111"",""3"",""SHA0251174"",""4"",""20000"""</f>
        <v>"TorlysDynamics","Torlys Inc.","111","3","SHA0251174","4","20000"</v>
      </c>
      <c r="C1939" s="2">
        <v>45946</v>
      </c>
      <c r="D1939" s="2" t="str">
        <f>"SHA0251174"</f>
        <v>SHA0251174</v>
      </c>
      <c r="E1939" s="2" t="str">
        <f>"M475"</f>
        <v>M475</v>
      </c>
      <c r="F1939" t="str">
        <f>"MANUEL"</f>
        <v>MANUEL</v>
      </c>
      <c r="G1939">
        <v>0</v>
      </c>
      <c r="H1939">
        <v>0</v>
      </c>
      <c r="I1939">
        <v>1</v>
      </c>
    </row>
    <row r="1940" spans="1:9" x14ac:dyDescent="0.25">
      <c r="A1940" t="s">
        <v>49</v>
      </c>
      <c r="B1940" t="str">
        <f>"""TorlysDynamics"",""Torlys Inc."",""111"",""3"",""SHA0251175"",""4"",""10000"""</f>
        <v>"TorlysDynamics","Torlys Inc.","111","3","SHA0251175","4","10000"</v>
      </c>
      <c r="C1940" s="2">
        <v>45946</v>
      </c>
      <c r="D1940" s="2" t="str">
        <f>"SHA0251175"</f>
        <v>SHA0251175</v>
      </c>
      <c r="E1940" s="2" t="str">
        <f>"W130"</f>
        <v>W130</v>
      </c>
      <c r="F1940" t="str">
        <f>"CHICO"</f>
        <v>CHICO</v>
      </c>
      <c r="G1940">
        <v>40</v>
      </c>
      <c r="H1940">
        <v>0</v>
      </c>
      <c r="I1940">
        <v>938</v>
      </c>
    </row>
    <row r="1941" spans="1:9" x14ac:dyDescent="0.25">
      <c r="A1941" t="s">
        <v>49</v>
      </c>
      <c r="B1941" t="str">
        <f>"""TorlysDynamics"",""Torlys Inc."",""111"",""3"",""SHA0251176"",""4"",""30000"""</f>
        <v>"TorlysDynamics","Torlys Inc.","111","3","SHA0251176","4","30000"</v>
      </c>
      <c r="C1941" s="2">
        <v>45946</v>
      </c>
      <c r="D1941" s="2" t="str">
        <f>"SHA0251176"</f>
        <v>SHA0251176</v>
      </c>
      <c r="E1941" s="2" t="str">
        <f>"W130"</f>
        <v>W130</v>
      </c>
      <c r="F1941" t="str">
        <f>"CHICO"</f>
        <v>CHICO</v>
      </c>
      <c r="G1941">
        <v>0</v>
      </c>
      <c r="H1941">
        <v>0</v>
      </c>
      <c r="I1941">
        <v>3</v>
      </c>
    </row>
    <row r="1942" spans="1:9" x14ac:dyDescent="0.25">
      <c r="A1942" t="s">
        <v>49</v>
      </c>
      <c r="B1942" t="str">
        <f>"""TorlysDynamics"",""Torlys Inc."",""111"",""3"",""SHA0251177"",""4"",""10000"""</f>
        <v>"TorlysDynamics","Torlys Inc.","111","3","SHA0251177","4","10000"</v>
      </c>
      <c r="C1942" s="2">
        <v>45946</v>
      </c>
      <c r="D1942" s="2" t="str">
        <f>"SHA0251177"</f>
        <v>SHA0251177</v>
      </c>
      <c r="E1942" s="2" t="str">
        <f>"W130"</f>
        <v>W130</v>
      </c>
      <c r="F1942" t="str">
        <f>"CHICO"</f>
        <v>CHICO</v>
      </c>
      <c r="G1942">
        <v>32</v>
      </c>
      <c r="H1942">
        <v>0</v>
      </c>
      <c r="I1942">
        <v>907.84</v>
      </c>
    </row>
    <row r="1943" spans="1:9" x14ac:dyDescent="0.25">
      <c r="A1943" t="s">
        <v>49</v>
      </c>
      <c r="B1943" t="str">
        <f>"""TorlysDynamics"",""Torlys Inc."",""111"",""3"",""SHA0251178"",""4"",""10000"""</f>
        <v>"TorlysDynamics","Torlys Inc.","111","3","SHA0251178","4","10000"</v>
      </c>
      <c r="C1943" s="2">
        <v>45946</v>
      </c>
      <c r="D1943" s="2" t="str">
        <f>"SHA0251178"</f>
        <v>SHA0251178</v>
      </c>
      <c r="E1943" s="2" t="str">
        <f>"W130"</f>
        <v>W130</v>
      </c>
      <c r="F1943" t="str">
        <f>"CHICO"</f>
        <v>CHICO</v>
      </c>
      <c r="G1943">
        <v>6</v>
      </c>
      <c r="H1943">
        <v>0</v>
      </c>
      <c r="I1943">
        <v>127.56</v>
      </c>
    </row>
    <row r="1944" spans="1:9" x14ac:dyDescent="0.25">
      <c r="A1944" t="s">
        <v>49</v>
      </c>
      <c r="B1944" t="str">
        <f>"""TorlysDynamics"",""Torlys Inc."",""111"",""3"",""SHA0251179"",""4"",""10000"""</f>
        <v>"TorlysDynamics","Torlys Inc.","111","3","SHA0251179","4","10000"</v>
      </c>
      <c r="C1944" s="2">
        <v>45946</v>
      </c>
      <c r="D1944" s="2" t="str">
        <f>"SHA0251179"</f>
        <v>SHA0251179</v>
      </c>
      <c r="E1944" s="2" t="str">
        <f>"W130"</f>
        <v>W130</v>
      </c>
      <c r="F1944" t="str">
        <f>"CHICO"</f>
        <v>CHICO</v>
      </c>
      <c r="G1944">
        <v>0</v>
      </c>
      <c r="H1944">
        <v>0</v>
      </c>
      <c r="I1944">
        <v>30</v>
      </c>
    </row>
    <row r="1945" spans="1:9" x14ac:dyDescent="0.25">
      <c r="A1945" t="s">
        <v>49</v>
      </c>
      <c r="B1945" t="str">
        <f>"""TorlysDynamics"",""Torlys Inc."",""111"",""3"",""SHA0251180"",""4"",""10000"""</f>
        <v>"TorlysDynamics","Torlys Inc.","111","3","SHA0251180","4","10000"</v>
      </c>
      <c r="C1945" s="2">
        <v>45946</v>
      </c>
      <c r="D1945" s="2" t="str">
        <f>"SHA0251180"</f>
        <v>SHA0251180</v>
      </c>
      <c r="E1945" s="2" t="str">
        <f>"A415"</f>
        <v>A415</v>
      </c>
      <c r="F1945" t="str">
        <f>"CLARENCE"</f>
        <v>CLARENCE</v>
      </c>
      <c r="G1945">
        <v>52</v>
      </c>
      <c r="H1945">
        <v>0</v>
      </c>
      <c r="I1945">
        <v>1367.08</v>
      </c>
    </row>
    <row r="1946" spans="1:9" x14ac:dyDescent="0.25">
      <c r="A1946" t="s">
        <v>49</v>
      </c>
      <c r="B1946" t="str">
        <f>"""TorlysDynamics"",""Torlys Inc."",""111"",""3"",""SHA0251180"",""4"",""40000"""</f>
        <v>"TorlysDynamics","Torlys Inc.","111","3","SHA0251180","4","40000"</v>
      </c>
      <c r="C1946" s="2">
        <v>45946</v>
      </c>
      <c r="D1946" s="2" t="str">
        <f>"SHA0251180"</f>
        <v>SHA0251180</v>
      </c>
      <c r="E1946" s="2" t="str">
        <f>"A415"</f>
        <v>A415</v>
      </c>
      <c r="F1946" t="str">
        <f>"CLARENCE"</f>
        <v>CLARENCE</v>
      </c>
      <c r="G1946">
        <v>0</v>
      </c>
      <c r="H1946">
        <v>0</v>
      </c>
      <c r="I1946">
        <v>9</v>
      </c>
    </row>
    <row r="1947" spans="1:9" x14ac:dyDescent="0.25">
      <c r="A1947" t="s">
        <v>49</v>
      </c>
      <c r="B1947" t="str">
        <f>"""TorlysDynamics"",""Torlys Inc."",""111"",""3"",""SHA0251181"",""4"",""10000"""</f>
        <v>"TorlysDynamics","Torlys Inc.","111","3","SHA0251181","4","10000"</v>
      </c>
      <c r="C1947" s="2">
        <v>45946</v>
      </c>
      <c r="D1947" s="2" t="str">
        <f>"SHA0251181"</f>
        <v>SHA0251181</v>
      </c>
      <c r="E1947" s="2" t="str">
        <f>"A415"</f>
        <v>A415</v>
      </c>
      <c r="F1947" t="str">
        <f>"CLARENCE"</f>
        <v>CLARENCE</v>
      </c>
      <c r="G1947">
        <v>51</v>
      </c>
      <c r="H1947">
        <v>0</v>
      </c>
      <c r="I1947">
        <v>1340.79</v>
      </c>
    </row>
    <row r="1948" spans="1:9" x14ac:dyDescent="0.25">
      <c r="A1948" t="s">
        <v>49</v>
      </c>
      <c r="B1948" t="str">
        <f>"""TorlysDynamics"",""Torlys Inc."",""111"",""3"",""SHA0251181"",""4"",""40000"""</f>
        <v>"TorlysDynamics","Torlys Inc.","111","3","SHA0251181","4","40000"</v>
      </c>
      <c r="C1948" s="2">
        <v>45946</v>
      </c>
      <c r="D1948" s="2" t="str">
        <f>"SHA0251181"</f>
        <v>SHA0251181</v>
      </c>
      <c r="E1948" s="2" t="str">
        <f>"A415"</f>
        <v>A415</v>
      </c>
      <c r="F1948" t="str">
        <f>"CLARENCE"</f>
        <v>CLARENCE</v>
      </c>
      <c r="G1948">
        <v>0</v>
      </c>
      <c r="H1948">
        <v>0</v>
      </c>
      <c r="I1948">
        <v>8</v>
      </c>
    </row>
    <row r="1949" spans="1:9" x14ac:dyDescent="0.25">
      <c r="A1949" t="s">
        <v>49</v>
      </c>
      <c r="B1949" t="str">
        <f>"""TorlysDynamics"",""Torlys Inc."",""111"",""3"",""SHA0251182"",""4"",""10000"""</f>
        <v>"TorlysDynamics","Torlys Inc.","111","3","SHA0251182","4","10000"</v>
      </c>
      <c r="C1949" s="2">
        <v>45946</v>
      </c>
      <c r="D1949" s="2" t="str">
        <f>"SHA0251182"</f>
        <v>SHA0251182</v>
      </c>
      <c r="E1949" s="2" t="str">
        <f>"F221"</f>
        <v>F221</v>
      </c>
      <c r="F1949" t="str">
        <f>"MANUEL"</f>
        <v>MANUEL</v>
      </c>
      <c r="G1949">
        <v>5</v>
      </c>
      <c r="H1949">
        <v>0</v>
      </c>
      <c r="I1949">
        <v>131.44999999999999</v>
      </c>
    </row>
    <row r="1950" spans="1:9" x14ac:dyDescent="0.25">
      <c r="A1950" t="s">
        <v>49</v>
      </c>
      <c r="B1950" t="str">
        <f>"""TorlysDynamics"",""Torlys Inc."",""111"",""3"",""SHA0251183"",""4"",""10000"""</f>
        <v>"TorlysDynamics","Torlys Inc.","111","3","SHA0251183","4","10000"</v>
      </c>
      <c r="C1950" s="2">
        <v>45946</v>
      </c>
      <c r="D1950" s="2" t="str">
        <f>"SHA0251183"</f>
        <v>SHA0251183</v>
      </c>
      <c r="E1950" s="2" t="str">
        <f>"A415"</f>
        <v>A415</v>
      </c>
      <c r="F1950" t="str">
        <f>"CLARENCE"</f>
        <v>CLARENCE</v>
      </c>
      <c r="G1950">
        <v>43</v>
      </c>
      <c r="H1950">
        <v>0</v>
      </c>
      <c r="I1950">
        <v>1130.47</v>
      </c>
    </row>
    <row r="1951" spans="1:9" x14ac:dyDescent="0.25">
      <c r="A1951" t="s">
        <v>49</v>
      </c>
      <c r="B1951" t="str">
        <f>"""TorlysDynamics"",""Torlys Inc."",""111"",""3"",""SHA0251183"",""4"",""40000"""</f>
        <v>"TorlysDynamics","Torlys Inc.","111","3","SHA0251183","4","40000"</v>
      </c>
      <c r="C1951" s="2">
        <v>45946</v>
      </c>
      <c r="D1951" s="2" t="str">
        <f>"SHA0251183"</f>
        <v>SHA0251183</v>
      </c>
      <c r="E1951" s="2" t="str">
        <f>"A415"</f>
        <v>A415</v>
      </c>
      <c r="F1951" t="str">
        <f>"CLARENCE"</f>
        <v>CLARENCE</v>
      </c>
      <c r="G1951">
        <v>0</v>
      </c>
      <c r="H1951">
        <v>0</v>
      </c>
      <c r="I1951">
        <v>8</v>
      </c>
    </row>
    <row r="1952" spans="1:9" x14ac:dyDescent="0.25">
      <c r="A1952" t="s">
        <v>49</v>
      </c>
      <c r="B1952" t="str">
        <f>"""TorlysDynamics"",""Torlys Inc."",""111"",""3"",""SHA0251184"",""4"",""20000"""</f>
        <v>"TorlysDynamics","Torlys Inc.","111","3","SHA0251184","4","20000"</v>
      </c>
      <c r="C1952" s="2">
        <v>45946</v>
      </c>
      <c r="D1952" s="2" t="str">
        <f>"SHA0251184"</f>
        <v>SHA0251184</v>
      </c>
      <c r="E1952" s="2" t="str">
        <f>"F221"</f>
        <v>F221</v>
      </c>
      <c r="F1952" t="str">
        <f>"MANUEL"</f>
        <v>MANUEL</v>
      </c>
      <c r="G1952">
        <v>0</v>
      </c>
      <c r="H1952">
        <v>0</v>
      </c>
      <c r="I1952">
        <v>8</v>
      </c>
    </row>
    <row r="1953" spans="1:9" x14ac:dyDescent="0.25">
      <c r="A1953" t="s">
        <v>49</v>
      </c>
      <c r="B1953" t="str">
        <f>"""TorlysDynamics"",""Torlys Inc."",""111"",""3"",""SHA0251185"",""4"",""10000"""</f>
        <v>"TorlysDynamics","Torlys Inc.","111","3","SHA0251185","4","10000"</v>
      </c>
      <c r="C1953" s="2">
        <v>45946</v>
      </c>
      <c r="D1953" s="2" t="str">
        <f>"SHA0251185"</f>
        <v>SHA0251185</v>
      </c>
      <c r="E1953" s="2" t="str">
        <f>"A415"</f>
        <v>A415</v>
      </c>
      <c r="F1953" t="str">
        <f>"CLARENCE"</f>
        <v>CLARENCE</v>
      </c>
      <c r="G1953">
        <v>42</v>
      </c>
      <c r="H1953">
        <v>0</v>
      </c>
      <c r="I1953">
        <v>1509.9</v>
      </c>
    </row>
    <row r="1954" spans="1:9" x14ac:dyDescent="0.25">
      <c r="A1954" t="s">
        <v>49</v>
      </c>
      <c r="B1954" t="str">
        <f>"""TorlysDynamics"",""Torlys Inc."",""111"",""3"",""SHA0251185"",""4"",""20000"""</f>
        <v>"TorlysDynamics","Torlys Inc.","111","3","SHA0251185","4","20000"</v>
      </c>
      <c r="C1954" s="2">
        <v>45946</v>
      </c>
      <c r="D1954" s="2" t="str">
        <f>"SHA0251185"</f>
        <v>SHA0251185</v>
      </c>
      <c r="E1954" s="2" t="str">
        <f>"A415"</f>
        <v>A415</v>
      </c>
      <c r="F1954" t="str">
        <f>"CLARENCE"</f>
        <v>CLARENCE</v>
      </c>
      <c r="G1954">
        <v>17</v>
      </c>
      <c r="H1954">
        <v>0</v>
      </c>
      <c r="I1954">
        <v>17</v>
      </c>
    </row>
    <row r="1955" spans="1:9" x14ac:dyDescent="0.25">
      <c r="A1955" t="s">
        <v>49</v>
      </c>
      <c r="B1955" t="str">
        <f>"""TorlysDynamics"",""Torlys Inc."",""111"",""3"",""SHA0251186"",""4"",""10000"""</f>
        <v>"TorlysDynamics","Torlys Inc.","111","3","SHA0251186","4","10000"</v>
      </c>
      <c r="C1955" s="2">
        <v>45946</v>
      </c>
      <c r="D1955" s="2" t="str">
        <f>"SHA0251186"</f>
        <v>SHA0251186</v>
      </c>
      <c r="E1955" s="2" t="str">
        <f>"C131"</f>
        <v>C131</v>
      </c>
      <c r="F1955" t="str">
        <f>"JASON-R"</f>
        <v>JASON-R</v>
      </c>
      <c r="G1955">
        <v>36</v>
      </c>
      <c r="H1955">
        <v>0</v>
      </c>
      <c r="I1955">
        <v>586.08000000000004</v>
      </c>
    </row>
    <row r="1956" spans="1:9" x14ac:dyDescent="0.25">
      <c r="A1956" t="s">
        <v>49</v>
      </c>
      <c r="B1956" t="str">
        <f>"""TorlysDynamics"",""Torlys Inc."",""111"",""3"",""SHA0251187"",""4"",""10000"""</f>
        <v>"TorlysDynamics","Torlys Inc.","111","3","SHA0251187","4","10000"</v>
      </c>
      <c r="C1956" s="2">
        <v>45946</v>
      </c>
      <c r="D1956" s="2" t="str">
        <f>"SHA0251187"</f>
        <v>SHA0251187</v>
      </c>
      <c r="E1956" s="2" t="str">
        <f>"C131"</f>
        <v>C131</v>
      </c>
      <c r="F1956" t="str">
        <f>"JASON-R"</f>
        <v>JASON-R</v>
      </c>
      <c r="G1956">
        <v>41</v>
      </c>
      <c r="H1956">
        <v>0</v>
      </c>
      <c r="I1956">
        <v>667.48</v>
      </c>
    </row>
    <row r="1957" spans="1:9" x14ac:dyDescent="0.25">
      <c r="A1957" t="s">
        <v>49</v>
      </c>
      <c r="B1957" t="str">
        <f>"""TorlysDynamics"",""Torlys Inc."",""111"",""3"",""SHA0251188"",""4"",""10000"""</f>
        <v>"TorlysDynamics","Torlys Inc.","111","3","SHA0251188","4","10000"</v>
      </c>
      <c r="C1957" s="2">
        <v>45946</v>
      </c>
      <c r="D1957" s="2" t="str">
        <f>"SHA0251188"</f>
        <v>SHA0251188</v>
      </c>
      <c r="E1957" s="2" t="str">
        <f>"F2222"</f>
        <v>F2222</v>
      </c>
      <c r="F1957" t="str">
        <f>"CHICO"</f>
        <v>CHICO</v>
      </c>
      <c r="G1957">
        <v>1</v>
      </c>
      <c r="H1957">
        <v>0</v>
      </c>
      <c r="I1957">
        <v>18</v>
      </c>
    </row>
    <row r="1958" spans="1:9" x14ac:dyDescent="0.25">
      <c r="A1958" t="s">
        <v>49</v>
      </c>
      <c r="B1958" t="str">
        <f>"""TorlysDynamics"",""Torlys Inc."",""111"",""3"",""SHA0251189"",""4"",""10000"""</f>
        <v>"TorlysDynamics","Torlys Inc.","111","3","SHA0251189","4","10000"</v>
      </c>
      <c r="C1958" s="2">
        <v>45946</v>
      </c>
      <c r="D1958" s="2" t="str">
        <f>"SHA0251189"</f>
        <v>SHA0251189</v>
      </c>
      <c r="E1958" s="2" t="str">
        <f>"G200"</f>
        <v>G200</v>
      </c>
      <c r="F1958" t="str">
        <f>"MANUEL"</f>
        <v>MANUEL</v>
      </c>
      <c r="G1958">
        <v>12</v>
      </c>
      <c r="H1958">
        <v>5</v>
      </c>
      <c r="I1958">
        <v>7545.23</v>
      </c>
    </row>
    <row r="1959" spans="1:9" x14ac:dyDescent="0.25">
      <c r="A1959" t="s">
        <v>49</v>
      </c>
      <c r="B1959" t="str">
        <f>"""TorlysDynamics"",""Torlys Inc."",""111"",""3"",""SHA0251189"",""4"",""40000"""</f>
        <v>"TorlysDynamics","Torlys Inc.","111","3","SHA0251189","4","40000"</v>
      </c>
      <c r="C1959" s="2">
        <v>45946</v>
      </c>
      <c r="D1959" s="2" t="str">
        <f>"SHA0251189"</f>
        <v>SHA0251189</v>
      </c>
      <c r="E1959" s="2" t="str">
        <f>"G200"</f>
        <v>G200</v>
      </c>
      <c r="F1959" t="str">
        <f>"MANUEL"</f>
        <v>MANUEL</v>
      </c>
      <c r="G1959">
        <v>35</v>
      </c>
      <c r="H1959">
        <v>0</v>
      </c>
      <c r="I1959">
        <v>693.35</v>
      </c>
    </row>
    <row r="1960" spans="1:9" x14ac:dyDescent="0.25">
      <c r="A1960" t="s">
        <v>49</v>
      </c>
      <c r="B1960" t="str">
        <f>"""TorlysDynamics"",""Torlys Inc."",""111"",""3"",""SHA0251190"",""4"",""10000"""</f>
        <v>"TorlysDynamics","Torlys Inc.","111","3","SHA0251190","4","10000"</v>
      </c>
      <c r="C1960" s="2">
        <v>45946</v>
      </c>
      <c r="D1960" s="2" t="str">
        <f>"SHA0251190"</f>
        <v>SHA0251190</v>
      </c>
      <c r="E1960" s="2" t="str">
        <f>"A3005"</f>
        <v>A3005</v>
      </c>
      <c r="F1960" t="str">
        <f>"CHICO"</f>
        <v>CHICO</v>
      </c>
      <c r="G1960">
        <v>19</v>
      </c>
      <c r="H1960">
        <v>0</v>
      </c>
      <c r="I1960">
        <v>433.58</v>
      </c>
    </row>
    <row r="1961" spans="1:9" x14ac:dyDescent="0.25">
      <c r="A1961" t="s">
        <v>49</v>
      </c>
      <c r="B1961" t="str">
        <f>"""TorlysDynamics"",""Torlys Inc."",""111"",""3"",""SHA0251191"",""4"",""10000"""</f>
        <v>"TorlysDynamics","Torlys Inc.","111","3","SHA0251191","4","10000"</v>
      </c>
      <c r="C1961" s="2">
        <v>45946</v>
      </c>
      <c r="D1961" s="2" t="str">
        <f>"SHA0251191"</f>
        <v>SHA0251191</v>
      </c>
      <c r="E1961" s="2" t="str">
        <f>"S165"</f>
        <v>S165</v>
      </c>
      <c r="F1961" t="str">
        <f>"CHICO"</f>
        <v>CHICO</v>
      </c>
      <c r="G1961">
        <v>28</v>
      </c>
      <c r="H1961">
        <v>0</v>
      </c>
      <c r="I1961">
        <v>481.04</v>
      </c>
    </row>
    <row r="1962" spans="1:9" x14ac:dyDescent="0.25">
      <c r="A1962" t="s">
        <v>49</v>
      </c>
      <c r="B1962" t="str">
        <f>"""TorlysDynamics"",""Torlys Inc."",""111"",""3"",""SHA0251191"",""4"",""20000"""</f>
        <v>"TorlysDynamics","Torlys Inc.","111","3","SHA0251191","4","20000"</v>
      </c>
      <c r="C1962" s="2">
        <v>45946</v>
      </c>
      <c r="D1962" s="2" t="str">
        <f>"SHA0251191"</f>
        <v>SHA0251191</v>
      </c>
      <c r="E1962" s="2" t="str">
        <f>"S165"</f>
        <v>S165</v>
      </c>
      <c r="F1962" t="str">
        <f>"CHICO"</f>
        <v>CHICO</v>
      </c>
      <c r="G1962">
        <v>0</v>
      </c>
      <c r="H1962">
        <v>0</v>
      </c>
      <c r="I1962">
        <v>4</v>
      </c>
    </row>
    <row r="1963" spans="1:9" x14ac:dyDescent="0.25">
      <c r="A1963" t="s">
        <v>49</v>
      </c>
      <c r="B1963" t="str">
        <f>"""TorlysDynamics"",""Torlys Inc."",""111"",""3"",""SHA0251191"",""4"",""30000"""</f>
        <v>"TorlysDynamics","Torlys Inc.","111","3","SHA0251191","4","30000"</v>
      </c>
      <c r="C1963" s="2">
        <v>45946</v>
      </c>
      <c r="D1963" s="2" t="str">
        <f>"SHA0251191"</f>
        <v>SHA0251191</v>
      </c>
      <c r="E1963" s="2" t="str">
        <f>"S165"</f>
        <v>S165</v>
      </c>
      <c r="F1963" t="str">
        <f>"CHICO"</f>
        <v>CHICO</v>
      </c>
      <c r="G1963">
        <v>0</v>
      </c>
      <c r="H1963">
        <v>0</v>
      </c>
      <c r="I1963">
        <v>3</v>
      </c>
    </row>
    <row r="1964" spans="1:9" x14ac:dyDescent="0.25">
      <c r="A1964" t="s">
        <v>49</v>
      </c>
      <c r="B1964" t="str">
        <f>"""TorlysDynamics"",""Torlys Inc."",""111"",""3"",""SHA0251192"",""4"",""10000"""</f>
        <v>"TorlysDynamics","Torlys Inc.","111","3","SHA0251192","4","10000"</v>
      </c>
      <c r="C1964" s="2">
        <v>45946</v>
      </c>
      <c r="D1964" s="2" t="str">
        <f>"SHA0251192"</f>
        <v>SHA0251192</v>
      </c>
      <c r="E1964" s="2" t="str">
        <f>"S165"</f>
        <v>S165</v>
      </c>
      <c r="F1964" t="str">
        <f>"CLARENCE"</f>
        <v>CLARENCE</v>
      </c>
      <c r="G1964">
        <v>24</v>
      </c>
      <c r="H1964">
        <v>0</v>
      </c>
      <c r="I1964">
        <v>562.79999999999995</v>
      </c>
    </row>
    <row r="1965" spans="1:9" x14ac:dyDescent="0.25">
      <c r="A1965" t="s">
        <v>49</v>
      </c>
      <c r="B1965" t="str">
        <f>"""TorlysDynamics"",""Torlys Inc."",""111"",""3"",""SHA0251192"",""4"",""30000"""</f>
        <v>"TorlysDynamics","Torlys Inc.","111","3","SHA0251192","4","30000"</v>
      </c>
      <c r="C1965" s="2">
        <v>45946</v>
      </c>
      <c r="D1965" s="2" t="str">
        <f>"SHA0251192"</f>
        <v>SHA0251192</v>
      </c>
      <c r="E1965" s="2" t="str">
        <f>"S165"</f>
        <v>S165</v>
      </c>
      <c r="F1965" t="str">
        <f>"CLARENCE"</f>
        <v>CLARENCE</v>
      </c>
      <c r="G1965">
        <v>0</v>
      </c>
      <c r="H1965">
        <v>0</v>
      </c>
      <c r="I1965">
        <v>1</v>
      </c>
    </row>
    <row r="1966" spans="1:9" x14ac:dyDescent="0.25">
      <c r="A1966" t="s">
        <v>49</v>
      </c>
      <c r="B1966" t="str">
        <f>"""TorlysDynamics"",""Torlys Inc."",""111"",""3"",""SHA0251193"",""4"",""10000"""</f>
        <v>"TorlysDynamics","Torlys Inc.","111","3","SHA0251193","4","10000"</v>
      </c>
      <c r="C1966" s="2">
        <v>45946</v>
      </c>
      <c r="D1966" s="2" t="str">
        <f>"SHA0251193"</f>
        <v>SHA0251193</v>
      </c>
      <c r="E1966" s="2" t="str">
        <f>"L502"</f>
        <v>L502</v>
      </c>
      <c r="F1966" t="str">
        <f>"CLARENCE"</f>
        <v>CLARENCE</v>
      </c>
      <c r="G1966">
        <v>0</v>
      </c>
      <c r="H1966">
        <v>0</v>
      </c>
      <c r="I1966">
        <v>1</v>
      </c>
    </row>
    <row r="1967" spans="1:9" x14ac:dyDescent="0.25">
      <c r="A1967" t="s">
        <v>49</v>
      </c>
      <c r="B1967" t="str">
        <f>"""TorlysDynamics"",""Torlys Inc."",""111"",""3"",""SHA0251194"",""4"",""10000"""</f>
        <v>"TorlysDynamics","Torlys Inc.","111","3","SHA0251194","4","10000"</v>
      </c>
      <c r="C1967" s="2">
        <v>45946</v>
      </c>
      <c r="D1967" s="2" t="str">
        <f>"SHA0251194"</f>
        <v>SHA0251194</v>
      </c>
      <c r="E1967" s="2" t="str">
        <f>"D250"</f>
        <v>D250</v>
      </c>
      <c r="F1967" t="str">
        <f>"JASON-R"</f>
        <v>JASON-R</v>
      </c>
      <c r="G1967">
        <v>12</v>
      </c>
      <c r="H1967">
        <v>0</v>
      </c>
      <c r="I1967">
        <v>258</v>
      </c>
    </row>
    <row r="1968" spans="1:9" x14ac:dyDescent="0.25">
      <c r="A1968" t="s">
        <v>49</v>
      </c>
      <c r="B1968" t="str">
        <f>"""TorlysDynamics"",""Torlys Inc."",""111"",""3"",""SHA0251195"",""4"",""20000"""</f>
        <v>"TorlysDynamics","Torlys Inc.","111","3","SHA0251195","4","20000"</v>
      </c>
      <c r="C1968" s="2">
        <v>45946</v>
      </c>
      <c r="D1968" s="2" t="str">
        <f>"SHA0251195"</f>
        <v>SHA0251195</v>
      </c>
      <c r="E1968" s="2" t="str">
        <f>"D250"</f>
        <v>D250</v>
      </c>
      <c r="F1968" t="str">
        <f>"JASON-R"</f>
        <v>JASON-R</v>
      </c>
      <c r="G1968">
        <v>4</v>
      </c>
      <c r="H1968">
        <v>0</v>
      </c>
      <c r="I1968">
        <v>4</v>
      </c>
    </row>
    <row r="1969" spans="1:9" x14ac:dyDescent="0.25">
      <c r="A1969" t="s">
        <v>49</v>
      </c>
      <c r="B1969" t="str">
        <f>"""TorlysDynamics"",""Torlys Inc."",""111"",""3"",""SHA0251195"",""4"",""30000"""</f>
        <v>"TorlysDynamics","Torlys Inc.","111","3","SHA0251195","4","30000"</v>
      </c>
      <c r="C1969" s="2">
        <v>45946</v>
      </c>
      <c r="D1969" s="2" t="str">
        <f>"SHA0251195"</f>
        <v>SHA0251195</v>
      </c>
      <c r="E1969" s="2" t="str">
        <f>"D250"</f>
        <v>D250</v>
      </c>
      <c r="F1969" t="str">
        <f>"JASON-R"</f>
        <v>JASON-R</v>
      </c>
      <c r="G1969">
        <v>1</v>
      </c>
      <c r="H1969">
        <v>0</v>
      </c>
      <c r="I1969">
        <v>1</v>
      </c>
    </row>
    <row r="1970" spans="1:9" x14ac:dyDescent="0.25">
      <c r="A1970" t="s">
        <v>49</v>
      </c>
      <c r="B1970" t="str">
        <f>"""TorlysDynamics"",""Torlys Inc."",""111"",""3"",""SHA0251196"",""4"",""10000"""</f>
        <v>"TorlysDynamics","Torlys Inc.","111","3","SHA0251196","4","10000"</v>
      </c>
      <c r="C1970" s="2">
        <v>45946</v>
      </c>
      <c r="D1970" s="2" t="str">
        <f>"SHA0251196"</f>
        <v>SHA0251196</v>
      </c>
      <c r="E1970" s="2" t="str">
        <f>"D250"</f>
        <v>D250</v>
      </c>
      <c r="F1970" t="str">
        <f>"JASON-R"</f>
        <v>JASON-R</v>
      </c>
      <c r="G1970">
        <v>0</v>
      </c>
      <c r="H1970">
        <v>0</v>
      </c>
      <c r="I1970">
        <v>2</v>
      </c>
    </row>
    <row r="1971" spans="1:9" x14ac:dyDescent="0.25">
      <c r="A1971" t="s">
        <v>49</v>
      </c>
      <c r="B1971" t="str">
        <f>"""TorlysDynamics"",""Torlys Inc."",""111"",""3"",""SHA0251197"",""4"",""10000"""</f>
        <v>"TorlysDynamics","Torlys Inc.","111","3","SHA0251197","4","10000"</v>
      </c>
      <c r="C1971" s="2">
        <v>45946</v>
      </c>
      <c r="D1971" s="2" t="str">
        <f>"SHA0251197"</f>
        <v>SHA0251197</v>
      </c>
      <c r="E1971" s="2" t="str">
        <f>"F475"</f>
        <v>F475</v>
      </c>
      <c r="F1971" t="str">
        <f>"AQIYL"</f>
        <v>AQIYL</v>
      </c>
      <c r="G1971">
        <v>31</v>
      </c>
      <c r="H1971">
        <v>2</v>
      </c>
      <c r="I1971">
        <v>3165.75</v>
      </c>
    </row>
    <row r="1972" spans="1:9" x14ac:dyDescent="0.25">
      <c r="A1972" t="s">
        <v>49</v>
      </c>
      <c r="B1972" t="str">
        <f>"""TorlysDynamics"",""Torlys Inc."",""111"",""3"",""SHA0251198"",""4"",""10000"""</f>
        <v>"TorlysDynamics","Torlys Inc.","111","3","SHA0251198","4","10000"</v>
      </c>
      <c r="C1972" s="2">
        <v>45946</v>
      </c>
      <c r="D1972" s="2" t="str">
        <f>"SHA0251198"</f>
        <v>SHA0251198</v>
      </c>
      <c r="E1972" s="2" t="str">
        <f>"F475"</f>
        <v>F475</v>
      </c>
      <c r="F1972" t="str">
        <f>"AQIYL"</f>
        <v>AQIYL</v>
      </c>
      <c r="G1972">
        <v>6</v>
      </c>
      <c r="H1972">
        <v>2</v>
      </c>
      <c r="I1972">
        <v>2579.5</v>
      </c>
    </row>
    <row r="1973" spans="1:9" x14ac:dyDescent="0.25">
      <c r="A1973" t="s">
        <v>49</v>
      </c>
      <c r="B1973" t="str">
        <f>"""TorlysDynamics"",""Torlys Inc."",""111"",""3"",""SHA0251198"",""4"",""30000"""</f>
        <v>"TorlysDynamics","Torlys Inc.","111","3","SHA0251198","4","30000"</v>
      </c>
      <c r="C1973" s="2">
        <v>45946</v>
      </c>
      <c r="D1973" s="2" t="str">
        <f>"SHA0251198"</f>
        <v>SHA0251198</v>
      </c>
      <c r="E1973" s="2" t="str">
        <f>"F475"</f>
        <v>F475</v>
      </c>
      <c r="F1973" t="str">
        <f>"AQIYL"</f>
        <v>AQIYL</v>
      </c>
      <c r="G1973">
        <v>19</v>
      </c>
      <c r="H1973">
        <v>0</v>
      </c>
      <c r="I1973">
        <v>445.55</v>
      </c>
    </row>
    <row r="1974" spans="1:9" x14ac:dyDescent="0.25">
      <c r="A1974" t="s">
        <v>49</v>
      </c>
      <c r="B1974" t="str">
        <f>"""TorlysDynamics"",""Torlys Inc."",""111"",""3"",""SHA0251199"",""4"",""10000"""</f>
        <v>"TorlysDynamics","Torlys Inc.","111","3","SHA0251199","4","10000"</v>
      </c>
      <c r="C1974" s="2">
        <v>45946</v>
      </c>
      <c r="D1974" s="2" t="str">
        <f>"SHA0251199"</f>
        <v>SHA0251199</v>
      </c>
      <c r="E1974" s="2" t="str">
        <f>"F475"</f>
        <v>F475</v>
      </c>
      <c r="F1974" t="str">
        <f>"AQIYL"</f>
        <v>AQIYL</v>
      </c>
      <c r="G1974">
        <v>4</v>
      </c>
      <c r="H1974">
        <v>2</v>
      </c>
      <c r="I1974">
        <v>2532.6</v>
      </c>
    </row>
    <row r="1975" spans="1:9" x14ac:dyDescent="0.25">
      <c r="A1975" t="s">
        <v>49</v>
      </c>
      <c r="B1975" t="str">
        <f>"""TorlysDynamics"",""Torlys Inc."",""111"",""3"",""SHA0251199"",""4"",""30000"""</f>
        <v>"TorlysDynamics","Torlys Inc.","111","3","SHA0251199","4","30000"</v>
      </c>
      <c r="C1975" s="2">
        <v>45946</v>
      </c>
      <c r="D1975" s="2" t="str">
        <f>"SHA0251199"</f>
        <v>SHA0251199</v>
      </c>
      <c r="E1975" s="2" t="str">
        <f>"F475"</f>
        <v>F475</v>
      </c>
      <c r="F1975" t="str">
        <f>"AQIYL"</f>
        <v>AQIYL</v>
      </c>
      <c r="G1975">
        <v>48</v>
      </c>
      <c r="H1975">
        <v>0</v>
      </c>
      <c r="I1975">
        <v>1125.5999999999999</v>
      </c>
    </row>
    <row r="1976" spans="1:9" x14ac:dyDescent="0.25">
      <c r="A1976" t="s">
        <v>49</v>
      </c>
      <c r="B1976" t="str">
        <f>"""TorlysDynamics"",""Torlys Inc."",""111"",""3"",""SHA0251200"",""4"",""10000"""</f>
        <v>"TorlysDynamics","Torlys Inc.","111","3","SHA0251200","4","10000"</v>
      </c>
      <c r="C1976" s="2">
        <v>45946</v>
      </c>
      <c r="D1976" s="2" t="str">
        <f>"SHA0251200"</f>
        <v>SHA0251200</v>
      </c>
      <c r="E1976" s="2" t="str">
        <f>"F475"</f>
        <v>F475</v>
      </c>
      <c r="F1976" t="str">
        <f>"AQIYL"</f>
        <v>AQIYL</v>
      </c>
      <c r="G1976">
        <v>46</v>
      </c>
      <c r="H1976">
        <v>0</v>
      </c>
      <c r="I1976">
        <v>1078.7</v>
      </c>
    </row>
    <row r="1977" spans="1:9" x14ac:dyDescent="0.25">
      <c r="A1977" t="s">
        <v>49</v>
      </c>
      <c r="B1977" t="str">
        <f>"""TorlysDynamics"",""Torlys Inc."",""111"",""3"",""SHA0251200"",""4"",""30000"""</f>
        <v>"TorlysDynamics","Torlys Inc.","111","3","SHA0251200","4","30000"</v>
      </c>
      <c r="C1977" s="2">
        <v>45946</v>
      </c>
      <c r="D1977" s="2" t="str">
        <f>"SHA0251200"</f>
        <v>SHA0251200</v>
      </c>
      <c r="E1977" s="2" t="str">
        <f>"F475"</f>
        <v>F475</v>
      </c>
      <c r="F1977" t="str">
        <f>"AQIYL"</f>
        <v>AQIYL</v>
      </c>
      <c r="G1977">
        <v>12</v>
      </c>
      <c r="H1977">
        <v>1</v>
      </c>
      <c r="I1977">
        <v>1500.8</v>
      </c>
    </row>
    <row r="1978" spans="1:9" x14ac:dyDescent="0.25">
      <c r="A1978" t="s">
        <v>49</v>
      </c>
      <c r="B1978" t="str">
        <f>"""TorlysDynamics"",""Torlys Inc."",""111"",""3"",""SHA0251201"",""4"",""10000"""</f>
        <v>"TorlysDynamics","Torlys Inc.","111","3","SHA0251201","4","10000"</v>
      </c>
      <c r="C1978" s="2">
        <v>45946</v>
      </c>
      <c r="D1978" s="2" t="str">
        <f>"SHA0251201"</f>
        <v>SHA0251201</v>
      </c>
      <c r="E1978" s="2" t="str">
        <f>"F475"</f>
        <v>F475</v>
      </c>
      <c r="F1978" t="str">
        <f>"AQIYL"</f>
        <v>AQIYL</v>
      </c>
      <c r="G1978">
        <v>47</v>
      </c>
      <c r="H1978">
        <v>0</v>
      </c>
      <c r="I1978">
        <v>1102.1500000000001</v>
      </c>
    </row>
    <row r="1979" spans="1:9" x14ac:dyDescent="0.25">
      <c r="A1979" t="s">
        <v>49</v>
      </c>
      <c r="B1979" t="str">
        <f>"""TorlysDynamics"",""Torlys Inc."",""111"",""3"",""SHA0251201"",""4"",""30000"""</f>
        <v>"TorlysDynamics","Torlys Inc.","111","3","SHA0251201","4","30000"</v>
      </c>
      <c r="C1979" s="2">
        <v>45946</v>
      </c>
      <c r="D1979" s="2" t="str">
        <f>"SHA0251201"</f>
        <v>SHA0251201</v>
      </c>
      <c r="E1979" s="2" t="str">
        <f>"F475"</f>
        <v>F475</v>
      </c>
      <c r="F1979" t="str">
        <f>"AQIYL"</f>
        <v>AQIYL</v>
      </c>
      <c r="G1979">
        <v>5</v>
      </c>
      <c r="H1979">
        <v>1</v>
      </c>
      <c r="I1979">
        <v>1336.65</v>
      </c>
    </row>
    <row r="1980" spans="1:9" x14ac:dyDescent="0.25">
      <c r="A1980" t="s">
        <v>49</v>
      </c>
      <c r="B1980" t="str">
        <f>"""TorlysDynamics"",""Torlys Inc."",""111"",""3"",""SHA0251201"",""4"",""50000"""</f>
        <v>"TorlysDynamics","Torlys Inc.","111","3","SHA0251201","4","50000"</v>
      </c>
      <c r="C1980" s="2">
        <v>45946</v>
      </c>
      <c r="D1980" s="2" t="str">
        <f>"SHA0251201"</f>
        <v>SHA0251201</v>
      </c>
      <c r="E1980" s="2" t="str">
        <f>"F475"</f>
        <v>F475</v>
      </c>
      <c r="F1980" t="str">
        <f>"AQIYL"</f>
        <v>AQIYL</v>
      </c>
      <c r="G1980">
        <v>27</v>
      </c>
      <c r="H1980">
        <v>0</v>
      </c>
      <c r="I1980">
        <v>633.15</v>
      </c>
    </row>
    <row r="1981" spans="1:9" x14ac:dyDescent="0.25">
      <c r="A1981" t="s">
        <v>49</v>
      </c>
      <c r="B1981" t="str">
        <f>"""TorlysDynamics"",""Torlys Inc."",""111"",""3"",""SHA0251201"",""4"",""70000"""</f>
        <v>"TorlysDynamics","Torlys Inc.","111","3","SHA0251201","4","70000"</v>
      </c>
      <c r="C1981" s="2">
        <v>45946</v>
      </c>
      <c r="D1981" s="2" t="str">
        <f>"SHA0251201"</f>
        <v>SHA0251201</v>
      </c>
      <c r="E1981" s="2" t="str">
        <f>"F475"</f>
        <v>F475</v>
      </c>
      <c r="F1981" t="str">
        <f>"AQIYL"</f>
        <v>AQIYL</v>
      </c>
      <c r="G1981">
        <v>25</v>
      </c>
      <c r="H1981">
        <v>0</v>
      </c>
      <c r="I1981">
        <v>586.25</v>
      </c>
    </row>
    <row r="1982" spans="1:9" x14ac:dyDescent="0.25">
      <c r="A1982" t="s">
        <v>49</v>
      </c>
      <c r="B1982" t="str">
        <f>"""TorlysDynamics"",""Torlys Inc."",""111"",""3"",""SHA0251203"",""4"",""10000"""</f>
        <v>"TorlysDynamics","Torlys Inc.","111","3","SHA0251203","4","10000"</v>
      </c>
      <c r="C1982" s="2">
        <v>45946</v>
      </c>
      <c r="D1982" s="2" t="str">
        <f>"SHA0251203"</f>
        <v>SHA0251203</v>
      </c>
      <c r="E1982" s="2" t="str">
        <f>"A524"</f>
        <v>A524</v>
      </c>
      <c r="F1982" t="str">
        <f>"MANUEL"</f>
        <v>MANUEL</v>
      </c>
      <c r="G1982">
        <v>4</v>
      </c>
      <c r="H1982">
        <v>0</v>
      </c>
      <c r="I1982">
        <v>68</v>
      </c>
    </row>
    <row r="1983" spans="1:9" x14ac:dyDescent="0.25">
      <c r="A1983" t="s">
        <v>49</v>
      </c>
      <c r="B1983" t="str">
        <f>"""TorlysDynamics"",""Torlys Inc."",""111"",""3"",""SHA0251204"",""4"",""10000"""</f>
        <v>"TorlysDynamics","Torlys Inc.","111","3","SHA0251204","4","10000"</v>
      </c>
      <c r="C1983" s="2">
        <v>45946</v>
      </c>
      <c r="D1983" s="2" t="str">
        <f>"SHA0251204"</f>
        <v>SHA0251204</v>
      </c>
      <c r="E1983" s="2" t="str">
        <f>"A524"</f>
        <v>A524</v>
      </c>
      <c r="F1983" t="str">
        <f>"MANUEL"</f>
        <v>MANUEL</v>
      </c>
      <c r="G1983">
        <v>4</v>
      </c>
      <c r="H1983">
        <v>3</v>
      </c>
      <c r="I1983">
        <v>3499.28</v>
      </c>
    </row>
    <row r="1984" spans="1:9" x14ac:dyDescent="0.25">
      <c r="A1984" t="s">
        <v>49</v>
      </c>
      <c r="B1984" t="str">
        <f>"""TorlysDynamics"",""Torlys Inc."",""111"",""3"",""SHA0251205"",""4"",""10000"""</f>
        <v>"TorlysDynamics","Torlys Inc.","111","3","SHA0251205","4","10000"</v>
      </c>
      <c r="C1984" s="2">
        <v>45946</v>
      </c>
      <c r="D1984" s="2" t="str">
        <f>"SHA0251205"</f>
        <v>SHA0251205</v>
      </c>
      <c r="E1984" s="2" t="str">
        <f>"A524"</f>
        <v>A524</v>
      </c>
      <c r="F1984" t="str">
        <f>"MANUEL"</f>
        <v>MANUEL</v>
      </c>
      <c r="G1984">
        <v>10</v>
      </c>
      <c r="H1984">
        <v>0</v>
      </c>
      <c r="I1984">
        <v>283.7</v>
      </c>
    </row>
    <row r="1985" spans="1:9" x14ac:dyDescent="0.25">
      <c r="A1985" t="s">
        <v>49</v>
      </c>
      <c r="B1985" t="str">
        <f>"""TorlysDynamics"",""Torlys Inc."",""111"",""3"",""SHA0251206"",""4"",""10000"""</f>
        <v>"TorlysDynamics","Torlys Inc.","111","3","SHA0251206","4","10000"</v>
      </c>
      <c r="C1985" s="2">
        <v>45946</v>
      </c>
      <c r="D1985" s="2" t="str">
        <f>"SHA0251206"</f>
        <v>SHA0251206</v>
      </c>
      <c r="E1985" s="2" t="str">
        <f>"A524"</f>
        <v>A524</v>
      </c>
      <c r="F1985" t="str">
        <f>"MANUEL"</f>
        <v>MANUEL</v>
      </c>
      <c r="G1985">
        <v>16</v>
      </c>
      <c r="H1985">
        <v>0</v>
      </c>
      <c r="I1985">
        <v>375.2</v>
      </c>
    </row>
    <row r="1986" spans="1:9" x14ac:dyDescent="0.25">
      <c r="A1986" t="s">
        <v>49</v>
      </c>
      <c r="B1986" t="str">
        <f>"""TorlysDynamics"",""Torlys Inc."",""111"",""3"",""SHA0251207"",""4"",""10000"""</f>
        <v>"TorlysDynamics","Torlys Inc.","111","3","SHA0251207","4","10000"</v>
      </c>
      <c r="C1986" s="2">
        <v>45946</v>
      </c>
      <c r="D1986" s="2" t="str">
        <f>"SHA0251207"</f>
        <v>SHA0251207</v>
      </c>
      <c r="E1986" s="2" t="str">
        <f>"A524"</f>
        <v>A524</v>
      </c>
      <c r="F1986" t="str">
        <f>"MANUEL"</f>
        <v>MANUEL</v>
      </c>
      <c r="G1986">
        <v>0</v>
      </c>
      <c r="H1986">
        <v>1</v>
      </c>
      <c r="I1986">
        <v>1231.44</v>
      </c>
    </row>
    <row r="1987" spans="1:9" x14ac:dyDescent="0.25">
      <c r="A1987" t="s">
        <v>49</v>
      </c>
      <c r="B1987" t="str">
        <f>"""TorlysDynamics"",""Torlys Inc."",""111"",""3"",""SHA0251208"",""4"",""10000"""</f>
        <v>"TorlysDynamics","Torlys Inc.","111","3","SHA0251208","4","10000"</v>
      </c>
      <c r="C1987" s="2">
        <v>45946</v>
      </c>
      <c r="D1987" s="2" t="str">
        <f>"SHA0251208"</f>
        <v>SHA0251208</v>
      </c>
      <c r="E1987" s="2" t="str">
        <f>"A524"</f>
        <v>A524</v>
      </c>
      <c r="F1987" t="str">
        <f>"MANUEL"</f>
        <v>MANUEL</v>
      </c>
      <c r="G1987">
        <v>43</v>
      </c>
      <c r="H1987">
        <v>0</v>
      </c>
      <c r="I1987">
        <v>697.46</v>
      </c>
    </row>
    <row r="1988" spans="1:9" x14ac:dyDescent="0.25">
      <c r="A1988" t="s">
        <v>49</v>
      </c>
      <c r="B1988" t="str">
        <f>"""TorlysDynamics"",""Torlys Inc."",""111"",""3"",""SHA0251211"",""4"",""20000"""</f>
        <v>"TorlysDynamics","Torlys Inc.","111","3","SHA0251211","4","20000"</v>
      </c>
      <c r="C1988" s="2">
        <v>45946</v>
      </c>
      <c r="D1988" s="2" t="str">
        <f>"SHA0251211"</f>
        <v>SHA0251211</v>
      </c>
      <c r="E1988" s="2" t="str">
        <f>"K153"</f>
        <v>K153</v>
      </c>
      <c r="F1988" t="str">
        <f>"CHICO"</f>
        <v>CHICO</v>
      </c>
      <c r="G1988">
        <v>0</v>
      </c>
      <c r="H1988">
        <v>6</v>
      </c>
      <c r="I1988">
        <v>4973.28</v>
      </c>
    </row>
    <row r="1989" spans="1:9" x14ac:dyDescent="0.25">
      <c r="A1989" t="s">
        <v>49</v>
      </c>
      <c r="B1989" t="str">
        <f>"""TorlysDynamics"",""Torlys Inc."",""111"",""3"",""SHA0251211"",""4"",""25000"""</f>
        <v>"TorlysDynamics","Torlys Inc.","111","3","SHA0251211","4","25000"</v>
      </c>
      <c r="C1989" s="2">
        <v>45946</v>
      </c>
      <c r="D1989" s="2" t="str">
        <f>"SHA0251211"</f>
        <v>SHA0251211</v>
      </c>
      <c r="E1989" s="2" t="str">
        <f>"K153"</f>
        <v>K153</v>
      </c>
      <c r="F1989" t="str">
        <f>"CHICO"</f>
        <v>CHICO</v>
      </c>
      <c r="G1989">
        <v>0</v>
      </c>
      <c r="H1989">
        <v>-6</v>
      </c>
      <c r="I1989">
        <v>-4973.28</v>
      </c>
    </row>
    <row r="1990" spans="1:9" x14ac:dyDescent="0.25">
      <c r="A1990" t="s">
        <v>49</v>
      </c>
      <c r="B1990" t="str">
        <f>"""TorlysDynamics"",""Torlys Inc."",""111"",""3"",""SHA0251211"",""4"",""30000"""</f>
        <v>"TorlysDynamics","Torlys Inc.","111","3","SHA0251211","4","30000"</v>
      </c>
      <c r="C1990" s="2">
        <v>45946</v>
      </c>
      <c r="D1990" s="2" t="str">
        <f>"SHA0251211"</f>
        <v>SHA0251211</v>
      </c>
      <c r="E1990" s="2" t="str">
        <f>"K153"</f>
        <v>K153</v>
      </c>
      <c r="F1990" t="str">
        <f>"CHICO"</f>
        <v>CHICO</v>
      </c>
      <c r="G1990">
        <v>0</v>
      </c>
      <c r="H1990">
        <v>20</v>
      </c>
      <c r="I1990">
        <v>16577.599999999999</v>
      </c>
    </row>
    <row r="1991" spans="1:9" x14ac:dyDescent="0.25">
      <c r="A1991" t="s">
        <v>49</v>
      </c>
      <c r="B1991" t="str">
        <f>"""TorlysDynamics"",""Torlys Inc."",""111"",""3"",""SHA0251211"",""4"",""35000"""</f>
        <v>"TorlysDynamics","Torlys Inc.","111","3","SHA0251211","4","35000"</v>
      </c>
      <c r="C1991" s="2">
        <v>45946</v>
      </c>
      <c r="D1991" s="2" t="str">
        <f>"SHA0251211"</f>
        <v>SHA0251211</v>
      </c>
      <c r="E1991" s="2" t="str">
        <f>"K153"</f>
        <v>K153</v>
      </c>
      <c r="F1991" t="str">
        <f>"CHICO"</f>
        <v>CHICO</v>
      </c>
      <c r="G1991">
        <v>0</v>
      </c>
      <c r="H1991">
        <v>-20</v>
      </c>
      <c r="I1991">
        <v>-16577.599999999999</v>
      </c>
    </row>
    <row r="1992" spans="1:9" x14ac:dyDescent="0.25">
      <c r="A1992" t="s">
        <v>49</v>
      </c>
      <c r="B1992" t="str">
        <f>"""TorlysDynamics"",""Torlys Inc."",""111"",""3"",""SHA0251211"",""4"",""40000"""</f>
        <v>"TorlysDynamics","Torlys Inc.","111","3","SHA0251211","4","40000"</v>
      </c>
      <c r="C1992" s="2">
        <v>45946</v>
      </c>
      <c r="D1992" s="2" t="str">
        <f>"SHA0251211"</f>
        <v>SHA0251211</v>
      </c>
      <c r="E1992" s="2" t="str">
        <f>"K153"</f>
        <v>K153</v>
      </c>
      <c r="F1992" t="str">
        <f>"CHICO"</f>
        <v>CHICO</v>
      </c>
      <c r="G1992">
        <v>0</v>
      </c>
      <c r="H1992">
        <v>1</v>
      </c>
      <c r="I1992">
        <v>901.74</v>
      </c>
    </row>
    <row r="1993" spans="1:9" x14ac:dyDescent="0.25">
      <c r="A1993" t="s">
        <v>49</v>
      </c>
      <c r="B1993" t="str">
        <f>"""TorlysDynamics"",""Torlys Inc."",""111"",""3"",""SHA0251211"",""4"",""45000"""</f>
        <v>"TorlysDynamics","Torlys Inc.","111","3","SHA0251211","4","45000"</v>
      </c>
      <c r="C1993" s="2">
        <v>45946</v>
      </c>
      <c r="D1993" s="2" t="str">
        <f>"SHA0251211"</f>
        <v>SHA0251211</v>
      </c>
      <c r="E1993" s="2" t="str">
        <f>"K153"</f>
        <v>K153</v>
      </c>
      <c r="F1993" t="str">
        <f>"CHICO"</f>
        <v>CHICO</v>
      </c>
      <c r="G1993">
        <v>0</v>
      </c>
      <c r="H1993">
        <v>-1</v>
      </c>
      <c r="I1993">
        <v>-901.74</v>
      </c>
    </row>
    <row r="1994" spans="1:9" x14ac:dyDescent="0.25">
      <c r="A1994" t="s">
        <v>49</v>
      </c>
      <c r="B1994" t="str">
        <f>"""TorlysDynamics"",""Torlys Inc."",""111"",""3"",""SHA0251212"",""4"",""10000"""</f>
        <v>"TorlysDynamics","Torlys Inc.","111","3","SHA0251212","4","10000"</v>
      </c>
      <c r="C1994" s="2">
        <v>45946</v>
      </c>
      <c r="D1994" s="2" t="str">
        <f>"SHA0251212"</f>
        <v>SHA0251212</v>
      </c>
      <c r="E1994" s="2" t="str">
        <f>"F475"</f>
        <v>F475</v>
      </c>
      <c r="F1994" t="str">
        <f>"AQIYL"</f>
        <v>AQIYL</v>
      </c>
      <c r="G1994">
        <v>26</v>
      </c>
      <c r="H1994">
        <v>0</v>
      </c>
      <c r="I1994">
        <v>609.70000000000005</v>
      </c>
    </row>
    <row r="1995" spans="1:9" x14ac:dyDescent="0.25">
      <c r="A1995" t="s">
        <v>49</v>
      </c>
      <c r="B1995" t="str">
        <f>"""TorlysDynamics"",""Torlys Inc."",""111"",""3"",""SHA0251213"",""4"",""10000"""</f>
        <v>"TorlysDynamics","Torlys Inc.","111","3","SHA0251213","4","10000"</v>
      </c>
      <c r="C1995" s="2">
        <v>45946</v>
      </c>
      <c r="D1995" s="2" t="str">
        <f>"SHA0251213"</f>
        <v>SHA0251213</v>
      </c>
      <c r="E1995" s="2" t="str">
        <f>"F475"</f>
        <v>F475</v>
      </c>
      <c r="F1995" t="str">
        <f>"AQIYL"</f>
        <v>AQIYL</v>
      </c>
      <c r="G1995">
        <v>26</v>
      </c>
      <c r="H1995">
        <v>0</v>
      </c>
      <c r="I1995">
        <v>609.70000000000005</v>
      </c>
    </row>
    <row r="1996" spans="1:9" x14ac:dyDescent="0.25">
      <c r="A1996" t="s">
        <v>49</v>
      </c>
      <c r="B1996" t="str">
        <f>"""TorlysDynamics"",""Torlys Inc."",""111"",""3"",""SHA0251217"",""4"",""10000"""</f>
        <v>"TorlysDynamics","Torlys Inc.","111","3","SHA0251217","4","10000"</v>
      </c>
      <c r="C1996" s="2">
        <v>45946</v>
      </c>
      <c r="D1996" s="2" t="str">
        <f>"SHA0251217"</f>
        <v>SHA0251217</v>
      </c>
      <c r="E1996" s="2" t="str">
        <f>"T680"</f>
        <v>T680</v>
      </c>
      <c r="F1996" t="str">
        <f>"CLARENCE"</f>
        <v>CLARENCE</v>
      </c>
      <c r="G1996">
        <v>26</v>
      </c>
      <c r="H1996">
        <v>0</v>
      </c>
      <c r="I1996">
        <v>609.70000000000005</v>
      </c>
    </row>
    <row r="1997" spans="1:9" x14ac:dyDescent="0.25">
      <c r="A1997" t="s">
        <v>49</v>
      </c>
      <c r="B1997" t="str">
        <f>"""TorlysDynamics"",""Torlys Inc."",""111"",""3"",""SHA0251221"",""4"",""10000"""</f>
        <v>"TorlysDynamics","Torlys Inc.","111","3","SHA0251221","4","10000"</v>
      </c>
      <c r="C1997" s="2">
        <v>45946</v>
      </c>
      <c r="D1997" s="2" t="str">
        <f>"SHA0251221"</f>
        <v>SHA0251221</v>
      </c>
      <c r="E1997" s="2" t="str">
        <f>"B821"</f>
        <v>B821</v>
      </c>
      <c r="F1997" t="str">
        <f>"CHICO"</f>
        <v>CHICO</v>
      </c>
      <c r="G1997">
        <v>17</v>
      </c>
      <c r="H1997">
        <v>0</v>
      </c>
      <c r="I1997">
        <v>398.65</v>
      </c>
    </row>
    <row r="1998" spans="1:9" x14ac:dyDescent="0.25">
      <c r="A1998" t="s">
        <v>49</v>
      </c>
      <c r="B1998" t="str">
        <f>"""TorlysDynamics"",""Torlys Inc."",""111"",""3"",""SHA0251222"",""4"",""10000"""</f>
        <v>"TorlysDynamics","Torlys Inc.","111","3","SHA0251222","4","10000"</v>
      </c>
      <c r="C1998" s="2">
        <v>45946</v>
      </c>
      <c r="D1998" s="2" t="str">
        <f>"SHA0251222"</f>
        <v>SHA0251222</v>
      </c>
      <c r="E1998" s="2" t="str">
        <f>"B821"</f>
        <v>B821</v>
      </c>
      <c r="F1998" t="str">
        <f>"CHICO"</f>
        <v>CHICO</v>
      </c>
      <c r="G1998">
        <v>1</v>
      </c>
      <c r="H1998">
        <v>0</v>
      </c>
      <c r="I1998">
        <v>21.85</v>
      </c>
    </row>
    <row r="1999" spans="1:9" x14ac:dyDescent="0.25">
      <c r="A1999" t="s">
        <v>49</v>
      </c>
      <c r="B1999" t="str">
        <f>"""TorlysDynamics"",""Torlys Inc."",""111"",""3"",""SHA0251223"",""4"",""20000"""</f>
        <v>"TorlysDynamics","Torlys Inc.","111","3","SHA0251223","4","20000"</v>
      </c>
      <c r="C1999" s="2">
        <v>45946</v>
      </c>
      <c r="D1999" s="2" t="str">
        <f>"SHA0251223"</f>
        <v>SHA0251223</v>
      </c>
      <c r="E1999" s="2" t="str">
        <f>"B821"</f>
        <v>B821</v>
      </c>
      <c r="F1999" t="str">
        <f>"CHICO"</f>
        <v>CHICO</v>
      </c>
      <c r="G1999">
        <v>0</v>
      </c>
      <c r="H1999">
        <v>0</v>
      </c>
      <c r="I1999">
        <v>1</v>
      </c>
    </row>
    <row r="2000" spans="1:9" x14ac:dyDescent="0.25">
      <c r="A2000" t="s">
        <v>49</v>
      </c>
      <c r="B2000" t="str">
        <f>"""TorlysDynamics"",""Torlys Inc."",""111"",""3"",""SHA0251224"",""4"",""10000"""</f>
        <v>"TorlysDynamics","Torlys Inc.","111","3","SHA0251224","4","10000"</v>
      </c>
      <c r="C2000" s="2">
        <v>45946</v>
      </c>
      <c r="D2000" s="2" t="str">
        <f>"SHA0251224"</f>
        <v>SHA0251224</v>
      </c>
      <c r="E2000" s="2" t="str">
        <f>"V105"</f>
        <v>V105</v>
      </c>
      <c r="F2000" t="str">
        <f>"MANUEL"</f>
        <v>MANUEL</v>
      </c>
      <c r="G2000">
        <v>57</v>
      </c>
      <c r="H2000">
        <v>0</v>
      </c>
      <c r="I2000">
        <v>835.62</v>
      </c>
    </row>
    <row r="2001" spans="1:9" x14ac:dyDescent="0.25">
      <c r="A2001" t="s">
        <v>49</v>
      </c>
      <c r="B2001" t="str">
        <f>"""TorlysDynamics"",""Torlys Inc."",""111"",""3"",""SHA0251225"",""4"",""10000"""</f>
        <v>"TorlysDynamics","Torlys Inc.","111","3","SHA0251225","4","10000"</v>
      </c>
      <c r="C2001" s="2">
        <v>45946</v>
      </c>
      <c r="D2001" s="2" t="str">
        <f>"SHA0251225"</f>
        <v>SHA0251225</v>
      </c>
      <c r="E2001" s="2" t="str">
        <f>"V105"</f>
        <v>V105</v>
      </c>
      <c r="F2001" t="str">
        <f>"MANUEL"</f>
        <v>MANUEL</v>
      </c>
      <c r="G2001">
        <v>14</v>
      </c>
      <c r="H2001">
        <v>0</v>
      </c>
      <c r="I2001">
        <v>503.3</v>
      </c>
    </row>
    <row r="2002" spans="1:9" x14ac:dyDescent="0.25">
      <c r="A2002" t="s">
        <v>49</v>
      </c>
      <c r="B2002" t="str">
        <f>"""TorlysDynamics"",""Torlys Inc."",""111"",""3"",""SHA0251226"",""4"",""10000"""</f>
        <v>"TorlysDynamics","Torlys Inc.","111","3","SHA0251226","4","10000"</v>
      </c>
      <c r="C2002" s="2">
        <v>45946</v>
      </c>
      <c r="D2002" s="2" t="str">
        <f>"SHA0251226"</f>
        <v>SHA0251226</v>
      </c>
      <c r="E2002" s="2" t="str">
        <f>"V105"</f>
        <v>V105</v>
      </c>
      <c r="F2002" t="str">
        <f>"MANUEL"</f>
        <v>MANUEL</v>
      </c>
      <c r="G2002">
        <v>27</v>
      </c>
      <c r="H2002">
        <v>0</v>
      </c>
      <c r="I2002">
        <v>970.65</v>
      </c>
    </row>
    <row r="2003" spans="1:9" x14ac:dyDescent="0.25">
      <c r="A2003" t="s">
        <v>49</v>
      </c>
      <c r="B2003" t="str">
        <f>"""TorlysDynamics"",""Torlys Inc."",""111"",""3"",""SHA0251227"",""4"",""10000"""</f>
        <v>"TorlysDynamics","Torlys Inc.","111","3","SHA0251227","4","10000"</v>
      </c>
      <c r="C2003" s="2">
        <v>45946</v>
      </c>
      <c r="D2003" s="2" t="str">
        <f>"SHA0251227"</f>
        <v>SHA0251227</v>
      </c>
      <c r="E2003" s="2" t="str">
        <f>"V105"</f>
        <v>V105</v>
      </c>
      <c r="F2003" t="str">
        <f>"MANUEL"</f>
        <v>MANUEL</v>
      </c>
      <c r="G2003">
        <v>1</v>
      </c>
      <c r="H2003">
        <v>0</v>
      </c>
      <c r="I2003">
        <v>35.950000000000003</v>
      </c>
    </row>
    <row r="2004" spans="1:9" x14ac:dyDescent="0.25">
      <c r="A2004" t="s">
        <v>49</v>
      </c>
      <c r="B2004" t="str">
        <f>"""TorlysDynamics"",""Torlys Inc."",""111"",""3"",""SHA0251228"",""4"",""10000"""</f>
        <v>"TorlysDynamics","Torlys Inc.","111","3","SHA0251228","4","10000"</v>
      </c>
      <c r="C2004" s="2">
        <v>45946</v>
      </c>
      <c r="D2004" s="2" t="str">
        <f>"SHA0251228"</f>
        <v>SHA0251228</v>
      </c>
      <c r="E2004" s="2" t="str">
        <f>"M475"</f>
        <v>M475</v>
      </c>
      <c r="F2004" t="str">
        <f>"MANUEL"</f>
        <v>MANUEL</v>
      </c>
      <c r="G2004">
        <v>7</v>
      </c>
      <c r="H2004">
        <v>0</v>
      </c>
      <c r="I2004">
        <v>184.03</v>
      </c>
    </row>
    <row r="2005" spans="1:9" x14ac:dyDescent="0.25">
      <c r="A2005" t="s">
        <v>49</v>
      </c>
      <c r="B2005" t="str">
        <f>"""TorlysDynamics"",""Torlys Inc."",""111"",""3"",""SHA0251229"",""4"",""10000"""</f>
        <v>"TorlysDynamics","Torlys Inc.","111","3","SHA0251229","4","10000"</v>
      </c>
      <c r="C2005" s="2">
        <v>45946</v>
      </c>
      <c r="D2005" s="2" t="str">
        <f>"SHA0251229"</f>
        <v>SHA0251229</v>
      </c>
      <c r="E2005" s="2" t="str">
        <f>"M475"</f>
        <v>M475</v>
      </c>
      <c r="F2005" t="str">
        <f>"CHICO"</f>
        <v>CHICO</v>
      </c>
      <c r="G2005">
        <v>0</v>
      </c>
      <c r="H2005">
        <v>0</v>
      </c>
      <c r="I2005">
        <v>1</v>
      </c>
    </row>
    <row r="2006" spans="1:9" x14ac:dyDescent="0.25">
      <c r="A2006" t="s">
        <v>49</v>
      </c>
      <c r="B2006" t="str">
        <f>"""TorlysDynamics"",""Torlys Inc."",""111"",""3"",""SHA0251230"",""4"",""10000"""</f>
        <v>"TorlysDynamics","Torlys Inc.","111","3","SHA0251230","4","10000"</v>
      </c>
      <c r="C2006" s="2">
        <v>45946</v>
      </c>
      <c r="D2006" s="2" t="str">
        <f>"SHA0251230"</f>
        <v>SHA0251230</v>
      </c>
      <c r="E2006" s="2" t="str">
        <f>"A7272"</f>
        <v>A7272</v>
      </c>
      <c r="F2006" t="str">
        <f>"CLARENCE"</f>
        <v>CLARENCE</v>
      </c>
      <c r="G2006">
        <v>36</v>
      </c>
      <c r="H2006">
        <v>1</v>
      </c>
      <c r="I2006">
        <v>2234.4</v>
      </c>
    </row>
    <row r="2007" spans="1:9" x14ac:dyDescent="0.25">
      <c r="A2007" t="s">
        <v>49</v>
      </c>
      <c r="B2007" t="str">
        <f>"""TorlysDynamics"",""Torlys Inc."",""111"",""3"",""SHA0251230"",""4"",""30000"""</f>
        <v>"TorlysDynamics","Torlys Inc.","111","3","SHA0251230","4","30000"</v>
      </c>
      <c r="C2007" s="2">
        <v>45946</v>
      </c>
      <c r="D2007" s="2" t="str">
        <f>"SHA0251230"</f>
        <v>SHA0251230</v>
      </c>
      <c r="E2007" s="2" t="str">
        <f>"A7272"</f>
        <v>A7272</v>
      </c>
      <c r="F2007" t="str">
        <f>"CLARENCE"</f>
        <v>CLARENCE</v>
      </c>
      <c r="G2007">
        <v>0</v>
      </c>
      <c r="H2007">
        <v>0</v>
      </c>
      <c r="I2007">
        <v>6</v>
      </c>
    </row>
    <row r="2008" spans="1:9" x14ac:dyDescent="0.25">
      <c r="A2008" t="s">
        <v>49</v>
      </c>
      <c r="B2008" t="str">
        <f>"""TorlysDynamics"",""Torlys Inc."",""111"",""3"",""SHA0251230"",""4"",""40000"""</f>
        <v>"TorlysDynamics","Torlys Inc.","111","3","SHA0251230","4","40000"</v>
      </c>
      <c r="C2008" s="2">
        <v>45946</v>
      </c>
      <c r="D2008" s="2" t="str">
        <f>"SHA0251230"</f>
        <v>SHA0251230</v>
      </c>
      <c r="E2008" s="2" t="str">
        <f>"A7272"</f>
        <v>A7272</v>
      </c>
      <c r="F2008" t="str">
        <f>"CLARENCE"</f>
        <v>CLARENCE</v>
      </c>
      <c r="G2008">
        <v>17</v>
      </c>
      <c r="H2008">
        <v>0</v>
      </c>
      <c r="I2008">
        <v>17</v>
      </c>
    </row>
    <row r="2009" spans="1:9" x14ac:dyDescent="0.25">
      <c r="A2009" t="s">
        <v>49</v>
      </c>
      <c r="B2009" t="str">
        <f>"""TorlysDynamics"",""Torlys Inc."",""111"",""3"",""SHA0251231"",""4"",""10000"""</f>
        <v>"TorlysDynamics","Torlys Inc.","111","3","SHA0251231","4","10000"</v>
      </c>
      <c r="C2009" s="2">
        <v>45946</v>
      </c>
      <c r="D2009" s="2" t="str">
        <f>"SHA0251231"</f>
        <v>SHA0251231</v>
      </c>
      <c r="E2009" s="2" t="str">
        <f>"M475"</f>
        <v>M475</v>
      </c>
      <c r="F2009" t="str">
        <f>"MANUEL"</f>
        <v>MANUEL</v>
      </c>
      <c r="G2009">
        <v>0</v>
      </c>
      <c r="H2009">
        <v>0</v>
      </c>
      <c r="I2009">
        <v>4</v>
      </c>
    </row>
    <row r="2010" spans="1:9" x14ac:dyDescent="0.25">
      <c r="A2010" t="s">
        <v>49</v>
      </c>
      <c r="B2010" t="str">
        <f>"""TorlysDynamics"",""Torlys Inc."",""111"",""3"",""SHA0251232"",""4"",""10000"""</f>
        <v>"TorlysDynamics","Torlys Inc.","111","3","SHA0251232","4","10000"</v>
      </c>
      <c r="C2010" s="2">
        <v>45946</v>
      </c>
      <c r="D2010" s="2" t="str">
        <f>"SHA0251232"</f>
        <v>SHA0251232</v>
      </c>
      <c r="E2010" s="2" t="str">
        <f>"M475"</f>
        <v>M475</v>
      </c>
      <c r="F2010" t="str">
        <f>"MANUEL"</f>
        <v>MANUEL</v>
      </c>
      <c r="G2010">
        <v>0</v>
      </c>
      <c r="H2010">
        <v>0</v>
      </c>
      <c r="I2010">
        <v>1</v>
      </c>
    </row>
    <row r="2011" spans="1:9" x14ac:dyDescent="0.25">
      <c r="A2011" t="s">
        <v>49</v>
      </c>
      <c r="B2011" t="str">
        <f>"""TorlysDynamics"",""Torlys Inc."",""111"",""3"",""SHA0251234"",""4"",""30000"""</f>
        <v>"TorlysDynamics","Torlys Inc.","111","3","SHA0251234","4","30000"</v>
      </c>
      <c r="C2011" s="2">
        <v>45946</v>
      </c>
      <c r="D2011" s="2" t="str">
        <f>"SHA0251234"</f>
        <v>SHA0251234</v>
      </c>
      <c r="E2011" s="2" t="str">
        <f>"M475"</f>
        <v>M475</v>
      </c>
      <c r="F2011" t="str">
        <f>"CHICO"</f>
        <v>CHICO</v>
      </c>
      <c r="G2011">
        <v>20</v>
      </c>
      <c r="H2011">
        <v>0</v>
      </c>
      <c r="I2011">
        <v>318.8</v>
      </c>
    </row>
    <row r="2012" spans="1:9" x14ac:dyDescent="0.25">
      <c r="A2012" t="s">
        <v>49</v>
      </c>
      <c r="B2012" t="str">
        <f>"""TorlysDynamics"",""Torlys Inc."",""111"",""3"",""SHA0251234"",""4"",""40000"""</f>
        <v>"TorlysDynamics","Torlys Inc.","111","3","SHA0251234","4","40000"</v>
      </c>
      <c r="C2012" s="2">
        <v>45946</v>
      </c>
      <c r="D2012" s="2" t="str">
        <f>"SHA0251234"</f>
        <v>SHA0251234</v>
      </c>
      <c r="E2012" s="2" t="str">
        <f>"M475"</f>
        <v>M475</v>
      </c>
      <c r="F2012" t="str">
        <f>"CHICO"</f>
        <v>CHICO</v>
      </c>
      <c r="G2012">
        <v>0</v>
      </c>
      <c r="H2012">
        <v>0</v>
      </c>
      <c r="I2012">
        <v>1</v>
      </c>
    </row>
    <row r="2013" spans="1:9" x14ac:dyDescent="0.25">
      <c r="A2013" t="s">
        <v>49</v>
      </c>
      <c r="B2013" t="str">
        <f>"""TorlysDynamics"",""Torlys Inc."",""111"",""3"",""SHA0251235"",""4"",""10000"""</f>
        <v>"TorlysDynamics","Torlys Inc.","111","3","SHA0251235","4","10000"</v>
      </c>
      <c r="C2013" s="2">
        <v>45946</v>
      </c>
      <c r="D2013" s="2" t="str">
        <f>"SHA0251235"</f>
        <v>SHA0251235</v>
      </c>
      <c r="E2013" s="2" t="str">
        <f>"D135"</f>
        <v>D135</v>
      </c>
      <c r="F2013" t="str">
        <f>"JASON-R"</f>
        <v>JASON-R</v>
      </c>
      <c r="G2013">
        <v>34</v>
      </c>
      <c r="H2013">
        <v>0</v>
      </c>
      <c r="I2013">
        <v>498.44</v>
      </c>
    </row>
    <row r="2014" spans="1:9" x14ac:dyDescent="0.25">
      <c r="A2014" t="s">
        <v>49</v>
      </c>
      <c r="B2014" t="str">
        <f>"""TorlysDynamics"",""Torlys Inc."",""111"",""3"",""SHA0251235"",""4"",""20000"""</f>
        <v>"TorlysDynamics","Torlys Inc.","111","3","SHA0251235","4","20000"</v>
      </c>
      <c r="C2014" s="2">
        <v>45946</v>
      </c>
      <c r="D2014" s="2" t="str">
        <f>"SHA0251235"</f>
        <v>SHA0251235</v>
      </c>
      <c r="E2014" s="2" t="str">
        <f>"D135"</f>
        <v>D135</v>
      </c>
      <c r="F2014" t="str">
        <f>"JASON-R"</f>
        <v>JASON-R</v>
      </c>
      <c r="G2014">
        <v>2</v>
      </c>
      <c r="H2014">
        <v>0</v>
      </c>
      <c r="I2014">
        <v>2</v>
      </c>
    </row>
    <row r="2015" spans="1:9" x14ac:dyDescent="0.25">
      <c r="A2015" t="s">
        <v>49</v>
      </c>
      <c r="B2015" t="str">
        <f>"""TorlysDynamics"",""Torlys Inc."",""111"",""3"",""SHA0251236"",""4"",""10000"""</f>
        <v>"TorlysDynamics","Torlys Inc.","111","3","SHA0251236","4","10000"</v>
      </c>
      <c r="C2015" s="2">
        <v>45946</v>
      </c>
      <c r="D2015" s="2" t="str">
        <f>"SHA0251236"</f>
        <v>SHA0251236</v>
      </c>
      <c r="E2015" s="2" t="str">
        <f>"D135"</f>
        <v>D135</v>
      </c>
      <c r="F2015" t="str">
        <f>"JASON-R"</f>
        <v>JASON-R</v>
      </c>
      <c r="G2015">
        <v>1</v>
      </c>
      <c r="H2015">
        <v>0</v>
      </c>
      <c r="I2015">
        <v>18</v>
      </c>
    </row>
    <row r="2016" spans="1:9" x14ac:dyDescent="0.25">
      <c r="A2016" t="s">
        <v>49</v>
      </c>
      <c r="B2016" t="str">
        <f>"""TorlysDynamics"",""Torlys Inc."",""111"",""3"",""SHA0251237"",""4"",""10000"""</f>
        <v>"TorlysDynamics","Torlys Inc.","111","3","SHA0251237","4","10000"</v>
      </c>
      <c r="C2016" s="2">
        <v>45946</v>
      </c>
      <c r="D2016" s="2" t="str">
        <f>"SHA0251237"</f>
        <v>SHA0251237</v>
      </c>
      <c r="E2016" s="2" t="str">
        <f>"F221"</f>
        <v>F221</v>
      </c>
      <c r="F2016" t="str">
        <f>"MANUEL"</f>
        <v>MANUEL</v>
      </c>
      <c r="G2016">
        <v>4</v>
      </c>
      <c r="H2016">
        <v>0</v>
      </c>
      <c r="I2016">
        <v>113.48</v>
      </c>
    </row>
    <row r="2017" spans="1:9" x14ac:dyDescent="0.25">
      <c r="A2017" t="s">
        <v>49</v>
      </c>
      <c r="B2017" t="str">
        <f>"""TorlysDynamics"",""Torlys Inc."",""111"",""3"",""SHA0251238"",""4"",""10000"""</f>
        <v>"TorlysDynamics","Torlys Inc.","111","3","SHA0251238","4","10000"</v>
      </c>
      <c r="C2017" s="2">
        <v>45946</v>
      </c>
      <c r="D2017" s="2" t="str">
        <f>"SHA0251238"</f>
        <v>SHA0251238</v>
      </c>
      <c r="E2017" s="2" t="str">
        <f>"S341"</f>
        <v>S341</v>
      </c>
      <c r="F2017" t="str">
        <f>"JUSTIN-K"</f>
        <v>JUSTIN-K</v>
      </c>
      <c r="G2017">
        <v>0</v>
      </c>
      <c r="H2017">
        <v>10</v>
      </c>
      <c r="I2017">
        <v>34512</v>
      </c>
    </row>
    <row r="2018" spans="1:9" x14ac:dyDescent="0.25">
      <c r="A2018" t="s">
        <v>49</v>
      </c>
      <c r="B2018" t="str">
        <f>"""TorlysDynamics"",""Torlys Inc."",""111"",""3"",""SHA0251239"",""4"",""10000"""</f>
        <v>"TorlysDynamics","Torlys Inc.","111","3","SHA0251239","4","10000"</v>
      </c>
      <c r="C2018" s="2">
        <v>45946</v>
      </c>
      <c r="D2018" s="2" t="str">
        <f>"SHA0251239"</f>
        <v>SHA0251239</v>
      </c>
      <c r="E2018" s="2" t="str">
        <f>"F741"</f>
        <v>F741</v>
      </c>
      <c r="F2018" t="str">
        <f>"CHICO"</f>
        <v>CHICO</v>
      </c>
      <c r="G2018">
        <v>0</v>
      </c>
      <c r="H2018">
        <v>0</v>
      </c>
      <c r="I2018">
        <v>1</v>
      </c>
    </row>
    <row r="2019" spans="1:9" x14ac:dyDescent="0.25">
      <c r="A2019" t="s">
        <v>49</v>
      </c>
      <c r="B2019" t="str">
        <f>"""TorlysDynamics"",""Torlys Inc."",""111"",""3"",""SHA0251241"",""4"",""10000"""</f>
        <v>"TorlysDynamics","Torlys Inc.","111","3","SHA0251241","4","10000"</v>
      </c>
      <c r="C2019" s="2">
        <v>45946</v>
      </c>
      <c r="D2019" s="2" t="str">
        <f>"SHA0251241"</f>
        <v>SHA0251241</v>
      </c>
      <c r="E2019" s="2" t="str">
        <f>"A2030"</f>
        <v>A2030</v>
      </c>
      <c r="F2019" t="str">
        <f>"JASON-R"</f>
        <v>JASON-R</v>
      </c>
      <c r="G2019">
        <v>0</v>
      </c>
      <c r="H2019">
        <v>1</v>
      </c>
      <c r="I2019">
        <v>1219.4000000000001</v>
      </c>
    </row>
    <row r="2020" spans="1:9" x14ac:dyDescent="0.25">
      <c r="A2020" t="s">
        <v>49</v>
      </c>
      <c r="B2020" t="str">
        <f>"""TorlysDynamics"",""Torlys Inc."",""111"",""3"",""SHA0251241"",""4"",""30000"""</f>
        <v>"TorlysDynamics","Torlys Inc.","111","3","SHA0251241","4","30000"</v>
      </c>
      <c r="C2020" s="2">
        <v>45946</v>
      </c>
      <c r="D2020" s="2" t="str">
        <f>"SHA0251241"</f>
        <v>SHA0251241</v>
      </c>
      <c r="E2020" s="2" t="str">
        <f>"A2030"</f>
        <v>A2030</v>
      </c>
      <c r="F2020" t="str">
        <f>"JASON-R"</f>
        <v>JASON-R</v>
      </c>
      <c r="G2020">
        <v>0</v>
      </c>
      <c r="H2020">
        <v>1</v>
      </c>
      <c r="I2020">
        <v>1219.4000000000001</v>
      </c>
    </row>
    <row r="2021" spans="1:9" x14ac:dyDescent="0.25">
      <c r="A2021" t="s">
        <v>49</v>
      </c>
      <c r="B2021" t="str">
        <f>"""TorlysDynamics"",""Torlys Inc."",""111"",""3"",""SHA0251241"",""4"",""50000"""</f>
        <v>"TorlysDynamics","Torlys Inc.","111","3","SHA0251241","4","50000"</v>
      </c>
      <c r="C2021" s="2">
        <v>45946</v>
      </c>
      <c r="D2021" s="2" t="str">
        <f>"SHA0251241"</f>
        <v>SHA0251241</v>
      </c>
      <c r="E2021" s="2" t="str">
        <f>"A2030"</f>
        <v>A2030</v>
      </c>
      <c r="F2021" t="str">
        <f>"JASON-R"</f>
        <v>JASON-R</v>
      </c>
      <c r="G2021">
        <v>0</v>
      </c>
      <c r="H2021">
        <v>2</v>
      </c>
      <c r="I2021">
        <v>2438.8000000000002</v>
      </c>
    </row>
    <row r="2022" spans="1:9" x14ac:dyDescent="0.25">
      <c r="A2022" t="s">
        <v>49</v>
      </c>
      <c r="B2022" t="str">
        <f>"""TorlysDynamics"",""Torlys Inc."",""111"",""3"",""SHA0251241"",""4"",""70000"""</f>
        <v>"TorlysDynamics","Torlys Inc.","111","3","SHA0251241","4","70000"</v>
      </c>
      <c r="C2022" s="2">
        <v>45946</v>
      </c>
      <c r="D2022" s="2" t="str">
        <f>"SHA0251241"</f>
        <v>SHA0251241</v>
      </c>
      <c r="E2022" s="2" t="str">
        <f>"A2030"</f>
        <v>A2030</v>
      </c>
      <c r="F2022" t="str">
        <f>"JASON-R"</f>
        <v>JASON-R</v>
      </c>
      <c r="G2022">
        <v>0</v>
      </c>
      <c r="H2022">
        <v>1</v>
      </c>
      <c r="I2022">
        <v>1219.4000000000001</v>
      </c>
    </row>
    <row r="2023" spans="1:9" x14ac:dyDescent="0.25">
      <c r="A2023" t="s">
        <v>49</v>
      </c>
      <c r="B2023" t="str">
        <f>"""TorlysDynamics"",""Torlys Inc."",""111"",""3"",""SHA0251253"",""4"",""10000"""</f>
        <v>"TorlysDynamics","Torlys Inc.","111","3","SHA0251253","4","10000"</v>
      </c>
      <c r="C2023" s="2">
        <v>45946</v>
      </c>
      <c r="D2023" s="2" t="str">
        <f>"SHA0251253"</f>
        <v>SHA0251253</v>
      </c>
      <c r="E2023" s="2" t="str">
        <f>"P1111"</f>
        <v>P1111</v>
      </c>
      <c r="F2023" t="str">
        <f>"MANUEL"</f>
        <v>MANUEL</v>
      </c>
      <c r="G2023">
        <v>11</v>
      </c>
      <c r="H2023">
        <v>0</v>
      </c>
      <c r="I2023">
        <v>257.95</v>
      </c>
    </row>
    <row r="2024" spans="1:9" x14ac:dyDescent="0.25">
      <c r="A2024" t="s">
        <v>49</v>
      </c>
      <c r="B2024" t="str">
        <f>"""TorlysDynamics"",""Torlys Inc."",""111"",""3"",""SHA0251254"",""4"",""10000"""</f>
        <v>"TorlysDynamics","Torlys Inc.","111","3","SHA0251254","4","10000"</v>
      </c>
      <c r="C2024" s="2">
        <v>45946</v>
      </c>
      <c r="D2024" s="2" t="str">
        <f>"SHA0251254"</f>
        <v>SHA0251254</v>
      </c>
      <c r="E2024" s="2" t="str">
        <f>"P1111"</f>
        <v>P1111</v>
      </c>
      <c r="F2024" t="str">
        <f>"MANUEL"</f>
        <v>MANUEL</v>
      </c>
      <c r="G2024">
        <v>3</v>
      </c>
      <c r="H2024">
        <v>0</v>
      </c>
      <c r="I2024">
        <v>46.92</v>
      </c>
    </row>
    <row r="2025" spans="1:9" x14ac:dyDescent="0.25">
      <c r="A2025" t="s">
        <v>49</v>
      </c>
      <c r="B2025" t="str">
        <f>"""TorlysDynamics"",""Torlys Inc."",""111"",""3"",""SHA0251255"",""4"",""10000"""</f>
        <v>"TorlysDynamics","Torlys Inc.","111","3","SHA0251255","4","10000"</v>
      </c>
      <c r="C2025" s="2">
        <v>45946</v>
      </c>
      <c r="D2025" s="2" t="str">
        <f>"SHA0251255"</f>
        <v>SHA0251255</v>
      </c>
      <c r="E2025" s="2" t="str">
        <f>"O328"</f>
        <v>O328</v>
      </c>
      <c r="F2025" t="str">
        <f>"AQIYL"</f>
        <v>AQIYL</v>
      </c>
      <c r="G2025">
        <v>12</v>
      </c>
      <c r="H2025">
        <v>0</v>
      </c>
      <c r="I2025">
        <v>340.44</v>
      </c>
    </row>
    <row r="2026" spans="1:9" x14ac:dyDescent="0.25">
      <c r="A2026" t="s">
        <v>49</v>
      </c>
      <c r="B2026" t="str">
        <f>"""TorlysDynamics"",""Torlys Inc."",""111"",""3"",""SHA0251255"",""4"",""20000"""</f>
        <v>"TorlysDynamics","Torlys Inc.","111","3","SHA0251255","4","20000"</v>
      </c>
      <c r="C2026" s="2">
        <v>45946</v>
      </c>
      <c r="D2026" s="2" t="str">
        <f>"SHA0251255"</f>
        <v>SHA0251255</v>
      </c>
      <c r="E2026" s="2" t="str">
        <f>"O328"</f>
        <v>O328</v>
      </c>
      <c r="F2026" t="str">
        <f>"AQIYL"</f>
        <v>AQIYL</v>
      </c>
      <c r="G2026">
        <v>0</v>
      </c>
      <c r="H2026">
        <v>0</v>
      </c>
      <c r="I2026">
        <v>1</v>
      </c>
    </row>
    <row r="2027" spans="1:9" x14ac:dyDescent="0.25">
      <c r="A2027" t="s">
        <v>49</v>
      </c>
      <c r="B2027" t="str">
        <f>"""TorlysDynamics"",""Torlys Inc."",""111"",""3"",""SHA0251258"",""4"",""10000"""</f>
        <v>"TorlysDynamics","Torlys Inc.","111","3","SHA0251258","4","10000"</v>
      </c>
      <c r="C2027" s="2">
        <v>45946</v>
      </c>
      <c r="D2027" s="2" t="str">
        <f>"SHA0251258"</f>
        <v>SHA0251258</v>
      </c>
      <c r="E2027" s="2" t="str">
        <f>"B425"</f>
        <v>B425</v>
      </c>
      <c r="F2027" t="str">
        <f>"JASON-R"</f>
        <v>JASON-R</v>
      </c>
      <c r="G2027">
        <v>7</v>
      </c>
      <c r="H2027">
        <v>0</v>
      </c>
      <c r="I2027">
        <v>138.66999999999999</v>
      </c>
    </row>
    <row r="2028" spans="1:9" x14ac:dyDescent="0.25">
      <c r="A2028" t="s">
        <v>49</v>
      </c>
      <c r="B2028" t="str">
        <f>"""TorlysDynamics"",""Torlys Inc."",""111"",""3"",""SHA0251259"",""4"",""10000"""</f>
        <v>"TorlysDynamics","Torlys Inc.","111","3","SHA0251259","4","10000"</v>
      </c>
      <c r="C2028" s="2">
        <v>45946</v>
      </c>
      <c r="D2028" s="2" t="str">
        <f>"SHA0251259"</f>
        <v>SHA0251259</v>
      </c>
      <c r="E2028" s="2" t="str">
        <f>"B425"</f>
        <v>B425</v>
      </c>
      <c r="F2028" t="str">
        <f>"JASON-R"</f>
        <v>JASON-R</v>
      </c>
      <c r="G2028">
        <v>29</v>
      </c>
      <c r="H2028">
        <v>0</v>
      </c>
      <c r="I2028">
        <v>822.73</v>
      </c>
    </row>
    <row r="2029" spans="1:9" x14ac:dyDescent="0.25">
      <c r="A2029" t="s">
        <v>49</v>
      </c>
      <c r="B2029" t="str">
        <f>"""TorlysDynamics"",""Torlys Inc."",""111"",""3"",""SHA0251259"",""4"",""20000"""</f>
        <v>"TorlysDynamics","Torlys Inc.","111","3","SHA0251259","4","20000"</v>
      </c>
      <c r="C2029" s="2">
        <v>45946</v>
      </c>
      <c r="D2029" s="2" t="str">
        <f>"SHA0251259"</f>
        <v>SHA0251259</v>
      </c>
      <c r="E2029" s="2" t="str">
        <f>"B425"</f>
        <v>B425</v>
      </c>
      <c r="F2029" t="str">
        <f>"JASON-R"</f>
        <v>JASON-R</v>
      </c>
      <c r="G2029">
        <v>0</v>
      </c>
      <c r="H2029">
        <v>0</v>
      </c>
      <c r="I2029">
        <v>1</v>
      </c>
    </row>
    <row r="2030" spans="1:9" x14ac:dyDescent="0.25">
      <c r="A2030" t="s">
        <v>49</v>
      </c>
      <c r="B2030" t="str">
        <f>"""TorlysDynamics"",""Torlys Inc."",""111"",""3"",""SHA0251260"",""4"",""10000"""</f>
        <v>"TorlysDynamics","Torlys Inc.","111","3","SHA0251260","4","10000"</v>
      </c>
      <c r="C2030" s="2">
        <v>45946</v>
      </c>
      <c r="D2030" s="2" t="str">
        <f>"SHA0251260"</f>
        <v>SHA0251260</v>
      </c>
      <c r="E2030" s="2" t="str">
        <f>"B425"</f>
        <v>B425</v>
      </c>
      <c r="F2030" t="str">
        <f>"JASON-R"</f>
        <v>JASON-R</v>
      </c>
      <c r="G2030">
        <v>43</v>
      </c>
      <c r="H2030">
        <v>0</v>
      </c>
      <c r="I2030">
        <v>802.81</v>
      </c>
    </row>
    <row r="2031" spans="1:9" x14ac:dyDescent="0.25">
      <c r="A2031" t="s">
        <v>49</v>
      </c>
      <c r="B2031" t="str">
        <f>"""TorlysDynamics"",""Torlys Inc."",""111"",""3"",""SHA0251260"",""4"",""20000"""</f>
        <v>"TorlysDynamics","Torlys Inc.","111","3","SHA0251260","4","20000"</v>
      </c>
      <c r="C2031" s="2">
        <v>45946</v>
      </c>
      <c r="D2031" s="2" t="str">
        <f>"SHA0251260"</f>
        <v>SHA0251260</v>
      </c>
      <c r="E2031" s="2" t="str">
        <f>"B425"</f>
        <v>B425</v>
      </c>
      <c r="F2031" t="str">
        <f>"JASON-R"</f>
        <v>JASON-R</v>
      </c>
      <c r="G2031">
        <v>2</v>
      </c>
      <c r="H2031">
        <v>0</v>
      </c>
      <c r="I2031">
        <v>2</v>
      </c>
    </row>
    <row r="2032" spans="1:9" x14ac:dyDescent="0.25">
      <c r="A2032" t="s">
        <v>49</v>
      </c>
      <c r="B2032" t="str">
        <f>"""TorlysDynamics"",""Torlys Inc."",""111"",""3"",""SHA0251261"",""4"",""10000"""</f>
        <v>"TorlysDynamics","Torlys Inc.","111","3","SHA0251261","4","10000"</v>
      </c>
      <c r="C2032" s="2">
        <v>45946</v>
      </c>
      <c r="D2032" s="2" t="str">
        <f>"SHA0251261"</f>
        <v>SHA0251261</v>
      </c>
      <c r="E2032" s="2" t="str">
        <f>"B425"</f>
        <v>B425</v>
      </c>
      <c r="F2032" t="str">
        <f>"JASON-R"</f>
        <v>JASON-R</v>
      </c>
      <c r="G2032">
        <v>3</v>
      </c>
      <c r="H2032">
        <v>0</v>
      </c>
      <c r="I2032">
        <v>59.43</v>
      </c>
    </row>
    <row r="2033" spans="1:9" x14ac:dyDescent="0.25">
      <c r="A2033" t="s">
        <v>49</v>
      </c>
      <c r="B2033" t="str">
        <f>"""TorlysDynamics"",""Torlys Inc."",""111"",""3"",""SHA0251262"",""4"",""10000"""</f>
        <v>"TorlysDynamics","Torlys Inc.","111","3","SHA0251262","4","10000"</v>
      </c>
      <c r="C2033" s="2">
        <v>45946</v>
      </c>
      <c r="D2033" s="2" t="str">
        <f>"SHA0251262"</f>
        <v>SHA0251262</v>
      </c>
      <c r="E2033" s="2" t="str">
        <f>"S250"</f>
        <v>S250</v>
      </c>
      <c r="F2033" t="str">
        <f>"AQIYL"</f>
        <v>AQIYL</v>
      </c>
      <c r="G2033">
        <v>9</v>
      </c>
      <c r="H2033">
        <v>0</v>
      </c>
      <c r="I2033">
        <v>251.37</v>
      </c>
    </row>
    <row r="2034" spans="1:9" x14ac:dyDescent="0.25">
      <c r="A2034" t="s">
        <v>49</v>
      </c>
      <c r="B2034" t="str">
        <f>"""TorlysDynamics"",""Torlys Inc."",""111"",""3"",""SHA0251263"",""4"",""45000"""</f>
        <v>"TorlysDynamics","Torlys Inc.","111","3","SHA0251263","4","45000"</v>
      </c>
      <c r="C2034" s="2">
        <v>45946</v>
      </c>
      <c r="D2034" s="2" t="str">
        <f>"SHA0251263"</f>
        <v>SHA0251263</v>
      </c>
      <c r="E2034" s="2" t="str">
        <f>"K153"</f>
        <v>K153</v>
      </c>
      <c r="F2034" t="str">
        <f>"CHICO"</f>
        <v>CHICO</v>
      </c>
      <c r="G2034">
        <v>0</v>
      </c>
      <c r="H2034">
        <v>6</v>
      </c>
      <c r="I2034">
        <v>7143.36</v>
      </c>
    </row>
    <row r="2035" spans="1:9" x14ac:dyDescent="0.25">
      <c r="A2035" t="s">
        <v>49</v>
      </c>
      <c r="B2035" t="str">
        <f>"""TorlysDynamics"",""Torlys Inc."",""111"",""3"",""SHA0251264"",""4"",""10000"""</f>
        <v>"TorlysDynamics","Torlys Inc.","111","3","SHA0251264","4","10000"</v>
      </c>
      <c r="C2035" s="2">
        <v>45946</v>
      </c>
      <c r="D2035" s="2" t="str">
        <f>"SHA0251264"</f>
        <v>SHA0251264</v>
      </c>
      <c r="E2035" s="2" t="str">
        <f>"W105"</f>
        <v>W105</v>
      </c>
      <c r="F2035" t="str">
        <f>"CLARENCE"</f>
        <v>CLARENCE</v>
      </c>
      <c r="G2035">
        <v>0</v>
      </c>
      <c r="H2035">
        <v>1</v>
      </c>
      <c r="I2035">
        <v>3451.2</v>
      </c>
    </row>
    <row r="2036" spans="1:9" x14ac:dyDescent="0.25">
      <c r="A2036" t="s">
        <v>49</v>
      </c>
      <c r="B2036" t="str">
        <f>"""TorlysDynamics"",""Torlys Inc."",""111"",""3"",""SHA0251265"",""4"",""10000"""</f>
        <v>"TorlysDynamics","Torlys Inc.","111","3","SHA0251265","4","10000"</v>
      </c>
      <c r="C2036" s="2">
        <v>45946</v>
      </c>
      <c r="D2036" s="2" t="str">
        <f>"SHA0251265"</f>
        <v>SHA0251265</v>
      </c>
      <c r="E2036" s="2" t="str">
        <f>"W105"</f>
        <v>W105</v>
      </c>
      <c r="F2036" t="str">
        <f>"CLARENCE"</f>
        <v>CLARENCE</v>
      </c>
      <c r="G2036">
        <v>2</v>
      </c>
      <c r="H2036">
        <v>0</v>
      </c>
      <c r="I2036">
        <v>56.74</v>
      </c>
    </row>
    <row r="2037" spans="1:9" x14ac:dyDescent="0.25">
      <c r="A2037" t="s">
        <v>49</v>
      </c>
      <c r="B2037" t="str">
        <f>"""TorlysDynamics"",""Torlys Inc."",""111"",""3"",""SHA0251266"",""4"",""10000"""</f>
        <v>"TorlysDynamics","Torlys Inc.","111","3","SHA0251266","4","10000"</v>
      </c>
      <c r="C2037" s="2">
        <v>45946</v>
      </c>
      <c r="D2037" s="2" t="str">
        <f>"SHA0251266"</f>
        <v>SHA0251266</v>
      </c>
      <c r="E2037" s="2" t="str">
        <f>"W105"</f>
        <v>W105</v>
      </c>
      <c r="F2037" t="str">
        <f>"CLARENCE"</f>
        <v>CLARENCE</v>
      </c>
      <c r="G2037">
        <v>1</v>
      </c>
      <c r="H2037">
        <v>0</v>
      </c>
      <c r="I2037">
        <v>21.85</v>
      </c>
    </row>
    <row r="2038" spans="1:9" x14ac:dyDescent="0.25">
      <c r="A2038" t="s">
        <v>49</v>
      </c>
      <c r="B2038" t="str">
        <f>"""TorlysDynamics"",""Torlys Inc."",""111"",""3"",""SHA0251267"",""4"",""10000"""</f>
        <v>"TorlysDynamics","Torlys Inc.","111","3","SHA0251267","4","10000"</v>
      </c>
      <c r="C2038" s="2">
        <v>45946</v>
      </c>
      <c r="D2038" s="2" t="str">
        <f>"SHA0251267"</f>
        <v>SHA0251267</v>
      </c>
      <c r="E2038" s="2" t="str">
        <f>"D1120"</f>
        <v>D1120</v>
      </c>
      <c r="F2038" t="str">
        <f>"CLARENCE"</f>
        <v>CLARENCE</v>
      </c>
      <c r="G2038">
        <v>7</v>
      </c>
      <c r="H2038">
        <v>1</v>
      </c>
      <c r="I2038">
        <v>1383.55</v>
      </c>
    </row>
    <row r="2039" spans="1:9" x14ac:dyDescent="0.25">
      <c r="A2039" t="s">
        <v>49</v>
      </c>
      <c r="B2039" t="str">
        <f>"""TorlysDynamics"",""Torlys Inc."",""111"",""3"",""SHA0251268"",""4"",""10000"""</f>
        <v>"TorlysDynamics","Torlys Inc.","111","3","SHA0251268","4","10000"</v>
      </c>
      <c r="C2039" s="2">
        <v>45946</v>
      </c>
      <c r="D2039" s="2" t="str">
        <f>"SHA0251268"</f>
        <v>SHA0251268</v>
      </c>
      <c r="E2039" s="2" t="str">
        <f>"R155"</f>
        <v>R155</v>
      </c>
      <c r="F2039" t="str">
        <f>"CHICO"</f>
        <v>CHICO</v>
      </c>
      <c r="G2039">
        <v>12</v>
      </c>
      <c r="H2039">
        <v>0</v>
      </c>
      <c r="I2039">
        <v>340.44</v>
      </c>
    </row>
    <row r="2040" spans="1:9" x14ac:dyDescent="0.25">
      <c r="A2040" t="s">
        <v>49</v>
      </c>
      <c r="B2040" t="str">
        <f>"""TorlysDynamics"",""Torlys Inc."",""111"",""3"",""SHA0251274"",""4"",""20000"""</f>
        <v>"TorlysDynamics","Torlys Inc.","111","3","SHA0251274","4","20000"</v>
      </c>
      <c r="C2040" s="2">
        <v>45946</v>
      </c>
      <c r="D2040" s="2" t="str">
        <f>"SHA0251274"</f>
        <v>SHA0251274</v>
      </c>
      <c r="E2040" s="2" t="str">
        <f>"K153"</f>
        <v>K153</v>
      </c>
      <c r="F2040" t="str">
        <f>"CHICO"</f>
        <v>CHICO</v>
      </c>
      <c r="G2040">
        <v>0</v>
      </c>
      <c r="H2040">
        <v>6</v>
      </c>
      <c r="I2040">
        <v>4973.28</v>
      </c>
    </row>
    <row r="2041" spans="1:9" x14ac:dyDescent="0.25">
      <c r="A2041" t="s">
        <v>49</v>
      </c>
      <c r="B2041" t="str">
        <f>"""TorlysDynamics"",""Torlys Inc."",""111"",""3"",""SHA0251274"",""4"",""30000"""</f>
        <v>"TorlysDynamics","Torlys Inc.","111","3","SHA0251274","4","30000"</v>
      </c>
      <c r="C2041" s="2">
        <v>45946</v>
      </c>
      <c r="D2041" s="2" t="str">
        <f>"SHA0251274"</f>
        <v>SHA0251274</v>
      </c>
      <c r="E2041" s="2" t="str">
        <f>"K153"</f>
        <v>K153</v>
      </c>
      <c r="F2041" t="str">
        <f>"CHICO"</f>
        <v>CHICO</v>
      </c>
      <c r="G2041">
        <v>0</v>
      </c>
      <c r="H2041">
        <v>20</v>
      </c>
      <c r="I2041">
        <v>16577.599999999999</v>
      </c>
    </row>
    <row r="2042" spans="1:9" x14ac:dyDescent="0.25">
      <c r="A2042" t="s">
        <v>49</v>
      </c>
      <c r="B2042" t="str">
        <f>"""TorlysDynamics"",""Torlys Inc."",""111"",""3"",""SHA0251274"",""4"",""40000"""</f>
        <v>"TorlysDynamics","Torlys Inc.","111","3","SHA0251274","4","40000"</v>
      </c>
      <c r="C2042" s="2">
        <v>45946</v>
      </c>
      <c r="D2042" s="2" t="str">
        <f>"SHA0251274"</f>
        <v>SHA0251274</v>
      </c>
      <c r="E2042" s="2" t="str">
        <f>"K153"</f>
        <v>K153</v>
      </c>
      <c r="F2042" t="str">
        <f>"CHICO"</f>
        <v>CHICO</v>
      </c>
      <c r="G2042">
        <v>0</v>
      </c>
      <c r="H2042">
        <v>1</v>
      </c>
      <c r="I2042">
        <v>901.74</v>
      </c>
    </row>
    <row r="2043" spans="1:9" x14ac:dyDescent="0.25">
      <c r="A2043" t="s">
        <v>49</v>
      </c>
      <c r="B2043" t="str">
        <f>"""TorlysDynamics"",""Torlys Inc."",""111"",""3"",""SHA0251276"",""4"",""10000"""</f>
        <v>"TorlysDynamics","Torlys Inc.","111","3","SHA0251276","4","10000"</v>
      </c>
      <c r="C2043" s="2">
        <v>45946</v>
      </c>
      <c r="D2043" s="2" t="str">
        <f>"SHA0251276"</f>
        <v>SHA0251276</v>
      </c>
      <c r="E2043" s="2" t="str">
        <f>"M911"</f>
        <v>M911</v>
      </c>
      <c r="F2043" t="str">
        <f>"MANUEL"</f>
        <v>MANUEL</v>
      </c>
      <c r="G2043">
        <v>16</v>
      </c>
      <c r="H2043">
        <v>0</v>
      </c>
      <c r="I2043">
        <v>349.6</v>
      </c>
    </row>
    <row r="2044" spans="1:9" x14ac:dyDescent="0.25">
      <c r="A2044" t="s">
        <v>49</v>
      </c>
      <c r="B2044" t="str">
        <f>"""TorlysDynamics"",""Torlys Inc."",""111"",""3"",""SHA0251279"",""4"",""10000"""</f>
        <v>"TorlysDynamics","Torlys Inc.","111","3","SHA0251279","4","10000"</v>
      </c>
      <c r="C2044" s="2">
        <v>45946</v>
      </c>
      <c r="D2044" s="2" t="str">
        <f>"SHA0251279"</f>
        <v>SHA0251279</v>
      </c>
      <c r="E2044" s="2" t="str">
        <f>"C4115"</f>
        <v>C4115</v>
      </c>
      <c r="F2044" t="str">
        <f>"KEVIN-F"</f>
        <v>KEVIN-F</v>
      </c>
      <c r="G2044">
        <v>5</v>
      </c>
      <c r="H2044">
        <v>0</v>
      </c>
      <c r="I2044">
        <v>5</v>
      </c>
    </row>
    <row r="2045" spans="1:9" x14ac:dyDescent="0.25">
      <c r="A2045" t="s">
        <v>49</v>
      </c>
      <c r="B2045" t="str">
        <f>"""TorlysDynamics"",""Torlys Inc."",""111"",""3"",""SHA0251286"",""4"",""10000"""</f>
        <v>"TorlysDynamics","Torlys Inc.","111","3","SHA0251286","4","10000"</v>
      </c>
      <c r="C2045" s="2">
        <v>45946</v>
      </c>
      <c r="D2045" s="2" t="str">
        <f>"SHA0251286"</f>
        <v>SHA0251286</v>
      </c>
      <c r="E2045" s="2" t="str">
        <f>"N100"</f>
        <v>N100</v>
      </c>
      <c r="F2045" t="str">
        <f>"KEVIN-F"</f>
        <v>KEVIN-F</v>
      </c>
      <c r="G2045">
        <v>0</v>
      </c>
      <c r="H2045">
        <v>0</v>
      </c>
      <c r="I2045">
        <v>5</v>
      </c>
    </row>
    <row r="2046" spans="1:9" x14ac:dyDescent="0.25">
      <c r="A2046" t="s">
        <v>49</v>
      </c>
      <c r="B2046" t="str">
        <f>"""TorlysDynamics"",""Torlys Inc."",""111"",""3"",""SHA0251286"",""4"",""20000"""</f>
        <v>"TorlysDynamics","Torlys Inc.","111","3","SHA0251286","4","20000"</v>
      </c>
      <c r="C2046" s="2">
        <v>45946</v>
      </c>
      <c r="D2046" s="2" t="str">
        <f>"SHA0251286"</f>
        <v>SHA0251286</v>
      </c>
      <c r="E2046" s="2" t="str">
        <f>"N100"</f>
        <v>N100</v>
      </c>
      <c r="F2046" t="str">
        <f>"KEVIN-F"</f>
        <v>KEVIN-F</v>
      </c>
      <c r="G2046">
        <v>0</v>
      </c>
      <c r="H2046">
        <v>0</v>
      </c>
      <c r="I2046">
        <v>5</v>
      </c>
    </row>
    <row r="2047" spans="1:9" x14ac:dyDescent="0.25">
      <c r="A2047" t="s">
        <v>49</v>
      </c>
      <c r="B2047" t="str">
        <f>"""TorlysDynamics"",""Torlys Inc."",""111"",""3"",""SHA0251287"",""4"",""10000"""</f>
        <v>"TorlysDynamics","Torlys Inc.","111","3","SHA0251287","4","10000"</v>
      </c>
      <c r="C2047" s="2">
        <v>45946</v>
      </c>
      <c r="D2047" s="2" t="str">
        <f>"SHA0251287"</f>
        <v>SHA0251287</v>
      </c>
      <c r="E2047" s="2" t="str">
        <f>"L1068"</f>
        <v>L1068</v>
      </c>
      <c r="F2047" t="str">
        <f>"CLARENCE"</f>
        <v>CLARENCE</v>
      </c>
      <c r="G2047">
        <v>28</v>
      </c>
      <c r="H2047">
        <v>4</v>
      </c>
      <c r="I2047">
        <v>5758.56</v>
      </c>
    </row>
    <row r="2048" spans="1:9" x14ac:dyDescent="0.25">
      <c r="A2048" t="s">
        <v>49</v>
      </c>
      <c r="B2048" t="str">
        <f>"""TorlysDynamics"",""Torlys Inc."",""111"",""3"",""SHA0251288"",""4"",""10000"""</f>
        <v>"TorlysDynamics","Torlys Inc.","111","3","SHA0251288","4","10000"</v>
      </c>
      <c r="C2048" s="2">
        <v>45946</v>
      </c>
      <c r="D2048" s="2" t="str">
        <f>"SHA0251288"</f>
        <v>SHA0251288</v>
      </c>
      <c r="E2048" s="2" t="str">
        <f>"L1068"</f>
        <v>L1068</v>
      </c>
      <c r="F2048" t="str">
        <f>"CLARENCE"</f>
        <v>CLARENCE</v>
      </c>
      <c r="G2048">
        <v>6</v>
      </c>
      <c r="H2048">
        <v>0</v>
      </c>
      <c r="I2048">
        <v>102</v>
      </c>
    </row>
    <row r="2049" spans="1:9" x14ac:dyDescent="0.25">
      <c r="A2049" t="s">
        <v>49</v>
      </c>
      <c r="B2049" t="str">
        <f>"""TorlysDynamics"",""Torlys Inc."",""111"",""3"",""SHA0251288"",""4"",""20000"""</f>
        <v>"TorlysDynamics","Torlys Inc.","111","3","SHA0251288","4","20000"</v>
      </c>
      <c r="C2049" s="2">
        <v>45946</v>
      </c>
      <c r="D2049" s="2" t="str">
        <f>"SHA0251288"</f>
        <v>SHA0251288</v>
      </c>
      <c r="E2049" s="2" t="str">
        <f>"L1068"</f>
        <v>L1068</v>
      </c>
      <c r="F2049" t="str">
        <f>"CLARENCE"</f>
        <v>CLARENCE</v>
      </c>
      <c r="G2049">
        <v>0</v>
      </c>
      <c r="H2049">
        <v>0</v>
      </c>
      <c r="I2049">
        <v>1</v>
      </c>
    </row>
    <row r="2050" spans="1:9" x14ac:dyDescent="0.25">
      <c r="A2050" t="s">
        <v>49</v>
      </c>
      <c r="B2050" t="str">
        <f>"""TorlysDynamics"",""Torlys Inc."",""111"",""3"",""SHA0251290"",""4"",""10000"""</f>
        <v>"TorlysDynamics","Torlys Inc.","111","3","SHA0251290","4","10000"</v>
      </c>
      <c r="C2050" s="2">
        <v>45946</v>
      </c>
      <c r="D2050" s="2" t="str">
        <f>"SHA0251290"</f>
        <v>SHA0251290</v>
      </c>
      <c r="E2050" s="2" t="str">
        <f>"MISC QC"</f>
        <v>MISC QC</v>
      </c>
      <c r="F2050" t="str">
        <f>"AQIYL"</f>
        <v>AQIYL</v>
      </c>
      <c r="G2050">
        <v>22</v>
      </c>
      <c r="H2050">
        <v>0</v>
      </c>
      <c r="I2050">
        <v>592.9</v>
      </c>
    </row>
    <row r="2051" spans="1:9" x14ac:dyDescent="0.25">
      <c r="A2051" t="s">
        <v>49</v>
      </c>
      <c r="B2051" t="str">
        <f>"""TorlysDynamics"",""Torlys Inc."",""111"",""3"",""SHA0251290"",""4"",""20000"""</f>
        <v>"TorlysDynamics","Torlys Inc.","111","3","SHA0251290","4","20000"</v>
      </c>
      <c r="C2051" s="2">
        <v>45946</v>
      </c>
      <c r="D2051" s="2" t="str">
        <f>"SHA0251290"</f>
        <v>SHA0251290</v>
      </c>
      <c r="E2051" s="2" t="str">
        <f>"MISC QC"</f>
        <v>MISC QC</v>
      </c>
      <c r="F2051" t="str">
        <f>"AQIYL"</f>
        <v>AQIYL</v>
      </c>
      <c r="G2051">
        <v>0</v>
      </c>
      <c r="H2051">
        <v>0</v>
      </c>
      <c r="I2051">
        <v>1</v>
      </c>
    </row>
    <row r="2052" spans="1:9" x14ac:dyDescent="0.25">
      <c r="A2052" t="s">
        <v>49</v>
      </c>
      <c r="B2052" t="str">
        <f>"""TorlysDynamics"",""Torlys Inc."",""111"",""3"",""SHA0251294"",""4"",""10000"""</f>
        <v>"TorlysDynamics","Torlys Inc.","111","3","SHA0251294","4","10000"</v>
      </c>
      <c r="C2052" s="2">
        <v>45946</v>
      </c>
      <c r="D2052" s="2" t="str">
        <f>"SHA0251294"</f>
        <v>SHA0251294</v>
      </c>
      <c r="E2052" s="2" t="str">
        <f>"M850"</f>
        <v>M850</v>
      </c>
      <c r="F2052" t="str">
        <f>"MANUEL"</f>
        <v>MANUEL</v>
      </c>
      <c r="G2052">
        <v>1</v>
      </c>
      <c r="H2052">
        <v>0</v>
      </c>
      <c r="I2052">
        <v>21.85</v>
      </c>
    </row>
    <row r="2053" spans="1:9" x14ac:dyDescent="0.25">
      <c r="A2053" t="s">
        <v>49</v>
      </c>
      <c r="B2053" t="str">
        <f>"""TorlysDynamics"",""Torlys Inc."",""111"",""3"",""SHA0251299"",""4"",""10000"""</f>
        <v>"TorlysDynamics","Torlys Inc.","111","3","SHA0251299","4","10000"</v>
      </c>
      <c r="C2053" s="2">
        <v>45946</v>
      </c>
      <c r="D2053" s="2" t="str">
        <f>"SHA0251299"</f>
        <v>SHA0251299</v>
      </c>
      <c r="E2053" s="2" t="str">
        <f>"A145"</f>
        <v>A145</v>
      </c>
      <c r="F2053" t="str">
        <f>"CLARENCE"</f>
        <v>CLARENCE</v>
      </c>
      <c r="G2053">
        <v>20</v>
      </c>
      <c r="H2053">
        <v>0</v>
      </c>
      <c r="I2053">
        <v>525.79999999999995</v>
      </c>
    </row>
    <row r="2054" spans="1:9" x14ac:dyDescent="0.25">
      <c r="A2054" t="s">
        <v>49</v>
      </c>
      <c r="B2054" t="str">
        <f>"""TorlysDynamics"",""Torlys Inc."",""111"",""3"",""SHA0251299"",""4"",""40000"""</f>
        <v>"TorlysDynamics","Torlys Inc.","111","3","SHA0251299","4","40000"</v>
      </c>
      <c r="C2054" s="2">
        <v>45946</v>
      </c>
      <c r="D2054" s="2" t="str">
        <f>"SHA0251299"</f>
        <v>SHA0251299</v>
      </c>
      <c r="E2054" s="2" t="str">
        <f>"A145"</f>
        <v>A145</v>
      </c>
      <c r="F2054" t="str">
        <f>"CLARENCE"</f>
        <v>CLARENCE</v>
      </c>
      <c r="G2054">
        <v>0</v>
      </c>
      <c r="H2054">
        <v>0</v>
      </c>
      <c r="I2054">
        <v>1</v>
      </c>
    </row>
    <row r="2055" spans="1:9" x14ac:dyDescent="0.25">
      <c r="A2055" t="s">
        <v>49</v>
      </c>
      <c r="B2055" t="str">
        <f>"""TorlysDynamics"",""Torlys Inc."",""111"",""3"",""SHA0251302"",""4"",""10000"""</f>
        <v>"TorlysDynamics","Torlys Inc.","111","3","SHA0251302","4","10000"</v>
      </c>
      <c r="C2055" s="2">
        <v>45946</v>
      </c>
      <c r="D2055" s="2" t="str">
        <f>"SHA0251302"</f>
        <v>SHA0251302</v>
      </c>
      <c r="E2055" s="2" t="str">
        <f>"P190"</f>
        <v>P190</v>
      </c>
      <c r="F2055" t="str">
        <f>"JASON-R"</f>
        <v>JASON-R</v>
      </c>
      <c r="G2055">
        <v>52</v>
      </c>
      <c r="H2055">
        <v>0</v>
      </c>
      <c r="I2055">
        <v>1220.44</v>
      </c>
    </row>
    <row r="2056" spans="1:9" x14ac:dyDescent="0.25">
      <c r="A2056" t="s">
        <v>49</v>
      </c>
      <c r="B2056" t="str">
        <f>"""TorlysDynamics"",""Torlys Inc."",""111"",""3"",""SHA0251304"",""4"",""10000"""</f>
        <v>"TorlysDynamics","Torlys Inc.","111","3","SHA0251304","4","10000"</v>
      </c>
      <c r="C2056" s="2">
        <v>45946</v>
      </c>
      <c r="D2056" s="2" t="str">
        <f>"SHA0251304"</f>
        <v>SHA0251304</v>
      </c>
      <c r="E2056" s="2" t="str">
        <f>"B170"</f>
        <v>B170</v>
      </c>
      <c r="F2056" t="str">
        <f>"CHICO"</f>
        <v>CHICO</v>
      </c>
      <c r="G2056">
        <v>4</v>
      </c>
      <c r="H2056">
        <v>0</v>
      </c>
      <c r="I2056">
        <v>92.88</v>
      </c>
    </row>
    <row r="2057" spans="1:9" x14ac:dyDescent="0.25">
      <c r="A2057" t="s">
        <v>49</v>
      </c>
      <c r="B2057" t="str">
        <f>"""TorlysDynamics"",""Torlys Inc."",""111"",""3"",""SHA0251305"",""4"",""10000"""</f>
        <v>"TorlysDynamics","Torlys Inc.","111","3","SHA0251305","4","10000"</v>
      </c>
      <c r="C2057" s="2">
        <v>45946</v>
      </c>
      <c r="D2057" s="2" t="str">
        <f>"SHA0251305"</f>
        <v>SHA0251305</v>
      </c>
      <c r="E2057" s="2" t="str">
        <f>"MISC"</f>
        <v>MISC</v>
      </c>
      <c r="F2057" t="str">
        <f>"CHICO"</f>
        <v>CHICO</v>
      </c>
      <c r="G2057">
        <v>7</v>
      </c>
      <c r="H2057">
        <v>0</v>
      </c>
      <c r="I2057">
        <v>150.5</v>
      </c>
    </row>
    <row r="2058" spans="1:9" x14ac:dyDescent="0.25">
      <c r="A2058" t="s">
        <v>49</v>
      </c>
      <c r="B2058" t="str">
        <f>"""TorlysDynamics"",""Torlys Inc."",""111"",""3"",""SHA0251306"",""4"",""10000"""</f>
        <v>"TorlysDynamics","Torlys Inc.","111","3","SHA0251306","4","10000"</v>
      </c>
      <c r="C2058" s="2">
        <v>45946</v>
      </c>
      <c r="D2058" s="2" t="str">
        <f>"SHA0251306"</f>
        <v>SHA0251306</v>
      </c>
      <c r="E2058" s="2" t="str">
        <f>"L1068"</f>
        <v>L1068</v>
      </c>
      <c r="F2058" t="str">
        <f>"CLARENCE"</f>
        <v>CLARENCE</v>
      </c>
      <c r="G2058">
        <v>4</v>
      </c>
      <c r="H2058">
        <v>0</v>
      </c>
      <c r="I2058">
        <v>93.8</v>
      </c>
    </row>
    <row r="2059" spans="1:9" x14ac:dyDescent="0.25">
      <c r="A2059" t="s">
        <v>49</v>
      </c>
      <c r="B2059" t="str">
        <f>"""TorlysDynamics"",""Torlys Inc."",""111"",""3"",""SHA0251309"",""4"",""10000"""</f>
        <v>"TorlysDynamics","Torlys Inc.","111","3","SHA0251309","4","10000"</v>
      </c>
      <c r="C2059" s="2">
        <v>45946</v>
      </c>
      <c r="D2059" s="2" t="str">
        <f>"SHA0251309"</f>
        <v>SHA0251309</v>
      </c>
      <c r="E2059" s="2" t="str">
        <f>"Y-JZ1000"</f>
        <v>Y-JZ1000</v>
      </c>
      <c r="F2059" t="str">
        <f>"AQIYL"</f>
        <v>AQIYL</v>
      </c>
      <c r="G2059">
        <v>0</v>
      </c>
      <c r="H2059">
        <v>0</v>
      </c>
      <c r="I2059">
        <v>2</v>
      </c>
    </row>
    <row r="2060" spans="1:9" x14ac:dyDescent="0.25">
      <c r="A2060" t="s">
        <v>49</v>
      </c>
      <c r="B2060" t="str">
        <f>"""TorlysDynamics"",""Torlys Inc."",""111"",""3"",""SHA0251309"",""4"",""20000"""</f>
        <v>"TorlysDynamics","Torlys Inc.","111","3","SHA0251309","4","20000"</v>
      </c>
      <c r="C2060" s="2">
        <v>45946</v>
      </c>
      <c r="D2060" s="2" t="str">
        <f>"SHA0251309"</f>
        <v>SHA0251309</v>
      </c>
      <c r="E2060" s="2" t="str">
        <f>"Y-JZ1000"</f>
        <v>Y-JZ1000</v>
      </c>
      <c r="F2060" t="str">
        <f>"AQIYL"</f>
        <v>AQIYL</v>
      </c>
      <c r="G2060">
        <v>0</v>
      </c>
      <c r="H2060">
        <v>0</v>
      </c>
      <c r="I2060">
        <v>1</v>
      </c>
    </row>
    <row r="2061" spans="1:9" x14ac:dyDescent="0.25">
      <c r="A2061" t="s">
        <v>49</v>
      </c>
      <c r="B2061" t="str">
        <f>"""TorlysDynamics"",""Torlys Inc."",""111"",""3"",""SHA0251328"",""4"",""10000"""</f>
        <v>"TorlysDynamics","Torlys Inc.","111","3","SHA0251328","4","10000"</v>
      </c>
      <c r="C2061" s="2">
        <v>45946</v>
      </c>
      <c r="D2061" s="2" t="str">
        <f>"SHA0251328"</f>
        <v>SHA0251328</v>
      </c>
      <c r="E2061" s="2" t="str">
        <f>"T183"</f>
        <v>T183</v>
      </c>
      <c r="F2061" t="str">
        <f>"CLARENCE"</f>
        <v>CLARENCE</v>
      </c>
      <c r="G2061">
        <v>7</v>
      </c>
      <c r="H2061">
        <v>0</v>
      </c>
      <c r="I2061">
        <v>136.36000000000001</v>
      </c>
    </row>
    <row r="2062" spans="1:9" x14ac:dyDescent="0.25">
      <c r="A2062" t="s">
        <v>49</v>
      </c>
      <c r="B2062" t="str">
        <f>"""TorlysDynamics"",""Torlys Inc."",""111"",""3"",""SHA0251329"",""4"",""10000"""</f>
        <v>"TorlysDynamics","Torlys Inc.","111","3","SHA0251329","4","10000"</v>
      </c>
      <c r="C2062" s="2">
        <v>45946</v>
      </c>
      <c r="D2062" s="2" t="str">
        <f>"SHA0251329"</f>
        <v>SHA0251329</v>
      </c>
      <c r="E2062" s="2" t="str">
        <f>"B425"</f>
        <v>B425</v>
      </c>
      <c r="F2062" t="str">
        <f>"JASON-R"</f>
        <v>JASON-R</v>
      </c>
      <c r="G2062">
        <v>10</v>
      </c>
      <c r="H2062">
        <v>0</v>
      </c>
      <c r="I2062">
        <v>226.4</v>
      </c>
    </row>
    <row r="2063" spans="1:9" x14ac:dyDescent="0.25">
      <c r="A2063" t="s">
        <v>49</v>
      </c>
      <c r="B2063" t="str">
        <f>"""TorlysDynamics"",""Torlys Inc."",""111"",""3"",""SHA0251332"",""4"",""10000"""</f>
        <v>"TorlysDynamics","Torlys Inc.","111","3","SHA0251332","4","10000"</v>
      </c>
      <c r="C2063" s="2">
        <v>45946</v>
      </c>
      <c r="D2063" s="2" t="str">
        <f>"SHA0251332"</f>
        <v>SHA0251332</v>
      </c>
      <c r="E2063" s="2" t="str">
        <f>"P1119"</f>
        <v>P1119</v>
      </c>
      <c r="F2063" t="str">
        <f>"AQIYL"</f>
        <v>AQIYL</v>
      </c>
      <c r="G2063">
        <v>50</v>
      </c>
      <c r="H2063">
        <v>0</v>
      </c>
      <c r="I2063">
        <v>1172.5</v>
      </c>
    </row>
    <row r="2064" spans="1:9" x14ac:dyDescent="0.25">
      <c r="A2064" t="s">
        <v>49</v>
      </c>
      <c r="B2064" t="str">
        <f>"""TorlysDynamics"",""Torlys Inc."",""111"",""3"",""SHA0251334"",""4"",""10000"""</f>
        <v>"TorlysDynamics","Torlys Inc.","111","3","SHA0251334","4","10000"</v>
      </c>
      <c r="C2064" s="2">
        <v>45946</v>
      </c>
      <c r="D2064" s="2" t="str">
        <f>"SHA0251334"</f>
        <v>SHA0251334</v>
      </c>
      <c r="E2064" s="2" t="str">
        <f>"P1119"</f>
        <v>P1119</v>
      </c>
      <c r="F2064" t="str">
        <f>"AQIYL"</f>
        <v>AQIYL</v>
      </c>
      <c r="G2064">
        <v>25</v>
      </c>
      <c r="H2064">
        <v>0</v>
      </c>
      <c r="I2064">
        <v>572.75</v>
      </c>
    </row>
    <row r="2065" spans="1:9" x14ac:dyDescent="0.25">
      <c r="A2065" t="s">
        <v>49</v>
      </c>
      <c r="B2065" t="str">
        <f>"""TorlysDynamics"",""Torlys Inc."",""111"",""3"",""SHA0251336"",""4"",""10000"""</f>
        <v>"TorlysDynamics","Torlys Inc.","111","3","SHA0251336","4","10000"</v>
      </c>
      <c r="C2065" s="2">
        <v>45946</v>
      </c>
      <c r="D2065" s="2" t="str">
        <f>"SHA0251336"</f>
        <v>SHA0251336</v>
      </c>
      <c r="E2065" s="2" t="str">
        <f>"C917"</f>
        <v>C917</v>
      </c>
      <c r="F2065" t="str">
        <f>"JASON-R"</f>
        <v>JASON-R</v>
      </c>
      <c r="G2065">
        <v>7</v>
      </c>
      <c r="H2065">
        <v>0</v>
      </c>
      <c r="I2065">
        <v>138.66999999999999</v>
      </c>
    </row>
    <row r="2066" spans="1:9" x14ac:dyDescent="0.25">
      <c r="A2066" t="s">
        <v>49</v>
      </c>
      <c r="B2066" t="str">
        <f>"""TorlysDynamics"",""Torlys Inc."",""111"",""3"",""SHA0251337"",""4"",""10000"""</f>
        <v>"TorlysDynamics","Torlys Inc.","111","3","SHA0251337","4","10000"</v>
      </c>
      <c r="C2066" s="2">
        <v>45946</v>
      </c>
      <c r="D2066" s="2" t="str">
        <f>"SHA0251337"</f>
        <v>SHA0251337</v>
      </c>
      <c r="E2066" s="2" t="str">
        <f>"C917"</f>
        <v>C917</v>
      </c>
      <c r="F2066" t="str">
        <f>"JASON-R"</f>
        <v>JASON-R</v>
      </c>
      <c r="G2066">
        <v>1</v>
      </c>
      <c r="H2066">
        <v>0</v>
      </c>
      <c r="I2066">
        <v>18.760000000000002</v>
      </c>
    </row>
    <row r="2067" spans="1:9" x14ac:dyDescent="0.25">
      <c r="A2067" t="s">
        <v>49</v>
      </c>
      <c r="B2067" t="str">
        <f>"""TorlysDynamics"",""Torlys Inc."",""111"",""3"",""SHA0251338"",""4"",""10000"""</f>
        <v>"TorlysDynamics","Torlys Inc.","111","3","SHA0251338","4","10000"</v>
      </c>
      <c r="C2067" s="2">
        <v>45946</v>
      </c>
      <c r="D2067" s="2" t="str">
        <f>"SHA0251338"</f>
        <v>SHA0251338</v>
      </c>
      <c r="E2067" s="2" t="str">
        <f>"E220"</f>
        <v>E220</v>
      </c>
      <c r="F2067" t="str">
        <f>"KEVIN-F"</f>
        <v>KEVIN-F</v>
      </c>
      <c r="G2067">
        <v>1</v>
      </c>
      <c r="H2067">
        <v>0</v>
      </c>
      <c r="I2067">
        <v>18.670000000000002</v>
      </c>
    </row>
    <row r="2068" spans="1:9" x14ac:dyDescent="0.25">
      <c r="A2068" t="s">
        <v>49</v>
      </c>
      <c r="B2068" t="str">
        <f>"""TorlysDynamics"",""Torlys Inc."",""111"",""3"",""SHA0251340"",""4"",""80000"""</f>
        <v>"TorlysDynamics","Torlys Inc.","111","3","SHA0251340","4","80000"</v>
      </c>
      <c r="C2068" s="2">
        <v>45946</v>
      </c>
      <c r="D2068" s="2" t="str">
        <f>"SHA0251340"</f>
        <v>SHA0251340</v>
      </c>
      <c r="E2068" s="2" t="str">
        <f>"S165"</f>
        <v>S165</v>
      </c>
      <c r="F2068" t="str">
        <f>"AQIYL"</f>
        <v>AQIYL</v>
      </c>
      <c r="G2068">
        <v>0</v>
      </c>
      <c r="H2068">
        <v>0</v>
      </c>
      <c r="I2068">
        <v>4</v>
      </c>
    </row>
    <row r="2069" spans="1:9" x14ac:dyDescent="0.25">
      <c r="A2069" t="s">
        <v>49</v>
      </c>
      <c r="B2069" t="str">
        <f>"""TorlysDynamics"",""Torlys Inc."",""111"",""3"",""SHA0251341"",""4"",""10000"""</f>
        <v>"TorlysDynamics","Torlys Inc.","111","3","SHA0251341","4","10000"</v>
      </c>
      <c r="C2069" s="2">
        <v>45946</v>
      </c>
      <c r="D2069" s="2" t="str">
        <f>"SHA0251341"</f>
        <v>SHA0251341</v>
      </c>
      <c r="E2069" s="2" t="str">
        <f>"S140"</f>
        <v>S140</v>
      </c>
      <c r="F2069" t="str">
        <f>"CLARENCE"</f>
        <v>CLARENCE</v>
      </c>
      <c r="G2069">
        <v>5</v>
      </c>
      <c r="H2069">
        <v>0</v>
      </c>
      <c r="I2069">
        <v>85.55</v>
      </c>
    </row>
    <row r="2070" spans="1:9" x14ac:dyDescent="0.25">
      <c r="A2070" t="s">
        <v>49</v>
      </c>
      <c r="B2070" t="str">
        <f>"""TorlysDynamics"",""Torlys Inc."",""111"",""3"",""SHA0251345"",""4"",""10000"""</f>
        <v>"TorlysDynamics","Torlys Inc.","111","3","SHA0251345","4","10000"</v>
      </c>
      <c r="C2070" s="2">
        <v>45946</v>
      </c>
      <c r="D2070" s="2" t="str">
        <f>"SHA0251345"</f>
        <v>SHA0251345</v>
      </c>
      <c r="E2070" s="2" t="str">
        <f>"B821"</f>
        <v>B821</v>
      </c>
      <c r="F2070" t="str">
        <f>"CHICO"</f>
        <v>CHICO</v>
      </c>
      <c r="G2070">
        <v>2</v>
      </c>
      <c r="H2070">
        <v>0</v>
      </c>
      <c r="I2070">
        <v>56.74</v>
      </c>
    </row>
    <row r="2071" spans="1:9" x14ac:dyDescent="0.25">
      <c r="A2071" t="s">
        <v>49</v>
      </c>
      <c r="B2071" t="str">
        <f>"""TorlysDynamics"",""Torlys Inc."",""111"",""3"",""SHA0251347"",""4"",""10000"""</f>
        <v>"TorlysDynamics","Torlys Inc.","111","3","SHA0251347","4","10000"</v>
      </c>
      <c r="C2071" s="2">
        <v>45946</v>
      </c>
      <c r="D2071" s="2" t="str">
        <f>"SHA0251347"</f>
        <v>SHA0251347</v>
      </c>
      <c r="E2071" s="2" t="str">
        <f>"S140"</f>
        <v>S140</v>
      </c>
      <c r="F2071" t="str">
        <f>"CLARENCE"</f>
        <v>CLARENCE</v>
      </c>
      <c r="G2071">
        <v>3</v>
      </c>
      <c r="H2071">
        <v>0</v>
      </c>
      <c r="I2071">
        <v>51</v>
      </c>
    </row>
    <row r="2072" spans="1:9" x14ac:dyDescent="0.25">
      <c r="A2072" t="s">
        <v>49</v>
      </c>
      <c r="B2072" t="str">
        <f>"""TorlysDynamics"",""Torlys Inc."",""111"",""3"",""SHA0251348"",""4"",""10000"""</f>
        <v>"TorlysDynamics","Torlys Inc.","111","3","SHA0251348","4","10000"</v>
      </c>
      <c r="C2072" s="2">
        <v>45946</v>
      </c>
      <c r="D2072" s="2" t="str">
        <f>"SHA0251348"</f>
        <v>SHA0251348</v>
      </c>
      <c r="E2072" s="2" t="str">
        <f>"S140"</f>
        <v>S140</v>
      </c>
      <c r="F2072" t="str">
        <f>"CLARENCE"</f>
        <v>CLARENCE</v>
      </c>
      <c r="G2072">
        <v>13</v>
      </c>
      <c r="H2072">
        <v>0</v>
      </c>
      <c r="I2072">
        <v>190.58</v>
      </c>
    </row>
    <row r="2073" spans="1:9" x14ac:dyDescent="0.25">
      <c r="A2073" t="s">
        <v>49</v>
      </c>
      <c r="B2073" t="str">
        <f>"""TorlysDynamics"",""Torlys Inc."",""111"",""3"",""SHA0251349"",""4"",""10000"""</f>
        <v>"TorlysDynamics","Torlys Inc.","111","3","SHA0251349","4","10000"</v>
      </c>
      <c r="C2073" s="2">
        <v>45946</v>
      </c>
      <c r="D2073" s="2" t="str">
        <f>"SHA0251349"</f>
        <v>SHA0251349</v>
      </c>
      <c r="E2073" s="2" t="str">
        <f>"S140"</f>
        <v>S140</v>
      </c>
      <c r="F2073" t="str">
        <f>"CLARENCE"</f>
        <v>CLARENCE</v>
      </c>
      <c r="G2073">
        <v>49</v>
      </c>
      <c r="H2073">
        <v>0</v>
      </c>
      <c r="I2073">
        <v>1152.97</v>
      </c>
    </row>
    <row r="2074" spans="1:9" x14ac:dyDescent="0.25">
      <c r="A2074" t="s">
        <v>49</v>
      </c>
      <c r="B2074" t="str">
        <f>"""TorlysDynamics"",""Torlys Inc."",""111"",""3"",""SHA0251350"",""4"",""40000"""</f>
        <v>"TorlysDynamics","Torlys Inc.","111","3","SHA0251350","4","40000"</v>
      </c>
      <c r="C2074" s="2">
        <v>45946</v>
      </c>
      <c r="D2074" s="2" t="str">
        <f>"SHA0251350"</f>
        <v>SHA0251350</v>
      </c>
      <c r="E2074" s="2" t="str">
        <f>"S140"</f>
        <v>S140</v>
      </c>
      <c r="F2074" t="str">
        <f>"CLARENCE"</f>
        <v>CLARENCE</v>
      </c>
      <c r="G2074">
        <v>0</v>
      </c>
      <c r="H2074">
        <v>0</v>
      </c>
      <c r="I2074">
        <v>1</v>
      </c>
    </row>
    <row r="2075" spans="1:9" x14ac:dyDescent="0.25">
      <c r="A2075" t="s">
        <v>49</v>
      </c>
      <c r="B2075" t="str">
        <f>"""TorlysDynamics"",""Torlys Inc."",""111"",""3"",""SHA0251351"",""4"",""10000"""</f>
        <v>"TorlysDynamics","Torlys Inc.","111","3","SHA0251351","4","10000"</v>
      </c>
      <c r="C2075" s="2">
        <v>45946</v>
      </c>
      <c r="D2075" s="2" t="str">
        <f>"SHA0251351"</f>
        <v>SHA0251351</v>
      </c>
      <c r="E2075" s="2" t="str">
        <f>"S140"</f>
        <v>S140</v>
      </c>
      <c r="F2075" t="str">
        <f>"CLARENCE"</f>
        <v>CLARENCE</v>
      </c>
      <c r="G2075">
        <v>2</v>
      </c>
      <c r="H2075">
        <v>0</v>
      </c>
      <c r="I2075">
        <v>38.96</v>
      </c>
    </row>
    <row r="2076" spans="1:9" x14ac:dyDescent="0.25">
      <c r="A2076" t="s">
        <v>49</v>
      </c>
      <c r="B2076" t="str">
        <f>"""TorlysDynamics"",""Torlys Inc."",""111"",""3"",""SHA0251354"",""4"",""10000"""</f>
        <v>"TorlysDynamics","Torlys Inc.","111","3","SHA0251354","4","10000"</v>
      </c>
      <c r="C2076" s="2">
        <v>45946</v>
      </c>
      <c r="D2076" s="2" t="str">
        <f>"SHA0251354"</f>
        <v>SHA0251354</v>
      </c>
      <c r="E2076" s="2" t="str">
        <f>"S140"</f>
        <v>S140</v>
      </c>
      <c r="F2076" t="str">
        <f>"CLARENCE"</f>
        <v>CLARENCE</v>
      </c>
      <c r="G2076">
        <v>0</v>
      </c>
      <c r="H2076">
        <v>1</v>
      </c>
      <c r="I2076">
        <v>1531.98</v>
      </c>
    </row>
    <row r="2077" spans="1:9" x14ac:dyDescent="0.25">
      <c r="A2077" t="s">
        <v>49</v>
      </c>
      <c r="B2077" t="str">
        <f>"""TorlysDynamics"",""Torlys Inc."",""111"",""3"",""SHA0251355"",""4"",""10000"""</f>
        <v>"TorlysDynamics","Torlys Inc.","111","3","SHA0251355","4","10000"</v>
      </c>
      <c r="C2077" s="2">
        <v>45946</v>
      </c>
      <c r="D2077" s="2" t="str">
        <f>"SHA0251355"</f>
        <v>SHA0251355</v>
      </c>
      <c r="E2077" s="2" t="str">
        <f>"V800"</f>
        <v>V800</v>
      </c>
      <c r="F2077" t="str">
        <f>"CHICO"</f>
        <v>CHICO</v>
      </c>
      <c r="G2077">
        <v>11</v>
      </c>
      <c r="H2077">
        <v>1</v>
      </c>
      <c r="I2077">
        <v>1317.47</v>
      </c>
    </row>
    <row r="2078" spans="1:9" x14ac:dyDescent="0.25">
      <c r="A2078" t="s">
        <v>49</v>
      </c>
      <c r="B2078" t="str">
        <f>"""TorlysDynamics"",""Torlys Inc."",""111"",""3"",""SHA0251356"",""4"",""10000"""</f>
        <v>"TorlysDynamics","Torlys Inc.","111","3","SHA0251356","4","10000"</v>
      </c>
      <c r="C2078" s="2">
        <v>45946</v>
      </c>
      <c r="D2078" s="2" t="str">
        <f>"SHA0251356"</f>
        <v>SHA0251356</v>
      </c>
      <c r="E2078" s="2" t="str">
        <f>"V800"</f>
        <v>V800</v>
      </c>
      <c r="F2078" t="str">
        <f>"CHICO"</f>
        <v>CHICO</v>
      </c>
      <c r="G2078">
        <v>0</v>
      </c>
      <c r="H2078">
        <v>0</v>
      </c>
      <c r="I2078">
        <v>1</v>
      </c>
    </row>
    <row r="2079" spans="1:9" x14ac:dyDescent="0.25">
      <c r="A2079" t="s">
        <v>49</v>
      </c>
      <c r="B2079" t="str">
        <f>"""TorlysDynamics"",""Torlys Inc."",""111"",""3"",""SHA0251357"",""4"",""10000"""</f>
        <v>"TorlysDynamics","Torlys Inc.","111","3","SHA0251357","4","10000"</v>
      </c>
      <c r="C2079" s="2">
        <v>45946</v>
      </c>
      <c r="D2079" s="2" t="str">
        <f>"SHA0251357"</f>
        <v>SHA0251357</v>
      </c>
      <c r="E2079" s="2" t="str">
        <f>"F475"</f>
        <v>F475</v>
      </c>
      <c r="F2079" t="str">
        <f>"CLARENCE"</f>
        <v>CLARENCE</v>
      </c>
      <c r="G2079">
        <v>7</v>
      </c>
      <c r="H2079">
        <v>0</v>
      </c>
      <c r="I2079">
        <v>251.65</v>
      </c>
    </row>
    <row r="2080" spans="1:9" x14ac:dyDescent="0.25">
      <c r="A2080" t="s">
        <v>49</v>
      </c>
      <c r="B2080" t="str">
        <f>"""TorlysDynamics"",""Torlys Inc."",""111"",""3"",""SHA0251358"",""4"",""10000"""</f>
        <v>"TorlysDynamics","Torlys Inc.","111","3","SHA0251358","4","10000"</v>
      </c>
      <c r="C2080" s="2">
        <v>45946</v>
      </c>
      <c r="D2080" s="2" t="str">
        <f>"SHA0251358"</f>
        <v>SHA0251358</v>
      </c>
      <c r="E2080" s="2" t="str">
        <f>"F220"</f>
        <v>F220</v>
      </c>
      <c r="F2080" t="str">
        <f>"CLARENCE"</f>
        <v>CLARENCE</v>
      </c>
      <c r="G2080">
        <v>8</v>
      </c>
      <c r="H2080">
        <v>0</v>
      </c>
      <c r="I2080">
        <v>130.24</v>
      </c>
    </row>
    <row r="2081" spans="1:9" x14ac:dyDescent="0.25">
      <c r="A2081" t="s">
        <v>49</v>
      </c>
      <c r="B2081" t="str">
        <f>"""TorlysDynamics"",""Torlys Inc."",""111"",""3"",""SHA0251358"",""4"",""20000"""</f>
        <v>"TorlysDynamics","Torlys Inc.","111","3","SHA0251358","4","20000"</v>
      </c>
      <c r="C2081" s="2">
        <v>45946</v>
      </c>
      <c r="D2081" s="2" t="str">
        <f>"SHA0251358"</f>
        <v>SHA0251358</v>
      </c>
      <c r="E2081" s="2" t="str">
        <f>"F220"</f>
        <v>F220</v>
      </c>
      <c r="F2081" t="str">
        <f>"CLARENCE"</f>
        <v>CLARENCE</v>
      </c>
      <c r="G2081">
        <v>6</v>
      </c>
      <c r="H2081">
        <v>0</v>
      </c>
      <c r="I2081">
        <v>97.68</v>
      </c>
    </row>
    <row r="2082" spans="1:9" x14ac:dyDescent="0.25">
      <c r="A2082" t="s">
        <v>49</v>
      </c>
      <c r="B2082" t="str">
        <f>"""TorlysDynamics"",""Torlys Inc."",""111"",""3"",""SHA0251359"",""4"",""10000"""</f>
        <v>"TorlysDynamics","Torlys Inc.","111","3","SHA0251359","4","10000"</v>
      </c>
      <c r="C2082" s="2">
        <v>45946</v>
      </c>
      <c r="D2082" s="2" t="str">
        <f>"SHA0251359"</f>
        <v>SHA0251359</v>
      </c>
      <c r="E2082" s="2" t="str">
        <f>"F220"</f>
        <v>F220</v>
      </c>
      <c r="F2082" t="str">
        <f>"CLARENCE"</f>
        <v>CLARENCE</v>
      </c>
      <c r="G2082">
        <v>0</v>
      </c>
      <c r="H2082">
        <v>0</v>
      </c>
      <c r="I2082">
        <v>2</v>
      </c>
    </row>
    <row r="2083" spans="1:9" x14ac:dyDescent="0.25">
      <c r="A2083" t="s">
        <v>49</v>
      </c>
      <c r="B2083" t="str">
        <f>"""TorlysDynamics"",""Torlys Inc."",""111"",""3"",""SHA0251360"",""4"",""10000"""</f>
        <v>"TorlysDynamics","Torlys Inc.","111","3","SHA0251360","4","10000"</v>
      </c>
      <c r="C2083" s="2">
        <v>45946</v>
      </c>
      <c r="D2083" s="2" t="str">
        <f>"SHA0251360"</f>
        <v>SHA0251360</v>
      </c>
      <c r="E2083" s="2" t="str">
        <f>"C990"</f>
        <v>C990</v>
      </c>
      <c r="F2083" t="str">
        <f>"MANUEL"</f>
        <v>MANUEL</v>
      </c>
      <c r="G2083">
        <v>39</v>
      </c>
      <c r="H2083">
        <v>0</v>
      </c>
      <c r="I2083">
        <v>1402.05</v>
      </c>
    </row>
    <row r="2084" spans="1:9" x14ac:dyDescent="0.25">
      <c r="A2084" t="s">
        <v>49</v>
      </c>
      <c r="B2084" t="str">
        <f>"""TorlysDynamics"",""Torlys Inc."",""111"",""3"",""SHA0251360"",""4"",""20000"""</f>
        <v>"TorlysDynamics","Torlys Inc.","111","3","SHA0251360","4","20000"</v>
      </c>
      <c r="C2084" s="2">
        <v>45946</v>
      </c>
      <c r="D2084" s="2" t="str">
        <f>"SHA0251360"</f>
        <v>SHA0251360</v>
      </c>
      <c r="E2084" s="2" t="str">
        <f>"C990"</f>
        <v>C990</v>
      </c>
      <c r="F2084" t="str">
        <f>"MANUEL"</f>
        <v>MANUEL</v>
      </c>
      <c r="G2084">
        <v>3</v>
      </c>
      <c r="H2084">
        <v>0</v>
      </c>
      <c r="I2084">
        <v>3</v>
      </c>
    </row>
    <row r="2085" spans="1:9" x14ac:dyDescent="0.25">
      <c r="A2085" t="s">
        <v>49</v>
      </c>
      <c r="B2085" t="str">
        <f>"""TorlysDynamics"",""Torlys Inc."",""111"",""3"",""SHA0251364"",""4"",""10000"""</f>
        <v>"TorlysDynamics","Torlys Inc.","111","3","SHA0251364","4","10000"</v>
      </c>
      <c r="C2085" s="2">
        <v>45946</v>
      </c>
      <c r="D2085" s="2" t="str">
        <f>"SHA0251364"</f>
        <v>SHA0251364</v>
      </c>
      <c r="E2085" s="2" t="str">
        <f>"S146"</f>
        <v>S146</v>
      </c>
      <c r="F2085" t="str">
        <f>"AQIYL"</f>
        <v>AQIYL</v>
      </c>
      <c r="G2085">
        <v>18</v>
      </c>
      <c r="H2085">
        <v>0</v>
      </c>
      <c r="I2085">
        <v>422.1</v>
      </c>
    </row>
    <row r="2086" spans="1:9" x14ac:dyDescent="0.25">
      <c r="A2086" t="s">
        <v>49</v>
      </c>
      <c r="B2086" t="str">
        <f>"""TorlysDynamics"",""Torlys Inc."",""111"",""3"",""SHA0251364"",""4"",""20000"""</f>
        <v>"TorlysDynamics","Torlys Inc.","111","3","SHA0251364","4","20000"</v>
      </c>
      <c r="C2086" s="2">
        <v>45946</v>
      </c>
      <c r="D2086" s="2" t="str">
        <f>"SHA0251364"</f>
        <v>SHA0251364</v>
      </c>
      <c r="E2086" s="2" t="str">
        <f>"S146"</f>
        <v>S146</v>
      </c>
      <c r="F2086" t="str">
        <f>"AQIYL"</f>
        <v>AQIYL</v>
      </c>
      <c r="G2086">
        <v>0</v>
      </c>
      <c r="H2086">
        <v>0</v>
      </c>
      <c r="I2086">
        <v>2</v>
      </c>
    </row>
    <row r="2087" spans="1:9" x14ac:dyDescent="0.25">
      <c r="A2087" t="s">
        <v>49</v>
      </c>
      <c r="B2087" t="str">
        <f>"""TorlysDynamics"",""Torlys Inc."",""111"",""3"",""SHA0251365"",""4"",""10000"""</f>
        <v>"TorlysDynamics","Torlys Inc.","111","3","SHA0251365","4","10000"</v>
      </c>
      <c r="C2087" s="2">
        <v>45946</v>
      </c>
      <c r="D2087" s="2" t="str">
        <f>"SHA0251365"</f>
        <v>SHA0251365</v>
      </c>
      <c r="E2087" s="2" t="str">
        <f>"S146"</f>
        <v>S146</v>
      </c>
      <c r="F2087" t="str">
        <f>"AQIYL"</f>
        <v>AQIYL</v>
      </c>
      <c r="G2087">
        <v>7</v>
      </c>
      <c r="H2087">
        <v>1</v>
      </c>
      <c r="I2087">
        <v>1343</v>
      </c>
    </row>
    <row r="2088" spans="1:9" x14ac:dyDescent="0.25">
      <c r="A2088" t="s">
        <v>49</v>
      </c>
      <c r="B2088" t="str">
        <f>"""TorlysDynamics"",""Torlys Inc."",""111"",""3"",""SHA0251366"",""4"",""10000"""</f>
        <v>"TorlysDynamics","Torlys Inc.","111","3","SHA0251366","4","10000"</v>
      </c>
      <c r="C2088" s="2">
        <v>45946</v>
      </c>
      <c r="D2088" s="2" t="str">
        <f>"SHA0251366"</f>
        <v>SHA0251366</v>
      </c>
      <c r="E2088" s="2" t="str">
        <f>"S146"</f>
        <v>S146</v>
      </c>
      <c r="F2088" t="str">
        <f>"AQIYL"</f>
        <v>AQIYL</v>
      </c>
      <c r="G2088">
        <v>11</v>
      </c>
      <c r="H2088">
        <v>1</v>
      </c>
      <c r="I2088">
        <v>1477.35</v>
      </c>
    </row>
    <row r="2089" spans="1:9" x14ac:dyDescent="0.25">
      <c r="A2089" t="s">
        <v>49</v>
      </c>
      <c r="B2089" t="str">
        <f>"""TorlysDynamics"",""Torlys Inc."",""111"",""3"",""SHA0251368"",""4"",""10000"""</f>
        <v>"TorlysDynamics","Torlys Inc.","111","3","SHA0251368","4","10000"</v>
      </c>
      <c r="C2089" s="2">
        <v>45946</v>
      </c>
      <c r="D2089" s="2" t="str">
        <f>"SHA0251368"</f>
        <v>SHA0251368</v>
      </c>
      <c r="E2089" s="2" t="str">
        <f>"S146"</f>
        <v>S146</v>
      </c>
      <c r="F2089" t="str">
        <f>"AQIYL"</f>
        <v>AQIYL</v>
      </c>
      <c r="G2089">
        <v>1</v>
      </c>
      <c r="H2089">
        <v>0</v>
      </c>
      <c r="I2089">
        <v>17.18</v>
      </c>
    </row>
    <row r="2090" spans="1:9" x14ac:dyDescent="0.25">
      <c r="A2090" t="s">
        <v>49</v>
      </c>
      <c r="B2090" t="str">
        <f>"""TorlysDynamics"",""Torlys Inc."",""111"",""3"",""SHA0251368"",""4"",""20000"""</f>
        <v>"TorlysDynamics","Torlys Inc.","111","3","SHA0251368","4","20000"</v>
      </c>
      <c r="C2090" s="2">
        <v>45946</v>
      </c>
      <c r="D2090" s="2" t="str">
        <f>"SHA0251368"</f>
        <v>SHA0251368</v>
      </c>
      <c r="E2090" s="2" t="str">
        <f>"S146"</f>
        <v>S146</v>
      </c>
      <c r="F2090" t="str">
        <f>"AQIYL"</f>
        <v>AQIYL</v>
      </c>
      <c r="G2090">
        <v>0</v>
      </c>
      <c r="H2090">
        <v>0</v>
      </c>
      <c r="I2090">
        <v>4</v>
      </c>
    </row>
    <row r="2091" spans="1:9" x14ac:dyDescent="0.25">
      <c r="A2091" t="s">
        <v>49</v>
      </c>
      <c r="B2091" t="str">
        <f>"""TorlysDynamics"",""Torlys Inc."",""111"",""3"",""SHA0251369"",""4"",""10000"""</f>
        <v>"TorlysDynamics","Torlys Inc.","111","3","SHA0251369","4","10000"</v>
      </c>
      <c r="C2091" s="2">
        <v>45946</v>
      </c>
      <c r="D2091" s="2" t="str">
        <f>"SHA0251369"</f>
        <v>SHA0251369</v>
      </c>
      <c r="E2091" s="2" t="str">
        <f>"S146"</f>
        <v>S146</v>
      </c>
      <c r="F2091" t="str">
        <f>"AQIYL"</f>
        <v>AQIYL</v>
      </c>
      <c r="G2091">
        <v>14</v>
      </c>
      <c r="H2091">
        <v>0</v>
      </c>
      <c r="I2091">
        <v>227.08</v>
      </c>
    </row>
    <row r="2092" spans="1:9" x14ac:dyDescent="0.25">
      <c r="A2092" t="s">
        <v>49</v>
      </c>
      <c r="B2092" t="str">
        <f>"""TorlysDynamics"",""Torlys Inc."",""111"",""3"",""SHA0251369"",""4"",""30000"""</f>
        <v>"TorlysDynamics","Torlys Inc.","111","3","SHA0251369","4","30000"</v>
      </c>
      <c r="C2092" s="2">
        <v>45946</v>
      </c>
      <c r="D2092" s="2" t="str">
        <f>"SHA0251369"</f>
        <v>SHA0251369</v>
      </c>
      <c r="E2092" s="2" t="str">
        <f>"S146"</f>
        <v>S146</v>
      </c>
      <c r="F2092" t="str">
        <f>"AQIYL"</f>
        <v>AQIYL</v>
      </c>
      <c r="G2092">
        <v>0</v>
      </c>
      <c r="H2092">
        <v>0</v>
      </c>
      <c r="I2092">
        <v>4</v>
      </c>
    </row>
    <row r="2093" spans="1:9" x14ac:dyDescent="0.25">
      <c r="A2093" t="s">
        <v>49</v>
      </c>
      <c r="B2093" t="str">
        <f>"""TorlysDynamics"",""Torlys Inc."",""111"",""3"",""SHA0251370"",""4"",""10000"""</f>
        <v>"TorlysDynamics","Torlys Inc.","111","3","SHA0251370","4","10000"</v>
      </c>
      <c r="C2093" s="2">
        <v>45946</v>
      </c>
      <c r="D2093" s="2" t="str">
        <f>"SHA0251370"</f>
        <v>SHA0251370</v>
      </c>
      <c r="E2093" s="2" t="str">
        <f>"D144"</f>
        <v>D144</v>
      </c>
      <c r="F2093" t="str">
        <f>"MANUEL"</f>
        <v>MANUEL</v>
      </c>
      <c r="G2093">
        <v>0</v>
      </c>
      <c r="H2093">
        <v>0</v>
      </c>
      <c r="I2093">
        <v>2</v>
      </c>
    </row>
    <row r="2094" spans="1:9" x14ac:dyDescent="0.25">
      <c r="A2094" t="s">
        <v>49</v>
      </c>
      <c r="B2094" t="str">
        <f>"""TorlysDynamics"",""Torlys Inc."",""111"",""3"",""SHA0251370"",""4"",""20000"""</f>
        <v>"TorlysDynamics","Torlys Inc.","111","3","SHA0251370","4","20000"</v>
      </c>
      <c r="C2094" s="2">
        <v>45946</v>
      </c>
      <c r="D2094" s="2" t="str">
        <f>"SHA0251370"</f>
        <v>SHA0251370</v>
      </c>
      <c r="E2094" s="2" t="str">
        <f>"D144"</f>
        <v>D144</v>
      </c>
      <c r="F2094" t="str">
        <f>"MANUEL"</f>
        <v>MANUEL</v>
      </c>
      <c r="G2094">
        <v>20</v>
      </c>
      <c r="H2094">
        <v>0</v>
      </c>
      <c r="I2094">
        <v>558.6</v>
      </c>
    </row>
    <row r="2095" spans="1:9" x14ac:dyDescent="0.25">
      <c r="A2095" t="s">
        <v>49</v>
      </c>
      <c r="B2095" t="str">
        <f>"""TorlysDynamics"",""Torlys Inc."",""111"",""3"",""SHA0251371"",""4"",""10000"""</f>
        <v>"TorlysDynamics","Torlys Inc.","111","3","SHA0251371","4","10000"</v>
      </c>
      <c r="C2095" s="2">
        <v>45946</v>
      </c>
      <c r="D2095" s="2" t="str">
        <f>"SHA0251371"</f>
        <v>SHA0251371</v>
      </c>
      <c r="E2095" s="2" t="str">
        <f>"A524"</f>
        <v>A524</v>
      </c>
      <c r="F2095" t="str">
        <f>"MANUEL"</f>
        <v>MANUEL</v>
      </c>
      <c r="G2095">
        <v>16</v>
      </c>
      <c r="H2095">
        <v>0</v>
      </c>
      <c r="I2095">
        <v>234.56</v>
      </c>
    </row>
    <row r="2096" spans="1:9" x14ac:dyDescent="0.25">
      <c r="A2096" t="s">
        <v>49</v>
      </c>
      <c r="B2096" t="str">
        <f>"""TorlysDynamics"",""Torlys Inc."",""111"",""3"",""SHA0251377"",""4"",""10000"""</f>
        <v>"TorlysDynamics","Torlys Inc.","111","3","SHA0251377","4","10000"</v>
      </c>
      <c r="C2096" s="2">
        <v>45946</v>
      </c>
      <c r="D2096" s="2" t="str">
        <f>"SHA0251377"</f>
        <v>SHA0251377</v>
      </c>
      <c r="E2096" s="2" t="str">
        <f>"O316"</f>
        <v>O316</v>
      </c>
      <c r="F2096" t="str">
        <f>"CHICO"</f>
        <v>CHICO</v>
      </c>
      <c r="G2096">
        <v>22</v>
      </c>
      <c r="H2096">
        <v>0</v>
      </c>
      <c r="I2096">
        <v>344.08</v>
      </c>
    </row>
    <row r="2097" spans="1:9" x14ac:dyDescent="0.25">
      <c r="A2097" t="s">
        <v>49</v>
      </c>
      <c r="B2097" t="str">
        <f>"""TorlysDynamics"",""Torlys Inc."",""111"",""3"",""SHA0251377"",""4"",""20000"""</f>
        <v>"TorlysDynamics","Torlys Inc.","111","3","SHA0251377","4","20000"</v>
      </c>
      <c r="C2097" s="2">
        <v>45946</v>
      </c>
      <c r="D2097" s="2" t="str">
        <f>"SHA0251377"</f>
        <v>SHA0251377</v>
      </c>
      <c r="E2097" s="2" t="str">
        <f>"O316"</f>
        <v>O316</v>
      </c>
      <c r="F2097" t="str">
        <f>"CHICO"</f>
        <v>CHICO</v>
      </c>
      <c r="G2097">
        <v>0</v>
      </c>
      <c r="H2097">
        <v>0</v>
      </c>
      <c r="I2097">
        <v>2</v>
      </c>
    </row>
    <row r="2098" spans="1:9" x14ac:dyDescent="0.25">
      <c r="A2098" t="s">
        <v>49</v>
      </c>
      <c r="B2098" t="str">
        <f>"""TorlysDynamics"",""Torlys Inc."",""111"",""3"",""SHA0251378"",""4"",""30000"""</f>
        <v>"TorlysDynamics","Torlys Inc.","111","3","SHA0251378","4","30000"</v>
      </c>
      <c r="C2098" s="2">
        <v>45946</v>
      </c>
      <c r="D2098" s="2" t="str">
        <f>"SHA0251378"</f>
        <v>SHA0251378</v>
      </c>
      <c r="E2098" s="2" t="str">
        <f>"O316"</f>
        <v>O316</v>
      </c>
      <c r="F2098" t="str">
        <f>"CHICO"</f>
        <v>CHICO</v>
      </c>
      <c r="G2098">
        <v>0</v>
      </c>
      <c r="H2098">
        <v>0</v>
      </c>
      <c r="I2098">
        <v>2</v>
      </c>
    </row>
    <row r="2099" spans="1:9" x14ac:dyDescent="0.25">
      <c r="A2099" t="s">
        <v>49</v>
      </c>
      <c r="B2099" t="str">
        <f>"""TorlysDynamics"",""Torlys Inc."",""111"",""3"",""SHA0251381"",""4"",""125000"""</f>
        <v>"TorlysDynamics","Torlys Inc.","111","3","SHA0251381","4","125000"</v>
      </c>
      <c r="C2099" s="2">
        <v>45946</v>
      </c>
      <c r="D2099" s="2" t="str">
        <f>"SHA0251381"</f>
        <v>SHA0251381</v>
      </c>
      <c r="E2099" s="2" t="str">
        <f>"G200"</f>
        <v>G200</v>
      </c>
      <c r="F2099" t="str">
        <f>"CLARENCE"</f>
        <v>CLARENCE</v>
      </c>
      <c r="G2099">
        <v>1</v>
      </c>
      <c r="H2099">
        <v>0</v>
      </c>
      <c r="I2099">
        <v>9</v>
      </c>
    </row>
    <row r="2100" spans="1:9" x14ac:dyDescent="0.25">
      <c r="A2100" t="s">
        <v>49</v>
      </c>
      <c r="B2100" t="str">
        <f>"""TorlysDynamics"",""Torlys Inc."",""111"",""3"",""SHA0251383"",""4"",""10000"""</f>
        <v>"TorlysDynamics","Torlys Inc.","111","3","SHA0251383","4","10000"</v>
      </c>
      <c r="C2100" s="2">
        <v>45946</v>
      </c>
      <c r="D2100" s="2" t="str">
        <f>"SHA0251383"</f>
        <v>SHA0251383</v>
      </c>
      <c r="E2100" s="2" t="str">
        <f>"Y-X1000"</f>
        <v>Y-X1000</v>
      </c>
      <c r="F2100" t="str">
        <f>"CLARENCE"</f>
        <v>CLARENCE</v>
      </c>
      <c r="G2100">
        <v>1</v>
      </c>
      <c r="H2100">
        <v>0</v>
      </c>
      <c r="I2100">
        <v>23.45</v>
      </c>
    </row>
    <row r="2101" spans="1:9" x14ac:dyDescent="0.25">
      <c r="A2101" t="s">
        <v>49</v>
      </c>
      <c r="B2101" t="str">
        <f>"""TorlysDynamics"",""Torlys Inc."",""111"",""3"",""SHA0251383"",""4"",""30000"""</f>
        <v>"TorlysDynamics","Torlys Inc.","111","3","SHA0251383","4","30000"</v>
      </c>
      <c r="C2101" s="2">
        <v>45946</v>
      </c>
      <c r="D2101" s="2" t="str">
        <f>"SHA0251383"</f>
        <v>SHA0251383</v>
      </c>
      <c r="E2101" s="2" t="str">
        <f>"Y-X1000"</f>
        <v>Y-X1000</v>
      </c>
      <c r="F2101" t="str">
        <f>"CLARENCE"</f>
        <v>CLARENCE</v>
      </c>
      <c r="G2101">
        <v>1</v>
      </c>
      <c r="H2101">
        <v>0</v>
      </c>
      <c r="I2101">
        <v>27.93</v>
      </c>
    </row>
    <row r="2102" spans="1:9" x14ac:dyDescent="0.25">
      <c r="A2102" t="s">
        <v>49</v>
      </c>
      <c r="B2102" t="str">
        <f>"""TorlysDynamics"",""Torlys Inc."",""111"",""3"",""SHA0251383"",""4"",""50000"""</f>
        <v>"TorlysDynamics","Torlys Inc.","111","3","SHA0251383","4","50000"</v>
      </c>
      <c r="C2102" s="2">
        <v>45946</v>
      </c>
      <c r="D2102" s="2" t="str">
        <f>"SHA0251383"</f>
        <v>SHA0251383</v>
      </c>
      <c r="E2102" s="2" t="str">
        <f>"Y-X1000"</f>
        <v>Y-X1000</v>
      </c>
      <c r="F2102" t="str">
        <f>"CLARENCE"</f>
        <v>CLARENCE</v>
      </c>
      <c r="G2102">
        <v>1</v>
      </c>
      <c r="H2102">
        <v>0</v>
      </c>
      <c r="I2102">
        <v>27.93</v>
      </c>
    </row>
    <row r="2103" spans="1:9" x14ac:dyDescent="0.25">
      <c r="A2103" t="s">
        <v>49</v>
      </c>
      <c r="B2103" t="str">
        <f>"""TorlysDynamics"",""Torlys Inc."",""111"",""3"",""SHA0251383"",""4"",""70000"""</f>
        <v>"TorlysDynamics","Torlys Inc.","111","3","SHA0251383","4","70000"</v>
      </c>
      <c r="C2103" s="2">
        <v>45946</v>
      </c>
      <c r="D2103" s="2" t="str">
        <f>"SHA0251383"</f>
        <v>SHA0251383</v>
      </c>
      <c r="E2103" s="2" t="str">
        <f>"Y-X1000"</f>
        <v>Y-X1000</v>
      </c>
      <c r="F2103" t="str">
        <f>"CLARENCE"</f>
        <v>CLARENCE</v>
      </c>
      <c r="G2103">
        <v>1</v>
      </c>
      <c r="H2103">
        <v>0</v>
      </c>
      <c r="I2103">
        <v>27.93</v>
      </c>
    </row>
    <row r="2104" spans="1:9" x14ac:dyDescent="0.25">
      <c r="A2104" t="s">
        <v>49</v>
      </c>
      <c r="B2104" t="str">
        <f>"""TorlysDynamics"",""Torlys Inc."",""111"",""3"",""SHA0251383"",""4"",""90000"""</f>
        <v>"TorlysDynamics","Torlys Inc.","111","3","SHA0251383","4","90000"</v>
      </c>
      <c r="C2104" s="2">
        <v>45946</v>
      </c>
      <c r="D2104" s="2" t="str">
        <f>"SHA0251383"</f>
        <v>SHA0251383</v>
      </c>
      <c r="E2104" s="2" t="str">
        <f>"Y-X1000"</f>
        <v>Y-X1000</v>
      </c>
      <c r="F2104" t="str">
        <f>"CLARENCE"</f>
        <v>CLARENCE</v>
      </c>
      <c r="G2104">
        <v>1</v>
      </c>
      <c r="H2104">
        <v>0</v>
      </c>
      <c r="I2104">
        <v>27.93</v>
      </c>
    </row>
    <row r="2105" spans="1:9" x14ac:dyDescent="0.25">
      <c r="A2105" t="s">
        <v>49</v>
      </c>
      <c r="B2105" t="str">
        <f>"""TorlysDynamics"",""Torlys Inc."",""111"",""3"",""SHA0251383"",""4"",""110000"""</f>
        <v>"TorlysDynamics","Torlys Inc.","111","3","SHA0251383","4","110000"</v>
      </c>
      <c r="C2105" s="2">
        <v>45946</v>
      </c>
      <c r="D2105" s="2" t="str">
        <f>"SHA0251383"</f>
        <v>SHA0251383</v>
      </c>
      <c r="E2105" s="2" t="str">
        <f>"Y-X1000"</f>
        <v>Y-X1000</v>
      </c>
      <c r="F2105" t="str">
        <f>"CLARENCE"</f>
        <v>CLARENCE</v>
      </c>
      <c r="G2105">
        <v>1</v>
      </c>
      <c r="H2105">
        <v>0</v>
      </c>
      <c r="I2105">
        <v>26.29</v>
      </c>
    </row>
    <row r="2106" spans="1:9" x14ac:dyDescent="0.25">
      <c r="A2106" t="s">
        <v>49</v>
      </c>
      <c r="B2106" t="str">
        <f>"""TorlysDynamics"",""Torlys Inc."",""111"",""3"",""SHA0251383"",""4"",""140000"""</f>
        <v>"TorlysDynamics","Torlys Inc.","111","3","SHA0251383","4","140000"</v>
      </c>
      <c r="C2106" s="2">
        <v>45946</v>
      </c>
      <c r="D2106" s="2" t="str">
        <f>"SHA0251383"</f>
        <v>SHA0251383</v>
      </c>
      <c r="E2106" s="2" t="str">
        <f>"Y-X1000"</f>
        <v>Y-X1000</v>
      </c>
      <c r="F2106" t="str">
        <f>"CLARENCE"</f>
        <v>CLARENCE</v>
      </c>
      <c r="G2106">
        <v>1</v>
      </c>
      <c r="H2106">
        <v>0</v>
      </c>
      <c r="I2106">
        <v>26.29</v>
      </c>
    </row>
    <row r="2107" spans="1:9" x14ac:dyDescent="0.25">
      <c r="A2107" t="s">
        <v>49</v>
      </c>
      <c r="B2107" t="str">
        <f>"""TorlysDynamics"",""Torlys Inc."",""111"",""3"",""SHA0251386"",""4"",""10000"""</f>
        <v>"TorlysDynamics","Torlys Inc.","111","3","SHA0251386","4","10000"</v>
      </c>
      <c r="C2107" s="2">
        <v>45946</v>
      </c>
      <c r="D2107" s="2" t="str">
        <f>"SHA0251386"</f>
        <v>SHA0251386</v>
      </c>
      <c r="E2107" s="2" t="str">
        <f>"A415"</f>
        <v>A415</v>
      </c>
      <c r="F2107" t="str">
        <f>"CHICO"</f>
        <v>CHICO</v>
      </c>
      <c r="G2107">
        <v>43</v>
      </c>
      <c r="H2107">
        <v>0</v>
      </c>
      <c r="I2107">
        <v>1130.47</v>
      </c>
    </row>
    <row r="2108" spans="1:9" x14ac:dyDescent="0.25">
      <c r="A2108" t="s">
        <v>49</v>
      </c>
      <c r="B2108" t="str">
        <f>"""TorlysDynamics"",""Torlys Inc."",""111"",""3"",""SHA0251386"",""4"",""40000"""</f>
        <v>"TorlysDynamics","Torlys Inc.","111","3","SHA0251386","4","40000"</v>
      </c>
      <c r="C2108" s="2">
        <v>45946</v>
      </c>
      <c r="D2108" s="2" t="str">
        <f>"SHA0251386"</f>
        <v>SHA0251386</v>
      </c>
      <c r="E2108" s="2" t="str">
        <f>"A415"</f>
        <v>A415</v>
      </c>
      <c r="F2108" t="str">
        <f>"CHICO"</f>
        <v>CHICO</v>
      </c>
      <c r="G2108">
        <v>0</v>
      </c>
      <c r="H2108">
        <v>0</v>
      </c>
      <c r="I2108">
        <v>8</v>
      </c>
    </row>
    <row r="2109" spans="1:9" x14ac:dyDescent="0.25">
      <c r="A2109" t="s">
        <v>49</v>
      </c>
      <c r="B2109" t="str">
        <f>"""TorlysDynamics"",""Torlys Inc."",""111"",""3"",""SHA0251387"",""4"",""10000"""</f>
        <v>"TorlysDynamics","Torlys Inc.","111","3","SHA0251387","4","10000"</v>
      </c>
      <c r="C2109" s="2">
        <v>45946</v>
      </c>
      <c r="D2109" s="2" t="str">
        <f>"SHA0251387"</f>
        <v>SHA0251387</v>
      </c>
      <c r="E2109" s="2" t="str">
        <f>"A415"</f>
        <v>A415</v>
      </c>
      <c r="F2109" t="str">
        <f>"CHICO"</f>
        <v>CHICO</v>
      </c>
      <c r="G2109">
        <v>51</v>
      </c>
      <c r="H2109">
        <v>0</v>
      </c>
      <c r="I2109">
        <v>1340.79</v>
      </c>
    </row>
    <row r="2110" spans="1:9" x14ac:dyDescent="0.25">
      <c r="A2110" t="s">
        <v>49</v>
      </c>
      <c r="B2110" t="str">
        <f>"""TorlysDynamics"",""Torlys Inc."",""111"",""3"",""SHA0251387"",""4"",""40000"""</f>
        <v>"TorlysDynamics","Torlys Inc.","111","3","SHA0251387","4","40000"</v>
      </c>
      <c r="C2110" s="2">
        <v>45946</v>
      </c>
      <c r="D2110" s="2" t="str">
        <f>"SHA0251387"</f>
        <v>SHA0251387</v>
      </c>
      <c r="E2110" s="2" t="str">
        <f>"A415"</f>
        <v>A415</v>
      </c>
      <c r="F2110" t="str">
        <f>"CHICO"</f>
        <v>CHICO</v>
      </c>
      <c r="G2110">
        <v>0</v>
      </c>
      <c r="H2110">
        <v>0</v>
      </c>
      <c r="I2110">
        <v>8</v>
      </c>
    </row>
    <row r="2111" spans="1:9" x14ac:dyDescent="0.25">
      <c r="A2111" t="s">
        <v>49</v>
      </c>
      <c r="B2111" t="str">
        <f>"""TorlysDynamics"",""Torlys Inc."",""111"",""3"",""SHA0251388"",""4"",""10000"""</f>
        <v>"TorlysDynamics","Torlys Inc.","111","3","SHA0251388","4","10000"</v>
      </c>
      <c r="C2111" s="2">
        <v>45946</v>
      </c>
      <c r="D2111" s="2" t="str">
        <f>"SHA0251388"</f>
        <v>SHA0251388</v>
      </c>
      <c r="E2111" s="2" t="str">
        <f>"A415"</f>
        <v>A415</v>
      </c>
      <c r="F2111" t="str">
        <f>"CHICO"</f>
        <v>CHICO</v>
      </c>
      <c r="G2111">
        <v>47</v>
      </c>
      <c r="H2111">
        <v>0</v>
      </c>
      <c r="I2111">
        <v>1235.6300000000001</v>
      </c>
    </row>
    <row r="2112" spans="1:9" x14ac:dyDescent="0.25">
      <c r="A2112" t="s">
        <v>49</v>
      </c>
      <c r="B2112" t="str">
        <f>"""TorlysDynamics"",""Torlys Inc."",""111"",""3"",""SHA0251388"",""4"",""40000"""</f>
        <v>"TorlysDynamics","Torlys Inc.","111","3","SHA0251388","4","40000"</v>
      </c>
      <c r="C2112" s="2">
        <v>45946</v>
      </c>
      <c r="D2112" s="2" t="str">
        <f>"SHA0251388"</f>
        <v>SHA0251388</v>
      </c>
      <c r="E2112" s="2" t="str">
        <f>"A415"</f>
        <v>A415</v>
      </c>
      <c r="F2112" t="str">
        <f>"CHICO"</f>
        <v>CHICO</v>
      </c>
      <c r="G2112">
        <v>0</v>
      </c>
      <c r="H2112">
        <v>0</v>
      </c>
      <c r="I2112">
        <v>8</v>
      </c>
    </row>
    <row r="2113" spans="1:9" x14ac:dyDescent="0.25">
      <c r="A2113" t="s">
        <v>49</v>
      </c>
      <c r="B2113" t="str">
        <f>"""TorlysDynamics"",""Torlys Inc."",""111"",""3"",""SHA0251389"",""4"",""10000"""</f>
        <v>"TorlysDynamics","Torlys Inc.","111","3","SHA0251389","4","10000"</v>
      </c>
      <c r="C2113" s="2">
        <v>45946</v>
      </c>
      <c r="D2113" s="2" t="str">
        <f>"SHA0251389"</f>
        <v>SHA0251389</v>
      </c>
      <c r="E2113" s="2" t="str">
        <f>"B1011"</f>
        <v>B1011</v>
      </c>
      <c r="F2113" t="str">
        <f>"JASON-R"</f>
        <v>JASON-R</v>
      </c>
      <c r="G2113">
        <v>21</v>
      </c>
      <c r="H2113">
        <v>4</v>
      </c>
      <c r="I2113">
        <v>6335.89</v>
      </c>
    </row>
    <row r="2114" spans="1:9" x14ac:dyDescent="0.25">
      <c r="A2114" t="s">
        <v>49</v>
      </c>
      <c r="B2114" t="str">
        <f>"""TorlysDynamics"",""Torlys Inc."",""111"",""3"",""SHA0251395"",""4"",""10000"""</f>
        <v>"TorlysDynamics","Torlys Inc.","111","3","SHA0251395","4","10000"</v>
      </c>
      <c r="C2114" s="2">
        <v>45946</v>
      </c>
      <c r="D2114" s="2" t="str">
        <f>"SHA0251395"</f>
        <v>SHA0251395</v>
      </c>
      <c r="E2114" s="2" t="str">
        <f>"F475"</f>
        <v>F475</v>
      </c>
      <c r="F2114" t="str">
        <f>"MANUEL"</f>
        <v>MANUEL</v>
      </c>
      <c r="G2114">
        <v>0</v>
      </c>
      <c r="H2114">
        <v>0</v>
      </c>
      <c r="I2114">
        <v>1</v>
      </c>
    </row>
    <row r="2115" spans="1:9" x14ac:dyDescent="0.25">
      <c r="A2115" t="s">
        <v>49</v>
      </c>
      <c r="B2115" t="str">
        <f>"""TorlysDynamics"",""Torlys Inc."",""111"",""3"",""SHA0251396"",""4"",""10000"""</f>
        <v>"TorlysDynamics","Torlys Inc.","111","3","SHA0251396","4","10000"</v>
      </c>
      <c r="C2115" s="2">
        <v>45946</v>
      </c>
      <c r="D2115" s="2" t="str">
        <f>"SHA0251396"</f>
        <v>SHA0251396</v>
      </c>
      <c r="E2115" s="2" t="str">
        <f>"F475"</f>
        <v>F475</v>
      </c>
      <c r="F2115" t="str">
        <f>"MANUEL"</f>
        <v>MANUEL</v>
      </c>
      <c r="G2115">
        <v>11</v>
      </c>
      <c r="H2115">
        <v>1</v>
      </c>
      <c r="I2115">
        <v>1332</v>
      </c>
    </row>
    <row r="2116" spans="1:9" x14ac:dyDescent="0.25">
      <c r="A2116" t="s">
        <v>49</v>
      </c>
      <c r="B2116" t="str">
        <f>"""TorlysDynamics"",""Torlys Inc."",""111"",""3"",""SHA0251397"",""4"",""10000"""</f>
        <v>"TorlysDynamics","Torlys Inc.","111","3","SHA0251397","4","10000"</v>
      </c>
      <c r="C2116" s="2">
        <v>45946</v>
      </c>
      <c r="D2116" s="2" t="str">
        <f>"SHA0251397"</f>
        <v>SHA0251397</v>
      </c>
      <c r="E2116" s="2" t="str">
        <f>"F475"</f>
        <v>F475</v>
      </c>
      <c r="F2116" t="str">
        <f>"MANUEL"</f>
        <v>MANUEL</v>
      </c>
      <c r="G2116">
        <v>26</v>
      </c>
      <c r="H2116">
        <v>0</v>
      </c>
      <c r="I2116">
        <v>609.70000000000005</v>
      </c>
    </row>
    <row r="2117" spans="1:9" x14ac:dyDescent="0.25">
      <c r="A2117" t="s">
        <v>49</v>
      </c>
      <c r="B2117" t="str">
        <f>"""TorlysDynamics"",""Torlys Inc."",""111"",""3"",""SHA0251398"",""4"",""10000"""</f>
        <v>"TorlysDynamics","Torlys Inc.","111","3","SHA0251398","4","10000"</v>
      </c>
      <c r="C2117" s="2">
        <v>45946</v>
      </c>
      <c r="D2117" s="2" t="str">
        <f>"SHA0251398"</f>
        <v>SHA0251398</v>
      </c>
      <c r="E2117" s="2" t="str">
        <f>"F475"</f>
        <v>F475</v>
      </c>
      <c r="F2117" t="str">
        <f>"MANUEL"</f>
        <v>MANUEL</v>
      </c>
      <c r="G2117">
        <v>26</v>
      </c>
      <c r="H2117">
        <v>0</v>
      </c>
      <c r="I2117">
        <v>609.70000000000005</v>
      </c>
    </row>
    <row r="2118" spans="1:9" x14ac:dyDescent="0.25">
      <c r="A2118" t="s">
        <v>49</v>
      </c>
      <c r="B2118" t="str">
        <f>"""TorlysDynamics"",""Torlys Inc."",""111"",""3"",""SHA0251399"",""4"",""10000"""</f>
        <v>"TorlysDynamics","Torlys Inc.","111","3","SHA0251399","4","10000"</v>
      </c>
      <c r="C2118" s="2">
        <v>45946</v>
      </c>
      <c r="D2118" s="2" t="str">
        <f>"SHA0251399"</f>
        <v>SHA0251399</v>
      </c>
      <c r="E2118" s="2" t="str">
        <f>"F475"</f>
        <v>F475</v>
      </c>
      <c r="F2118" t="str">
        <f>"MANUEL"</f>
        <v>MANUEL</v>
      </c>
      <c r="G2118">
        <v>26</v>
      </c>
      <c r="H2118">
        <v>0</v>
      </c>
      <c r="I2118">
        <v>609.70000000000005</v>
      </c>
    </row>
    <row r="2119" spans="1:9" x14ac:dyDescent="0.25">
      <c r="A2119" t="s">
        <v>49</v>
      </c>
      <c r="B2119" t="str">
        <f>"""TorlysDynamics"",""Torlys Inc."",""111"",""3"",""SHA0251400"",""4"",""10000"""</f>
        <v>"TorlysDynamics","Torlys Inc.","111","3","SHA0251400","4","10000"</v>
      </c>
      <c r="C2119" s="2">
        <v>45946</v>
      </c>
      <c r="D2119" s="2" t="str">
        <f>"SHA0251400"</f>
        <v>SHA0251400</v>
      </c>
      <c r="E2119" s="2" t="str">
        <f>"F475"</f>
        <v>F475</v>
      </c>
      <c r="F2119" t="str">
        <f>"MANUEL"</f>
        <v>MANUEL</v>
      </c>
      <c r="G2119">
        <v>25</v>
      </c>
      <c r="H2119">
        <v>0</v>
      </c>
      <c r="I2119">
        <v>586.25</v>
      </c>
    </row>
    <row r="2120" spans="1:9" x14ac:dyDescent="0.25">
      <c r="A2120" t="s">
        <v>49</v>
      </c>
      <c r="B2120" t="str">
        <f>"""TorlysDynamics"",""Torlys Inc."",""111"",""3"",""SHA0251401"",""4"",""10000"""</f>
        <v>"TorlysDynamics","Torlys Inc.","111","3","SHA0251401","4","10000"</v>
      </c>
      <c r="C2120" s="2">
        <v>45946</v>
      </c>
      <c r="D2120" s="2" t="str">
        <f>"SHA0251401"</f>
        <v>SHA0251401</v>
      </c>
      <c r="E2120" s="2" t="str">
        <f>"F475"</f>
        <v>F475</v>
      </c>
      <c r="F2120" t="str">
        <f>"MANUEL"</f>
        <v>MANUEL</v>
      </c>
      <c r="G2120">
        <v>24</v>
      </c>
      <c r="H2120">
        <v>0</v>
      </c>
      <c r="I2120">
        <v>562.79999999999995</v>
      </c>
    </row>
    <row r="2121" spans="1:9" x14ac:dyDescent="0.25">
      <c r="A2121" t="s">
        <v>49</v>
      </c>
      <c r="B2121" t="str">
        <f>"""TorlysDynamics"",""Torlys Inc."",""111"",""3"",""SHA0251411"",""4"",""10000"""</f>
        <v>"TorlysDynamics","Torlys Inc.","111","3","SHA0251411","4","10000"</v>
      </c>
      <c r="C2121" s="2">
        <v>45947</v>
      </c>
      <c r="D2121" s="2" t="str">
        <f>"SHA0251411"</f>
        <v>SHA0251411</v>
      </c>
      <c r="E2121" s="2" t="str">
        <f>"G410"</f>
        <v>G410</v>
      </c>
      <c r="F2121" t="str">
        <f>"KEVIN-F"</f>
        <v>KEVIN-F</v>
      </c>
      <c r="G2121">
        <v>0</v>
      </c>
      <c r="H2121">
        <v>22</v>
      </c>
      <c r="I2121">
        <v>20537</v>
      </c>
    </row>
    <row r="2122" spans="1:9" x14ac:dyDescent="0.25">
      <c r="A2122" t="s">
        <v>49</v>
      </c>
      <c r="B2122" t="str">
        <f>"""TorlysDynamics"",""Torlys Inc."",""111"",""3"",""SHA0251412"",""4"",""10000"""</f>
        <v>"TorlysDynamics","Torlys Inc.","111","3","SHA0251412","4","10000"</v>
      </c>
      <c r="C2122" s="2">
        <v>45947</v>
      </c>
      <c r="D2122" s="2" t="str">
        <f>"SHA0251412"</f>
        <v>SHA0251412</v>
      </c>
      <c r="E2122" s="2" t="str">
        <f>"F221"</f>
        <v>F221</v>
      </c>
      <c r="F2122" t="str">
        <f>"JASON-R"</f>
        <v>JASON-R</v>
      </c>
      <c r="G2122">
        <v>3</v>
      </c>
      <c r="H2122">
        <v>0</v>
      </c>
      <c r="I2122">
        <v>63.72</v>
      </c>
    </row>
    <row r="2123" spans="1:9" x14ac:dyDescent="0.25">
      <c r="A2123" t="s">
        <v>49</v>
      </c>
      <c r="B2123" t="str">
        <f>"""TorlysDynamics"",""Torlys Inc."",""111"",""3"",""SHA0251413"",""4"",""20000"""</f>
        <v>"TorlysDynamics","Torlys Inc.","111","3","SHA0251413","4","20000"</v>
      </c>
      <c r="C2123" s="2">
        <v>45947</v>
      </c>
      <c r="D2123" s="2" t="str">
        <f>"SHA0251413"</f>
        <v>SHA0251413</v>
      </c>
      <c r="E2123" s="2" t="str">
        <f>"M785"</f>
        <v>M785</v>
      </c>
      <c r="F2123" t="str">
        <f>"BRANDON"</f>
        <v>BRANDON</v>
      </c>
      <c r="G2123">
        <v>17</v>
      </c>
      <c r="H2123">
        <v>0</v>
      </c>
      <c r="I2123">
        <v>394.74</v>
      </c>
    </row>
    <row r="2124" spans="1:9" x14ac:dyDescent="0.25">
      <c r="A2124" t="s">
        <v>49</v>
      </c>
      <c r="B2124" t="str">
        <f>"""TorlysDynamics"",""Torlys Inc."",""111"",""3"",""SHA0251415"",""4"",""10000"""</f>
        <v>"TorlysDynamics","Torlys Inc.","111","3","SHA0251415","4","10000"</v>
      </c>
      <c r="C2124" s="2">
        <v>45947</v>
      </c>
      <c r="D2124" s="2" t="str">
        <f>"SHA0251415"</f>
        <v>SHA0251415</v>
      </c>
      <c r="E2124" s="2" t="str">
        <f>"M130"</f>
        <v>M130</v>
      </c>
      <c r="F2124" t="str">
        <f>"JASON-R"</f>
        <v>JASON-R</v>
      </c>
      <c r="G2124">
        <v>49</v>
      </c>
      <c r="H2124">
        <v>2</v>
      </c>
      <c r="I2124">
        <v>3587.85</v>
      </c>
    </row>
    <row r="2125" spans="1:9" x14ac:dyDescent="0.25">
      <c r="A2125" t="s">
        <v>49</v>
      </c>
      <c r="B2125" t="str">
        <f>"""TorlysDynamics"",""Torlys Inc."",""111"",""3"",""SHA0251415"",""4"",""30000"""</f>
        <v>"TorlysDynamics","Torlys Inc.","111","3","SHA0251415","4","30000"</v>
      </c>
      <c r="C2125" s="2">
        <v>45947</v>
      </c>
      <c r="D2125" s="2" t="str">
        <f>"SHA0251415"</f>
        <v>SHA0251415</v>
      </c>
      <c r="E2125" s="2" t="str">
        <f>"M130"</f>
        <v>M130</v>
      </c>
      <c r="F2125" t="str">
        <f>"JASON-R"</f>
        <v>JASON-R</v>
      </c>
      <c r="G2125">
        <v>0</v>
      </c>
      <c r="H2125">
        <v>0</v>
      </c>
      <c r="I2125">
        <v>16</v>
      </c>
    </row>
    <row r="2126" spans="1:9" x14ac:dyDescent="0.25">
      <c r="A2126" t="s">
        <v>49</v>
      </c>
      <c r="B2126" t="str">
        <f>"""TorlysDynamics"",""Torlys Inc."",""111"",""3"",""SHA0251415"",""4"",""40000"""</f>
        <v>"TorlysDynamics","Torlys Inc.","111","3","SHA0251415","4","40000"</v>
      </c>
      <c r="C2126" s="2">
        <v>45947</v>
      </c>
      <c r="D2126" s="2" t="str">
        <f>"SHA0251415"</f>
        <v>SHA0251415</v>
      </c>
      <c r="E2126" s="2" t="str">
        <f>"M130"</f>
        <v>M130</v>
      </c>
      <c r="F2126" t="str">
        <f>"JASON-R"</f>
        <v>JASON-R</v>
      </c>
      <c r="G2126">
        <v>0</v>
      </c>
      <c r="H2126">
        <v>2</v>
      </c>
      <c r="I2126">
        <v>2438.8000000000002</v>
      </c>
    </row>
    <row r="2127" spans="1:9" x14ac:dyDescent="0.25">
      <c r="A2127" t="s">
        <v>49</v>
      </c>
      <c r="B2127" t="str">
        <f>"""TorlysDynamics"",""Torlys Inc."",""111"",""3"",""SHA0251415"",""4"",""60000"""</f>
        <v>"TorlysDynamics","Torlys Inc.","111","3","SHA0251415","4","60000"</v>
      </c>
      <c r="C2127" s="2">
        <v>45947</v>
      </c>
      <c r="D2127" s="2" t="str">
        <f>"SHA0251415"</f>
        <v>SHA0251415</v>
      </c>
      <c r="E2127" s="2" t="str">
        <f>"M130"</f>
        <v>M130</v>
      </c>
      <c r="F2127" t="str">
        <f>"JASON-R"</f>
        <v>JASON-R</v>
      </c>
      <c r="G2127">
        <v>0</v>
      </c>
      <c r="H2127">
        <v>0</v>
      </c>
      <c r="I2127">
        <v>11</v>
      </c>
    </row>
    <row r="2128" spans="1:9" x14ac:dyDescent="0.25">
      <c r="A2128" t="s">
        <v>49</v>
      </c>
      <c r="B2128" t="str">
        <f>"""TorlysDynamics"",""Torlys Inc."",""111"",""3"",""SHA0251415"",""4"",""70000"""</f>
        <v>"TorlysDynamics","Torlys Inc.","111","3","SHA0251415","4","70000"</v>
      </c>
      <c r="C2128" s="2">
        <v>45947</v>
      </c>
      <c r="D2128" s="2" t="str">
        <f>"SHA0251415"</f>
        <v>SHA0251415</v>
      </c>
      <c r="E2128" s="2" t="str">
        <f>"M130"</f>
        <v>M130</v>
      </c>
      <c r="F2128" t="str">
        <f>"JASON-R"</f>
        <v>JASON-R</v>
      </c>
      <c r="G2128">
        <v>48</v>
      </c>
      <c r="H2128">
        <v>0</v>
      </c>
      <c r="I2128">
        <v>1261.92</v>
      </c>
    </row>
    <row r="2129" spans="1:9" x14ac:dyDescent="0.25">
      <c r="A2129" t="s">
        <v>49</v>
      </c>
      <c r="B2129" t="str">
        <f>"""TorlysDynamics"",""Torlys Inc."",""111"",""3"",""SHA0251415"",""4"",""100000"""</f>
        <v>"TorlysDynamics","Torlys Inc.","111","3","SHA0251415","4","100000"</v>
      </c>
      <c r="C2129" s="2">
        <v>45947</v>
      </c>
      <c r="D2129" s="2" t="str">
        <f>"SHA0251415"</f>
        <v>SHA0251415</v>
      </c>
      <c r="E2129" s="2" t="str">
        <f>"M130"</f>
        <v>M130</v>
      </c>
      <c r="F2129" t="str">
        <f>"JASON-R"</f>
        <v>JASON-R</v>
      </c>
      <c r="G2129">
        <v>0</v>
      </c>
      <c r="H2129">
        <v>0</v>
      </c>
      <c r="I2129">
        <v>6</v>
      </c>
    </row>
    <row r="2130" spans="1:9" x14ac:dyDescent="0.25">
      <c r="A2130" t="s">
        <v>49</v>
      </c>
      <c r="B2130" t="str">
        <f>"""TorlysDynamics"",""Torlys Inc."",""111"",""3"",""SHA0251416"",""4"",""10000"""</f>
        <v>"TorlysDynamics","Torlys Inc.","111","3","SHA0251416","4","10000"</v>
      </c>
      <c r="C2130" s="2">
        <v>45947</v>
      </c>
      <c r="D2130" s="2" t="str">
        <f>"SHA0251416"</f>
        <v>SHA0251416</v>
      </c>
      <c r="E2130" s="2" t="str">
        <f>"L502"</f>
        <v>L502</v>
      </c>
      <c r="F2130" t="str">
        <f>"MANUEL"</f>
        <v>MANUEL</v>
      </c>
      <c r="G2130">
        <v>10</v>
      </c>
      <c r="H2130">
        <v>0</v>
      </c>
      <c r="I2130">
        <v>162.80000000000001</v>
      </c>
    </row>
    <row r="2131" spans="1:9" x14ac:dyDescent="0.25">
      <c r="A2131" t="s">
        <v>49</v>
      </c>
      <c r="B2131" t="str">
        <f>"""TorlysDynamics"",""Torlys Inc."",""111"",""3"",""SHA0251416"",""4"",""20000"""</f>
        <v>"TorlysDynamics","Torlys Inc.","111","3","SHA0251416","4","20000"</v>
      </c>
      <c r="C2131" s="2">
        <v>45947</v>
      </c>
      <c r="D2131" s="2" t="str">
        <f>"SHA0251416"</f>
        <v>SHA0251416</v>
      </c>
      <c r="E2131" s="2" t="str">
        <f>"L502"</f>
        <v>L502</v>
      </c>
      <c r="F2131" t="str">
        <f>"MANUEL"</f>
        <v>MANUEL</v>
      </c>
      <c r="G2131">
        <v>0</v>
      </c>
      <c r="H2131">
        <v>0</v>
      </c>
      <c r="I2131">
        <v>4</v>
      </c>
    </row>
    <row r="2132" spans="1:9" x14ac:dyDescent="0.25">
      <c r="A2132" t="s">
        <v>49</v>
      </c>
      <c r="B2132" t="str">
        <f>"""TorlysDynamics"",""Torlys Inc."",""111"",""3"",""SHA0251416"",""4"",""30000"""</f>
        <v>"TorlysDynamics","Torlys Inc.","111","3","SHA0251416","4","30000"</v>
      </c>
      <c r="C2132" s="2">
        <v>45947</v>
      </c>
      <c r="D2132" s="2" t="str">
        <f>"SHA0251416"</f>
        <v>SHA0251416</v>
      </c>
      <c r="E2132" s="2" t="str">
        <f>"L502"</f>
        <v>L502</v>
      </c>
      <c r="F2132" t="str">
        <f>"MANUEL"</f>
        <v>MANUEL</v>
      </c>
      <c r="G2132">
        <v>0</v>
      </c>
      <c r="H2132">
        <v>0</v>
      </c>
      <c r="I2132">
        <v>1</v>
      </c>
    </row>
    <row r="2133" spans="1:9" x14ac:dyDescent="0.25">
      <c r="A2133" t="s">
        <v>49</v>
      </c>
      <c r="B2133" t="str">
        <f>"""TorlysDynamics"",""Torlys Inc."",""111"",""3"",""SHA0251417"",""4"",""10000"""</f>
        <v>"TorlysDynamics","Torlys Inc.","111","3","SHA0251417","4","10000"</v>
      </c>
      <c r="C2133" s="2">
        <v>45947</v>
      </c>
      <c r="D2133" s="2" t="str">
        <f>"SHA0251417"</f>
        <v>SHA0251417</v>
      </c>
      <c r="E2133" s="2" t="str">
        <f>"A160"</f>
        <v>A160</v>
      </c>
      <c r="F2133" t="str">
        <f>"MANUEL"</f>
        <v>MANUEL</v>
      </c>
      <c r="G2133">
        <v>2</v>
      </c>
      <c r="H2133">
        <v>0</v>
      </c>
      <c r="I2133">
        <v>39.619999999999997</v>
      </c>
    </row>
    <row r="2134" spans="1:9" x14ac:dyDescent="0.25">
      <c r="A2134" t="s">
        <v>49</v>
      </c>
      <c r="B2134" t="str">
        <f>"""TorlysDynamics"",""Torlys Inc."",""111"",""3"",""SHA0251419"",""4"",""10000"""</f>
        <v>"TorlysDynamics","Torlys Inc.","111","3","SHA0251419","4","10000"</v>
      </c>
      <c r="C2134" s="2">
        <v>45947</v>
      </c>
      <c r="D2134" s="2" t="str">
        <f>"SHA0251419"</f>
        <v>SHA0251419</v>
      </c>
      <c r="E2134" s="2" t="str">
        <f>"M830"</f>
        <v>M830</v>
      </c>
      <c r="F2134" t="str">
        <f>"MANUEL"</f>
        <v>MANUEL</v>
      </c>
      <c r="G2134">
        <v>0</v>
      </c>
      <c r="H2134">
        <v>3</v>
      </c>
      <c r="I2134">
        <v>3658.2</v>
      </c>
    </row>
    <row r="2135" spans="1:9" x14ac:dyDescent="0.25">
      <c r="A2135" t="s">
        <v>49</v>
      </c>
      <c r="B2135" t="str">
        <f>"""TorlysDynamics"",""Torlys Inc."",""111"",""3"",""SHA0251420"",""4"",""10000"""</f>
        <v>"TorlysDynamics","Torlys Inc.","111","3","SHA0251420","4","10000"</v>
      </c>
      <c r="C2135" s="2">
        <v>45947</v>
      </c>
      <c r="D2135" s="2" t="str">
        <f>"SHA0251420"</f>
        <v>SHA0251420</v>
      </c>
      <c r="E2135" s="2" t="str">
        <f>"M830"</f>
        <v>M830</v>
      </c>
      <c r="F2135" t="str">
        <f>"MANUEL"</f>
        <v>MANUEL</v>
      </c>
      <c r="G2135">
        <v>22</v>
      </c>
      <c r="H2135">
        <v>1</v>
      </c>
      <c r="I2135">
        <v>1200.28</v>
      </c>
    </row>
    <row r="2136" spans="1:9" x14ac:dyDescent="0.25">
      <c r="A2136" t="s">
        <v>49</v>
      </c>
      <c r="B2136" t="str">
        <f>"""TorlysDynamics"",""Torlys Inc."",""111"",""3"",""SHA0251421"",""4"",""10000"""</f>
        <v>"TorlysDynamics","Torlys Inc.","111","3","SHA0251421","4","10000"</v>
      </c>
      <c r="C2136" s="2">
        <v>45947</v>
      </c>
      <c r="D2136" s="2" t="str">
        <f>"SHA0251421"</f>
        <v>SHA0251421</v>
      </c>
      <c r="E2136" s="2" t="str">
        <f>"B415"</f>
        <v>B415</v>
      </c>
      <c r="F2136" t="str">
        <f>"JASON-R"</f>
        <v>JASON-R</v>
      </c>
      <c r="G2136">
        <v>31</v>
      </c>
      <c r="H2136">
        <v>0</v>
      </c>
      <c r="I2136">
        <v>632.71</v>
      </c>
    </row>
    <row r="2137" spans="1:9" x14ac:dyDescent="0.25">
      <c r="A2137" t="s">
        <v>49</v>
      </c>
      <c r="B2137" t="str">
        <f>"""TorlysDynamics"",""Torlys Inc."",""111"",""3"",""SHA0251421"",""4"",""20000"""</f>
        <v>"TorlysDynamics","Torlys Inc.","111","3","SHA0251421","4","20000"</v>
      </c>
      <c r="C2137" s="2">
        <v>45947</v>
      </c>
      <c r="D2137" s="2" t="str">
        <f>"SHA0251421"</f>
        <v>SHA0251421</v>
      </c>
      <c r="E2137" s="2" t="str">
        <f>"B415"</f>
        <v>B415</v>
      </c>
      <c r="F2137" t="str">
        <f>"JASON-R"</f>
        <v>JASON-R</v>
      </c>
      <c r="G2137">
        <v>0</v>
      </c>
      <c r="H2137">
        <v>0</v>
      </c>
      <c r="I2137">
        <v>4</v>
      </c>
    </row>
    <row r="2138" spans="1:9" x14ac:dyDescent="0.25">
      <c r="A2138" t="s">
        <v>49</v>
      </c>
      <c r="B2138" t="str">
        <f>"""TorlysDynamics"",""Torlys Inc."",""111"",""3"",""SHA0251422"",""4"",""10000"""</f>
        <v>"TorlysDynamics","Torlys Inc.","111","3","SHA0251422","4","10000"</v>
      </c>
      <c r="C2138" s="2">
        <v>45947</v>
      </c>
      <c r="D2138" s="2" t="str">
        <f>"SHA0251422"</f>
        <v>SHA0251422</v>
      </c>
      <c r="E2138" s="2" t="str">
        <f>"C300"</f>
        <v>C300</v>
      </c>
      <c r="F2138" t="str">
        <f>"CLARENCE"</f>
        <v>CLARENCE</v>
      </c>
      <c r="G2138">
        <v>0</v>
      </c>
      <c r="H2138">
        <v>12</v>
      </c>
      <c r="I2138">
        <v>14286.72</v>
      </c>
    </row>
    <row r="2139" spans="1:9" x14ac:dyDescent="0.25">
      <c r="A2139" t="s">
        <v>49</v>
      </c>
      <c r="B2139" t="str">
        <f>"""TorlysDynamics"",""Torlys Inc."",""111"",""3"",""SHA0251423"",""4"",""10000"""</f>
        <v>"TorlysDynamics","Torlys Inc.","111","3","SHA0251423","4","10000"</v>
      </c>
      <c r="C2139" s="2">
        <v>45947</v>
      </c>
      <c r="D2139" s="2" t="str">
        <f>"SHA0251423"</f>
        <v>SHA0251423</v>
      </c>
      <c r="E2139" s="2" t="str">
        <f>"W130"</f>
        <v>W130</v>
      </c>
      <c r="F2139" t="str">
        <f>"MANUEL"</f>
        <v>MANUEL</v>
      </c>
      <c r="G2139">
        <v>16</v>
      </c>
      <c r="H2139">
        <v>0</v>
      </c>
      <c r="I2139">
        <v>234.56</v>
      </c>
    </row>
    <row r="2140" spans="1:9" x14ac:dyDescent="0.25">
      <c r="A2140" t="s">
        <v>49</v>
      </c>
      <c r="B2140" t="str">
        <f>"""TorlysDynamics"",""Torlys Inc."",""111"",""3"",""SHA0251425"",""4"",""10000"""</f>
        <v>"TorlysDynamics","Torlys Inc.","111","3","SHA0251425","4","10000"</v>
      </c>
      <c r="C2140" s="2">
        <v>45947</v>
      </c>
      <c r="D2140" s="2" t="str">
        <f>"SHA0251425"</f>
        <v>SHA0251425</v>
      </c>
      <c r="E2140" s="2" t="str">
        <f>"W130"</f>
        <v>W130</v>
      </c>
      <c r="F2140" t="str">
        <f>"MANUEL"</f>
        <v>MANUEL</v>
      </c>
      <c r="G2140">
        <v>1</v>
      </c>
      <c r="H2140">
        <v>0</v>
      </c>
      <c r="I2140">
        <v>120</v>
      </c>
    </row>
    <row r="2141" spans="1:9" x14ac:dyDescent="0.25">
      <c r="A2141" t="s">
        <v>49</v>
      </c>
      <c r="B2141" t="str">
        <f>"""TorlysDynamics"",""Torlys Inc."",""111"",""3"",""SHA0251426"",""4"",""10000"""</f>
        <v>"TorlysDynamics","Torlys Inc.","111","3","SHA0251426","4","10000"</v>
      </c>
      <c r="C2141" s="2">
        <v>45947</v>
      </c>
      <c r="D2141" s="2" t="str">
        <f>"SHA0251426"</f>
        <v>SHA0251426</v>
      </c>
      <c r="E2141" s="2" t="str">
        <f>"T567"</f>
        <v>T567</v>
      </c>
      <c r="F2141" t="str">
        <f>"CLARENCE"</f>
        <v>CLARENCE</v>
      </c>
      <c r="G2141">
        <v>40</v>
      </c>
      <c r="H2141">
        <v>0</v>
      </c>
      <c r="I2141">
        <v>860</v>
      </c>
    </row>
    <row r="2142" spans="1:9" x14ac:dyDescent="0.25">
      <c r="A2142" t="s">
        <v>49</v>
      </c>
      <c r="B2142" t="str">
        <f>"""TorlysDynamics"",""Torlys Inc."",""111"",""3"",""SHA0251426"",""4"",""20000"""</f>
        <v>"TorlysDynamics","Torlys Inc.","111","3","SHA0251426","4","20000"</v>
      </c>
      <c r="C2142" s="2">
        <v>45947</v>
      </c>
      <c r="D2142" s="2" t="str">
        <f>"SHA0251426"</f>
        <v>SHA0251426</v>
      </c>
      <c r="E2142" s="2" t="str">
        <f>"T567"</f>
        <v>T567</v>
      </c>
      <c r="F2142" t="str">
        <f>"CLARENCE"</f>
        <v>CLARENCE</v>
      </c>
      <c r="G2142">
        <v>0</v>
      </c>
      <c r="H2142">
        <v>0</v>
      </c>
      <c r="I2142">
        <v>3</v>
      </c>
    </row>
    <row r="2143" spans="1:9" x14ac:dyDescent="0.25">
      <c r="A2143" t="s">
        <v>49</v>
      </c>
      <c r="B2143" t="str">
        <f>"""TorlysDynamics"",""Torlys Inc."",""111"",""3"",""SHA0251428"",""4"",""10000"""</f>
        <v>"TorlysDynamics","Torlys Inc.","111","3","SHA0251428","4","10000"</v>
      </c>
      <c r="C2143" s="2">
        <v>45947</v>
      </c>
      <c r="D2143" s="2" t="str">
        <f>"SHA0251428"</f>
        <v>SHA0251428</v>
      </c>
      <c r="E2143" s="2" t="str">
        <f>"M130"</f>
        <v>M130</v>
      </c>
      <c r="F2143" t="str">
        <f>"CLARENCE"</f>
        <v>CLARENCE</v>
      </c>
      <c r="G2143">
        <v>51</v>
      </c>
      <c r="H2143">
        <v>1</v>
      </c>
      <c r="I2143">
        <v>2415.35</v>
      </c>
    </row>
    <row r="2144" spans="1:9" x14ac:dyDescent="0.25">
      <c r="A2144" t="s">
        <v>49</v>
      </c>
      <c r="B2144" t="str">
        <f>"""TorlysDynamics"",""Torlys Inc."",""111"",""3"",""SHA0251428"",""4"",""30000"""</f>
        <v>"TorlysDynamics","Torlys Inc.","111","3","SHA0251428","4","30000"</v>
      </c>
      <c r="C2144" s="2">
        <v>45947</v>
      </c>
      <c r="D2144" s="2" t="str">
        <f>"SHA0251428"</f>
        <v>SHA0251428</v>
      </c>
      <c r="E2144" s="2" t="str">
        <f>"M130"</f>
        <v>M130</v>
      </c>
      <c r="F2144" t="str">
        <f>"CLARENCE"</f>
        <v>CLARENCE</v>
      </c>
      <c r="G2144">
        <v>0</v>
      </c>
      <c r="H2144">
        <v>0</v>
      </c>
      <c r="I2144">
        <v>10</v>
      </c>
    </row>
    <row r="2145" spans="1:9" x14ac:dyDescent="0.25">
      <c r="A2145" t="s">
        <v>49</v>
      </c>
      <c r="B2145" t="str">
        <f>"""TorlysDynamics"",""Torlys Inc."",""111"",""3"",""SHA0251428"",""4"",""40000"""</f>
        <v>"TorlysDynamics","Torlys Inc.","111","3","SHA0251428","4","40000"</v>
      </c>
      <c r="C2145" s="2">
        <v>45947</v>
      </c>
      <c r="D2145" s="2" t="str">
        <f>"SHA0251428"</f>
        <v>SHA0251428</v>
      </c>
      <c r="E2145" s="2" t="str">
        <f>"M130"</f>
        <v>M130</v>
      </c>
      <c r="F2145" t="str">
        <f>"CLARENCE"</f>
        <v>CLARENCE</v>
      </c>
      <c r="G2145">
        <v>34</v>
      </c>
      <c r="H2145">
        <v>3</v>
      </c>
      <c r="I2145">
        <v>4455.5</v>
      </c>
    </row>
    <row r="2146" spans="1:9" x14ac:dyDescent="0.25">
      <c r="A2146" t="s">
        <v>49</v>
      </c>
      <c r="B2146" t="str">
        <f>"""TorlysDynamics"",""Torlys Inc."",""111"",""3"",""SHA0251428"",""4"",""60000"""</f>
        <v>"TorlysDynamics","Torlys Inc.","111","3","SHA0251428","4","60000"</v>
      </c>
      <c r="C2146" s="2">
        <v>45947</v>
      </c>
      <c r="D2146" s="2" t="str">
        <f>"SHA0251428"</f>
        <v>SHA0251428</v>
      </c>
      <c r="E2146" s="2" t="str">
        <f>"M130"</f>
        <v>M130</v>
      </c>
      <c r="F2146" t="str">
        <f>"CLARENCE"</f>
        <v>CLARENCE</v>
      </c>
      <c r="G2146">
        <v>1</v>
      </c>
      <c r="H2146">
        <v>0</v>
      </c>
      <c r="I2146">
        <v>19</v>
      </c>
    </row>
    <row r="2147" spans="1:9" x14ac:dyDescent="0.25">
      <c r="A2147" t="s">
        <v>49</v>
      </c>
      <c r="B2147" t="str">
        <f>"""TorlysDynamics"",""Torlys Inc."",""111"",""3"",""SHA0251428"",""4"",""70000"""</f>
        <v>"TorlysDynamics","Torlys Inc.","111","3","SHA0251428","4","70000"</v>
      </c>
      <c r="C2147" s="2">
        <v>45947</v>
      </c>
      <c r="D2147" s="2" t="str">
        <f>"SHA0251428"</f>
        <v>SHA0251428</v>
      </c>
      <c r="E2147" s="2" t="str">
        <f>"M130"</f>
        <v>M130</v>
      </c>
      <c r="F2147" t="str">
        <f>"CLARENCE"</f>
        <v>CLARENCE</v>
      </c>
      <c r="G2147">
        <v>44</v>
      </c>
      <c r="H2147">
        <v>0</v>
      </c>
      <c r="I2147">
        <v>1156.76</v>
      </c>
    </row>
    <row r="2148" spans="1:9" x14ac:dyDescent="0.25">
      <c r="A2148" t="s">
        <v>49</v>
      </c>
      <c r="B2148" t="str">
        <f>"""TorlysDynamics"",""Torlys Inc."",""111"",""3"",""SHA0251428"",""4"",""100000"""</f>
        <v>"TorlysDynamics","Torlys Inc.","111","3","SHA0251428","4","100000"</v>
      </c>
      <c r="C2148" s="2">
        <v>45947</v>
      </c>
      <c r="D2148" s="2" t="str">
        <f>"SHA0251428"</f>
        <v>SHA0251428</v>
      </c>
      <c r="E2148" s="2" t="str">
        <f>"M130"</f>
        <v>M130</v>
      </c>
      <c r="F2148" t="str">
        <f>"CLARENCE"</f>
        <v>CLARENCE</v>
      </c>
      <c r="G2148">
        <v>0</v>
      </c>
      <c r="H2148">
        <v>0</v>
      </c>
      <c r="I2148">
        <v>5</v>
      </c>
    </row>
    <row r="2149" spans="1:9" x14ac:dyDescent="0.25">
      <c r="A2149" t="s">
        <v>49</v>
      </c>
      <c r="B2149" t="str">
        <f>"""TorlysDynamics"",""Torlys Inc."",""111"",""3"",""SHA0251428"",""4"",""110000"""</f>
        <v>"TorlysDynamics","Torlys Inc.","111","3","SHA0251428","4","110000"</v>
      </c>
      <c r="C2149" s="2">
        <v>45947</v>
      </c>
      <c r="D2149" s="2" t="str">
        <f>"SHA0251428"</f>
        <v>SHA0251428</v>
      </c>
      <c r="E2149" s="2" t="str">
        <f>"M130"</f>
        <v>M130</v>
      </c>
      <c r="F2149" t="str">
        <f>"CLARENCE"</f>
        <v>CLARENCE</v>
      </c>
      <c r="G2149">
        <v>15</v>
      </c>
      <c r="H2149">
        <v>0</v>
      </c>
      <c r="I2149">
        <v>425.55</v>
      </c>
    </row>
    <row r="2150" spans="1:9" x14ac:dyDescent="0.25">
      <c r="A2150" t="s">
        <v>49</v>
      </c>
      <c r="B2150" t="str">
        <f>"""TorlysDynamics"",""Torlys Inc."",""111"",""3"",""SHA0251428"",""4"",""130000"""</f>
        <v>"TorlysDynamics","Torlys Inc.","111","3","SHA0251428","4","130000"</v>
      </c>
      <c r="C2150" s="2">
        <v>45947</v>
      </c>
      <c r="D2150" s="2" t="str">
        <f>"SHA0251428"</f>
        <v>SHA0251428</v>
      </c>
      <c r="E2150" s="2" t="str">
        <f>"M130"</f>
        <v>M130</v>
      </c>
      <c r="F2150" t="str">
        <f>"CLARENCE"</f>
        <v>CLARENCE</v>
      </c>
      <c r="G2150">
        <v>54</v>
      </c>
      <c r="H2150">
        <v>0</v>
      </c>
      <c r="I2150">
        <v>693.9</v>
      </c>
    </row>
    <row r="2151" spans="1:9" x14ac:dyDescent="0.25">
      <c r="A2151" t="s">
        <v>49</v>
      </c>
      <c r="B2151" t="str">
        <f>"""TorlysDynamics"",""Torlys Inc."",""111"",""3"",""SHA0251428"",""4"",""140000"""</f>
        <v>"TorlysDynamics","Torlys Inc.","111","3","SHA0251428","4","140000"</v>
      </c>
      <c r="C2151" s="2">
        <v>45947</v>
      </c>
      <c r="D2151" s="2" t="str">
        <f>"SHA0251428"</f>
        <v>SHA0251428</v>
      </c>
      <c r="E2151" s="2" t="str">
        <f>"M130"</f>
        <v>M130</v>
      </c>
      <c r="F2151" t="str">
        <f>"CLARENCE"</f>
        <v>CLARENCE</v>
      </c>
      <c r="G2151">
        <v>0</v>
      </c>
      <c r="H2151">
        <v>0</v>
      </c>
      <c r="I2151">
        <v>3</v>
      </c>
    </row>
    <row r="2152" spans="1:9" x14ac:dyDescent="0.25">
      <c r="A2152" t="s">
        <v>49</v>
      </c>
      <c r="B2152" t="str">
        <f>"""TorlysDynamics"",""Torlys Inc."",""111"",""3"",""SHA0251434"",""4"",""10000"""</f>
        <v>"TorlysDynamics","Torlys Inc.","111","3","SHA0251434","4","10000"</v>
      </c>
      <c r="C2152" s="2">
        <v>45947</v>
      </c>
      <c r="D2152" s="2" t="str">
        <f>"SHA0251434"</f>
        <v>SHA0251434</v>
      </c>
      <c r="E2152" s="2" t="str">
        <f>"D3217"</f>
        <v>D3217</v>
      </c>
      <c r="F2152" t="str">
        <f>"BRANDON"</f>
        <v>BRANDON</v>
      </c>
      <c r="G2152">
        <v>13</v>
      </c>
      <c r="H2152">
        <v>24</v>
      </c>
      <c r="I2152">
        <v>29570.45</v>
      </c>
    </row>
    <row r="2153" spans="1:9" x14ac:dyDescent="0.25">
      <c r="A2153" t="s">
        <v>49</v>
      </c>
      <c r="B2153" t="str">
        <f>"""TorlysDynamics"",""Torlys Inc."",""111"",""3"",""SHA0251438"",""4"",""10000"""</f>
        <v>"TorlysDynamics","Torlys Inc.","111","3","SHA0251438","4","10000"</v>
      </c>
      <c r="C2153" s="2">
        <v>45947</v>
      </c>
      <c r="D2153" s="2" t="str">
        <f>"SHA0251438"</f>
        <v>SHA0251438</v>
      </c>
      <c r="E2153" s="2" t="str">
        <f>"S165"</f>
        <v>S165</v>
      </c>
      <c r="F2153" t="str">
        <f>"CLARENCE"</f>
        <v>CLARENCE</v>
      </c>
      <c r="G2153">
        <v>4</v>
      </c>
      <c r="H2153">
        <v>0</v>
      </c>
      <c r="I2153">
        <v>62.56</v>
      </c>
    </row>
    <row r="2154" spans="1:9" x14ac:dyDescent="0.25">
      <c r="A2154" t="s">
        <v>49</v>
      </c>
      <c r="B2154" t="str">
        <f>"""TorlysDynamics"",""Torlys Inc."",""111"",""3"",""SHA0251438"",""4"",""30000"""</f>
        <v>"TorlysDynamics","Torlys Inc.","111","3","SHA0251438","4","30000"</v>
      </c>
      <c r="C2154" s="2">
        <v>45947</v>
      </c>
      <c r="D2154" s="2" t="str">
        <f>"SHA0251438"</f>
        <v>SHA0251438</v>
      </c>
      <c r="E2154" s="2" t="str">
        <f>"S165"</f>
        <v>S165</v>
      </c>
      <c r="F2154" t="str">
        <f>"CLARENCE"</f>
        <v>CLARENCE</v>
      </c>
      <c r="G2154">
        <v>0</v>
      </c>
      <c r="H2154">
        <v>0</v>
      </c>
      <c r="I2154">
        <v>1</v>
      </c>
    </row>
    <row r="2155" spans="1:9" x14ac:dyDescent="0.25">
      <c r="A2155" t="s">
        <v>49</v>
      </c>
      <c r="B2155" t="str">
        <f>"""TorlysDynamics"",""Torlys Inc."",""111"",""3"",""SHA0251440"",""4"",""10000"""</f>
        <v>"TorlysDynamics","Torlys Inc.","111","3","SHA0251440","4","10000"</v>
      </c>
      <c r="C2155" s="2">
        <v>45947</v>
      </c>
      <c r="D2155" s="2" t="str">
        <f>"SHA0251440"</f>
        <v>SHA0251440</v>
      </c>
      <c r="E2155" s="2" t="str">
        <f>"A524"</f>
        <v>A524</v>
      </c>
      <c r="F2155" t="str">
        <f>"BRANDON"</f>
        <v>BRANDON</v>
      </c>
      <c r="G2155">
        <v>0</v>
      </c>
      <c r="H2155">
        <v>0</v>
      </c>
      <c r="I2155">
        <v>4</v>
      </c>
    </row>
    <row r="2156" spans="1:9" x14ac:dyDescent="0.25">
      <c r="A2156" t="s">
        <v>49</v>
      </c>
      <c r="B2156" t="str">
        <f>"""TorlysDynamics"",""Torlys Inc."",""111"",""3"",""SHA0251441"",""4"",""30000"""</f>
        <v>"TorlysDynamics","Torlys Inc.","111","3","SHA0251441","4","30000"</v>
      </c>
      <c r="C2156" s="2">
        <v>45947</v>
      </c>
      <c r="D2156" s="2" t="str">
        <f>"SHA0251441"</f>
        <v>SHA0251441</v>
      </c>
      <c r="E2156" s="2" t="str">
        <f>"C300"</f>
        <v>C300</v>
      </c>
      <c r="F2156" t="str">
        <f>"CLARENCE"</f>
        <v>CLARENCE</v>
      </c>
      <c r="G2156">
        <v>0</v>
      </c>
      <c r="H2156">
        <v>4</v>
      </c>
      <c r="I2156">
        <v>4762.24</v>
      </c>
    </row>
    <row r="2157" spans="1:9" x14ac:dyDescent="0.25">
      <c r="A2157" t="s">
        <v>49</v>
      </c>
      <c r="B2157" t="str">
        <f>"""TorlysDynamics"",""Torlys Inc."",""111"",""3"",""SHA0251443"",""4"",""10000"""</f>
        <v>"TorlysDynamics","Torlys Inc.","111","3","SHA0251443","4","10000"</v>
      </c>
      <c r="C2157" s="2">
        <v>45947</v>
      </c>
      <c r="D2157" s="2" t="str">
        <f>"SHA0251443"</f>
        <v>SHA0251443</v>
      </c>
      <c r="E2157" s="2" t="str">
        <f>"R799"</f>
        <v>R799</v>
      </c>
      <c r="F2157" t="str">
        <f>"CLARENCE"</f>
        <v>CLARENCE</v>
      </c>
      <c r="G2157">
        <v>19</v>
      </c>
      <c r="H2157">
        <v>1</v>
      </c>
      <c r="I2157">
        <v>1664.95</v>
      </c>
    </row>
    <row r="2158" spans="1:9" x14ac:dyDescent="0.25">
      <c r="A2158" t="s">
        <v>49</v>
      </c>
      <c r="B2158" t="str">
        <f>"""TorlysDynamics"",""Torlys Inc."",""111"",""3"",""SHA0251444"",""4"",""40000"""</f>
        <v>"TorlysDynamics","Torlys Inc.","111","3","SHA0251444","4","40000"</v>
      </c>
      <c r="C2158" s="2">
        <v>45947</v>
      </c>
      <c r="D2158" s="2" t="str">
        <f>"SHA0251444"</f>
        <v>SHA0251444</v>
      </c>
      <c r="E2158" s="2" t="str">
        <f>"R799"</f>
        <v>R799</v>
      </c>
      <c r="F2158" t="str">
        <f>"CLARENCE"</f>
        <v>CLARENCE</v>
      </c>
      <c r="G2158">
        <v>0</v>
      </c>
      <c r="H2158">
        <v>0</v>
      </c>
      <c r="I2158">
        <v>3</v>
      </c>
    </row>
    <row r="2159" spans="1:9" x14ac:dyDescent="0.25">
      <c r="A2159" t="s">
        <v>49</v>
      </c>
      <c r="B2159" t="str">
        <f>"""TorlysDynamics"",""Torlys Inc."",""111"",""3"",""SHA0251445"",""4"",""10000"""</f>
        <v>"TorlysDynamics","Torlys Inc.","111","3","SHA0251445","4","10000"</v>
      </c>
      <c r="C2159" s="2">
        <v>45947</v>
      </c>
      <c r="D2159" s="2" t="str">
        <f>"SHA0251445"</f>
        <v>SHA0251445</v>
      </c>
      <c r="E2159" s="2" t="str">
        <f>"R799"</f>
        <v>R799</v>
      </c>
      <c r="F2159" t="str">
        <f>"CLARENCE"</f>
        <v>CLARENCE</v>
      </c>
      <c r="G2159">
        <v>0</v>
      </c>
      <c r="H2159">
        <v>0</v>
      </c>
      <c r="I2159">
        <v>1</v>
      </c>
    </row>
    <row r="2160" spans="1:9" x14ac:dyDescent="0.25">
      <c r="A2160" t="s">
        <v>49</v>
      </c>
      <c r="B2160" t="str">
        <f>"""TorlysDynamics"",""Torlys Inc."",""111"",""3"",""SHA0251446"",""4"",""100000"""</f>
        <v>"TorlysDynamics","Torlys Inc.","111","3","SHA0251446","4","100000"</v>
      </c>
      <c r="C2160" s="2">
        <v>45947</v>
      </c>
      <c r="D2160" s="2" t="str">
        <f>"SHA0251446"</f>
        <v>SHA0251446</v>
      </c>
      <c r="E2160" s="2" t="str">
        <f>"R799"</f>
        <v>R799</v>
      </c>
      <c r="F2160" t="str">
        <f>"CLARENCE"</f>
        <v>CLARENCE</v>
      </c>
      <c r="G2160">
        <v>0</v>
      </c>
      <c r="H2160">
        <v>0</v>
      </c>
      <c r="I2160">
        <v>2</v>
      </c>
    </row>
    <row r="2161" spans="1:9" x14ac:dyDescent="0.25">
      <c r="A2161" t="s">
        <v>49</v>
      </c>
      <c r="B2161" t="str">
        <f>"""TorlysDynamics"",""Torlys Inc."",""111"",""3"",""SHA0251447"",""4"",""10000"""</f>
        <v>"TorlysDynamics","Torlys Inc.","111","3","SHA0251447","4","10000"</v>
      </c>
      <c r="C2161" s="2">
        <v>45947</v>
      </c>
      <c r="D2161" s="2" t="str">
        <f>"SHA0251447"</f>
        <v>SHA0251447</v>
      </c>
      <c r="E2161" s="2" t="str">
        <f>"A555"</f>
        <v>A555</v>
      </c>
      <c r="F2161" t="str">
        <f>"CLARENCE"</f>
        <v>CLARENCE</v>
      </c>
      <c r="G2161">
        <v>1</v>
      </c>
      <c r="H2161">
        <v>0</v>
      </c>
      <c r="I2161">
        <v>15.64</v>
      </c>
    </row>
    <row r="2162" spans="1:9" x14ac:dyDescent="0.25">
      <c r="A2162" t="s">
        <v>49</v>
      </c>
      <c r="B2162" t="str">
        <f>"""TorlysDynamics"",""Torlys Inc."",""111"",""3"",""SHA0251448"",""4"",""10000"""</f>
        <v>"TorlysDynamics","Torlys Inc.","111","3","SHA0251448","4","10000"</v>
      </c>
      <c r="C2162" s="2">
        <v>45947</v>
      </c>
      <c r="D2162" s="2" t="str">
        <f>"SHA0251448"</f>
        <v>SHA0251448</v>
      </c>
      <c r="E2162" s="2" t="str">
        <f>"F124"</f>
        <v>F124</v>
      </c>
      <c r="F2162" t="str">
        <f>"JASON-R"</f>
        <v>JASON-R</v>
      </c>
      <c r="G2162">
        <v>11</v>
      </c>
      <c r="H2162">
        <v>0</v>
      </c>
      <c r="I2162">
        <v>236.5</v>
      </c>
    </row>
    <row r="2163" spans="1:9" x14ac:dyDescent="0.25">
      <c r="A2163" t="s">
        <v>49</v>
      </c>
      <c r="B2163" t="str">
        <f>"""TorlysDynamics"",""Torlys Inc."",""111"",""3"",""SHA0251448"",""4"",""20000"""</f>
        <v>"TorlysDynamics","Torlys Inc.","111","3","SHA0251448","4","20000"</v>
      </c>
      <c r="C2163" s="2">
        <v>45947</v>
      </c>
      <c r="D2163" s="2" t="str">
        <f>"SHA0251448"</f>
        <v>SHA0251448</v>
      </c>
      <c r="E2163" s="2" t="str">
        <f>"F124"</f>
        <v>F124</v>
      </c>
      <c r="F2163" t="str">
        <f>"JASON-R"</f>
        <v>JASON-R</v>
      </c>
      <c r="G2163">
        <v>0</v>
      </c>
      <c r="H2163">
        <v>0</v>
      </c>
      <c r="I2163">
        <v>6</v>
      </c>
    </row>
    <row r="2164" spans="1:9" x14ac:dyDescent="0.25">
      <c r="A2164" t="s">
        <v>49</v>
      </c>
      <c r="B2164" t="str">
        <f>"""TorlysDynamics"",""Torlys Inc."",""111"",""3"",""SHA0251451"",""4"",""10000"""</f>
        <v>"TorlysDynamics","Torlys Inc.","111","3","SHA0251451","4","10000"</v>
      </c>
      <c r="C2164" s="2">
        <v>45947</v>
      </c>
      <c r="D2164" s="2" t="str">
        <f>"SHA0251451"</f>
        <v>SHA0251451</v>
      </c>
      <c r="E2164" s="2" t="str">
        <f>"S165"</f>
        <v>S165</v>
      </c>
      <c r="F2164" t="str">
        <f>"CLARENCE"</f>
        <v>CLARENCE</v>
      </c>
      <c r="G2164">
        <v>31</v>
      </c>
      <c r="H2164">
        <v>0</v>
      </c>
      <c r="I2164">
        <v>726.95</v>
      </c>
    </row>
    <row r="2165" spans="1:9" x14ac:dyDescent="0.25">
      <c r="A2165" t="s">
        <v>49</v>
      </c>
      <c r="B2165" t="str">
        <f>"""TorlysDynamics"",""Torlys Inc."",""111"",""3"",""SHA0251451"",""4"",""30000"""</f>
        <v>"TorlysDynamics","Torlys Inc.","111","3","SHA0251451","4","30000"</v>
      </c>
      <c r="C2165" s="2">
        <v>45947</v>
      </c>
      <c r="D2165" s="2" t="str">
        <f>"SHA0251451"</f>
        <v>SHA0251451</v>
      </c>
      <c r="E2165" s="2" t="str">
        <f>"S165"</f>
        <v>S165</v>
      </c>
      <c r="F2165" t="str">
        <f>"CLARENCE"</f>
        <v>CLARENCE</v>
      </c>
      <c r="G2165">
        <v>0</v>
      </c>
      <c r="H2165">
        <v>0</v>
      </c>
      <c r="I2165">
        <v>2</v>
      </c>
    </row>
    <row r="2166" spans="1:9" x14ac:dyDescent="0.25">
      <c r="A2166" t="s">
        <v>49</v>
      </c>
      <c r="B2166" t="str">
        <f>"""TorlysDynamics"",""Torlys Inc."",""111"",""3"",""SHA0251452"",""4"",""10000"""</f>
        <v>"TorlysDynamics","Torlys Inc.","111","3","SHA0251452","4","10000"</v>
      </c>
      <c r="C2166" s="2">
        <v>45947</v>
      </c>
      <c r="D2166" s="2" t="str">
        <f>"SHA0251452"</f>
        <v>SHA0251452</v>
      </c>
      <c r="E2166" s="2" t="str">
        <f>"L502"</f>
        <v>L502</v>
      </c>
      <c r="F2166" t="str">
        <f>"JASON-R"</f>
        <v>JASON-R</v>
      </c>
      <c r="G2166">
        <v>11</v>
      </c>
      <c r="H2166">
        <v>0</v>
      </c>
      <c r="I2166">
        <v>312.07</v>
      </c>
    </row>
    <row r="2167" spans="1:9" x14ac:dyDescent="0.25">
      <c r="A2167" t="s">
        <v>49</v>
      </c>
      <c r="B2167" t="str">
        <f>"""TorlysDynamics"",""Torlys Inc."",""111"",""3"",""SHA0251452"",""4"",""20000"""</f>
        <v>"TorlysDynamics","Torlys Inc.","111","3","SHA0251452","4","20000"</v>
      </c>
      <c r="C2167" s="2">
        <v>45947</v>
      </c>
      <c r="D2167" s="2" t="str">
        <f>"SHA0251452"</f>
        <v>SHA0251452</v>
      </c>
      <c r="E2167" s="2" t="str">
        <f>"L502"</f>
        <v>L502</v>
      </c>
      <c r="F2167" t="str">
        <f>"JASON-R"</f>
        <v>JASON-R</v>
      </c>
      <c r="G2167">
        <v>0</v>
      </c>
      <c r="H2167">
        <v>0</v>
      </c>
      <c r="I2167">
        <v>1</v>
      </c>
    </row>
    <row r="2168" spans="1:9" x14ac:dyDescent="0.25">
      <c r="A2168" t="s">
        <v>49</v>
      </c>
      <c r="B2168" t="str">
        <f>"""TorlysDynamics"",""Torlys Inc."",""111"",""3"",""SHA0251455"",""4"",""10000"""</f>
        <v>"TorlysDynamics","Torlys Inc.","111","3","SHA0251455","4","10000"</v>
      </c>
      <c r="C2168" s="2">
        <v>45947</v>
      </c>
      <c r="D2168" s="2" t="str">
        <f>"SHA0251455"</f>
        <v>SHA0251455</v>
      </c>
      <c r="E2168" s="2" t="str">
        <f>"W800"</f>
        <v>W800</v>
      </c>
      <c r="F2168" t="str">
        <f>"JASON-R"</f>
        <v>JASON-R</v>
      </c>
      <c r="G2168">
        <v>9</v>
      </c>
      <c r="H2168">
        <v>1</v>
      </c>
      <c r="I2168">
        <v>954.04</v>
      </c>
    </row>
    <row r="2169" spans="1:9" x14ac:dyDescent="0.25">
      <c r="A2169" t="s">
        <v>49</v>
      </c>
      <c r="B2169" t="str">
        <f>"""TorlysDynamics"",""Torlys Inc."",""111"",""3"",""SHA0251455"",""4"",""60000"""</f>
        <v>"TorlysDynamics","Torlys Inc.","111","3","SHA0251455","4","60000"</v>
      </c>
      <c r="C2169" s="2">
        <v>45947</v>
      </c>
      <c r="D2169" s="2" t="str">
        <f>"SHA0251455"</f>
        <v>SHA0251455</v>
      </c>
      <c r="E2169" s="2" t="str">
        <f>"W800"</f>
        <v>W800</v>
      </c>
      <c r="F2169" t="str">
        <f>"JASON-R"</f>
        <v>JASON-R</v>
      </c>
      <c r="G2169">
        <v>0</v>
      </c>
      <c r="H2169">
        <v>0</v>
      </c>
      <c r="I2169">
        <v>1</v>
      </c>
    </row>
    <row r="2170" spans="1:9" x14ac:dyDescent="0.25">
      <c r="A2170" t="s">
        <v>49</v>
      </c>
      <c r="B2170" t="str">
        <f>"""TorlysDynamics"",""Torlys Inc."",""111"",""3"",""SHA0251456"",""4"",""10000"""</f>
        <v>"TorlysDynamics","Torlys Inc.","111","3","SHA0251456","4","10000"</v>
      </c>
      <c r="C2170" s="2">
        <v>45947</v>
      </c>
      <c r="D2170" s="2" t="str">
        <f>"SHA0251456"</f>
        <v>SHA0251456</v>
      </c>
      <c r="E2170" s="2" t="str">
        <f>"W800"</f>
        <v>W800</v>
      </c>
      <c r="F2170" t="str">
        <f>"JASON-R"</f>
        <v>JASON-R</v>
      </c>
      <c r="G2170">
        <v>4</v>
      </c>
      <c r="H2170">
        <v>0</v>
      </c>
      <c r="I2170">
        <v>62.56</v>
      </c>
    </row>
    <row r="2171" spans="1:9" x14ac:dyDescent="0.25">
      <c r="A2171" t="s">
        <v>49</v>
      </c>
      <c r="B2171" t="str">
        <f>"""TorlysDynamics"",""Torlys Inc."",""111"",""3"",""SHA0251457"",""4"",""10000"""</f>
        <v>"TorlysDynamics","Torlys Inc.","111","3","SHA0251457","4","10000"</v>
      </c>
      <c r="C2171" s="2">
        <v>45947</v>
      </c>
      <c r="D2171" s="2" t="str">
        <f>"SHA0251457"</f>
        <v>SHA0251457</v>
      </c>
      <c r="E2171" s="2" t="str">
        <f>"W800"</f>
        <v>W800</v>
      </c>
      <c r="F2171" t="str">
        <f>"JASON-R"</f>
        <v>JASON-R</v>
      </c>
      <c r="G2171">
        <v>35</v>
      </c>
      <c r="H2171">
        <v>0</v>
      </c>
      <c r="I2171">
        <v>656.6</v>
      </c>
    </row>
    <row r="2172" spans="1:9" x14ac:dyDescent="0.25">
      <c r="A2172" t="s">
        <v>49</v>
      </c>
      <c r="B2172" t="str">
        <f>"""TorlysDynamics"",""Torlys Inc."",""111"",""3"",""SHA0251457"",""4"",""20000"""</f>
        <v>"TorlysDynamics","Torlys Inc.","111","3","SHA0251457","4","20000"</v>
      </c>
      <c r="C2172" s="2">
        <v>45947</v>
      </c>
      <c r="D2172" s="2" t="str">
        <f>"SHA0251457"</f>
        <v>SHA0251457</v>
      </c>
      <c r="E2172" s="2" t="str">
        <f>"W800"</f>
        <v>W800</v>
      </c>
      <c r="F2172" t="str">
        <f>"JASON-R"</f>
        <v>JASON-R</v>
      </c>
      <c r="G2172">
        <v>0</v>
      </c>
      <c r="H2172">
        <v>0</v>
      </c>
      <c r="I2172">
        <v>2</v>
      </c>
    </row>
    <row r="2173" spans="1:9" x14ac:dyDescent="0.25">
      <c r="A2173" t="s">
        <v>49</v>
      </c>
      <c r="B2173" t="str">
        <f>"""TorlysDynamics"",""Torlys Inc."",""111"",""3"",""SHA0251459"",""4"",""10000"""</f>
        <v>"TorlysDynamics","Torlys Inc.","111","3","SHA0251459","4","10000"</v>
      </c>
      <c r="C2173" s="2">
        <v>45947</v>
      </c>
      <c r="D2173" s="2" t="str">
        <f>"SHA0251459"</f>
        <v>SHA0251459</v>
      </c>
      <c r="E2173" s="2" t="str">
        <f>"C917"</f>
        <v>C917</v>
      </c>
      <c r="F2173" t="str">
        <f>"AQIYL"</f>
        <v>AQIYL</v>
      </c>
      <c r="G2173">
        <v>18</v>
      </c>
      <c r="H2173">
        <v>0</v>
      </c>
      <c r="I2173">
        <v>485.1</v>
      </c>
    </row>
    <row r="2174" spans="1:9" x14ac:dyDescent="0.25">
      <c r="A2174" t="s">
        <v>49</v>
      </c>
      <c r="B2174" t="str">
        <f>"""TorlysDynamics"",""Torlys Inc."",""111"",""3"",""SHA0251459"",""4"",""20000"""</f>
        <v>"TorlysDynamics","Torlys Inc.","111","3","SHA0251459","4","20000"</v>
      </c>
      <c r="C2174" s="2">
        <v>45947</v>
      </c>
      <c r="D2174" s="2" t="str">
        <f>"SHA0251459"</f>
        <v>SHA0251459</v>
      </c>
      <c r="E2174" s="2" t="str">
        <f>"C917"</f>
        <v>C917</v>
      </c>
      <c r="F2174" t="str">
        <f>"AQIYL"</f>
        <v>AQIYL</v>
      </c>
      <c r="G2174">
        <v>0</v>
      </c>
      <c r="H2174">
        <v>0</v>
      </c>
      <c r="I2174">
        <v>2</v>
      </c>
    </row>
    <row r="2175" spans="1:9" x14ac:dyDescent="0.25">
      <c r="A2175" t="s">
        <v>49</v>
      </c>
      <c r="B2175" t="str">
        <f>"""TorlysDynamics"",""Torlys Inc."",""111"",""3"",""SHA0251460"",""4"",""10000"""</f>
        <v>"TorlysDynamics","Torlys Inc.","111","3","SHA0251460","4","10000"</v>
      </c>
      <c r="C2175" s="2">
        <v>45947</v>
      </c>
      <c r="D2175" s="2" t="str">
        <f>"SHA0251460"</f>
        <v>SHA0251460</v>
      </c>
      <c r="E2175" s="2" t="str">
        <f>"D123"</f>
        <v>D123</v>
      </c>
      <c r="F2175" t="str">
        <f>"BRANDON"</f>
        <v>BRANDON</v>
      </c>
      <c r="G2175">
        <v>8</v>
      </c>
      <c r="H2175">
        <v>0</v>
      </c>
      <c r="I2175">
        <v>187.6</v>
      </c>
    </row>
    <row r="2176" spans="1:9" x14ac:dyDescent="0.25">
      <c r="A2176" t="s">
        <v>49</v>
      </c>
      <c r="B2176" t="str">
        <f>"""TorlysDynamics"",""Torlys Inc."",""111"",""3"",""SHA0251468"",""4"",""10000"""</f>
        <v>"TorlysDynamics","Torlys Inc.","111","3","SHA0251468","4","10000"</v>
      </c>
      <c r="C2176" s="2">
        <v>45947</v>
      </c>
      <c r="D2176" s="2" t="str">
        <f>"SHA0251468"</f>
        <v>SHA0251468</v>
      </c>
      <c r="E2176" s="2" t="str">
        <f>"T140"</f>
        <v>T140</v>
      </c>
      <c r="F2176" t="str">
        <f>"AQIYL"</f>
        <v>AQIYL</v>
      </c>
      <c r="G2176">
        <v>53</v>
      </c>
      <c r="H2176">
        <v>0</v>
      </c>
      <c r="I2176">
        <v>1503.61</v>
      </c>
    </row>
    <row r="2177" spans="1:9" x14ac:dyDescent="0.25">
      <c r="A2177" t="s">
        <v>49</v>
      </c>
      <c r="B2177" t="str">
        <f>"""TorlysDynamics"",""Torlys Inc."",""111"",""3"",""SHA0251469"",""4"",""10000"""</f>
        <v>"TorlysDynamics","Torlys Inc.","111","3","SHA0251469","4","10000"</v>
      </c>
      <c r="C2177" s="2">
        <v>45947</v>
      </c>
      <c r="D2177" s="2" t="str">
        <f>"SHA0251469"</f>
        <v>SHA0251469</v>
      </c>
      <c r="E2177" s="2" t="str">
        <f>"D144"</f>
        <v>D144</v>
      </c>
      <c r="F2177" t="str">
        <f>"CLARENCE"</f>
        <v>CLARENCE</v>
      </c>
      <c r="G2177">
        <v>27</v>
      </c>
      <c r="H2177">
        <v>0</v>
      </c>
      <c r="I2177">
        <v>422.28</v>
      </c>
    </row>
    <row r="2178" spans="1:9" x14ac:dyDescent="0.25">
      <c r="A2178" t="s">
        <v>49</v>
      </c>
      <c r="B2178" t="str">
        <f>"""TorlysDynamics"",""Torlys Inc."",""111"",""3"",""SHA0251469"",""4"",""30000"""</f>
        <v>"TorlysDynamics","Torlys Inc.","111","3","SHA0251469","4","30000"</v>
      </c>
      <c r="C2178" s="2">
        <v>45947</v>
      </c>
      <c r="D2178" s="2" t="str">
        <f>"SHA0251469"</f>
        <v>SHA0251469</v>
      </c>
      <c r="E2178" s="2" t="str">
        <f>"D144"</f>
        <v>D144</v>
      </c>
      <c r="F2178" t="str">
        <f>"CLARENCE"</f>
        <v>CLARENCE</v>
      </c>
      <c r="G2178">
        <v>0</v>
      </c>
      <c r="H2178">
        <v>0</v>
      </c>
      <c r="I2178">
        <v>2</v>
      </c>
    </row>
    <row r="2179" spans="1:9" x14ac:dyDescent="0.25">
      <c r="A2179" t="s">
        <v>49</v>
      </c>
      <c r="B2179" t="str">
        <f>"""TorlysDynamics"",""Torlys Inc."",""111"",""3"",""SHA0251470"",""4"",""10000"""</f>
        <v>"TorlysDynamics","Torlys Inc.","111","3","SHA0251470","4","10000"</v>
      </c>
      <c r="C2179" s="2">
        <v>45947</v>
      </c>
      <c r="D2179" s="2" t="str">
        <f>"SHA0251470"</f>
        <v>SHA0251470</v>
      </c>
      <c r="E2179" s="2" t="str">
        <f>"D144"</f>
        <v>D144</v>
      </c>
      <c r="F2179" t="str">
        <f>"CLARENCE"</f>
        <v>CLARENCE</v>
      </c>
      <c r="G2179">
        <v>4</v>
      </c>
      <c r="H2179">
        <v>1</v>
      </c>
      <c r="I2179">
        <v>875.84</v>
      </c>
    </row>
    <row r="2180" spans="1:9" x14ac:dyDescent="0.25">
      <c r="A2180" t="s">
        <v>49</v>
      </c>
      <c r="B2180" t="str">
        <f>"""TorlysDynamics"",""Torlys Inc."",""111"",""3"",""SHA0251470"",""4"",""30000"""</f>
        <v>"TorlysDynamics","Torlys Inc.","111","3","SHA0251470","4","30000"</v>
      </c>
      <c r="C2180" s="2">
        <v>45947</v>
      </c>
      <c r="D2180" s="2" t="str">
        <f>"SHA0251470"</f>
        <v>SHA0251470</v>
      </c>
      <c r="E2180" s="2" t="str">
        <f>"D144"</f>
        <v>D144</v>
      </c>
      <c r="F2180" t="str">
        <f>"CLARENCE"</f>
        <v>CLARENCE</v>
      </c>
      <c r="G2180">
        <v>0</v>
      </c>
      <c r="H2180">
        <v>0</v>
      </c>
      <c r="I2180">
        <v>2</v>
      </c>
    </row>
    <row r="2181" spans="1:9" x14ac:dyDescent="0.25">
      <c r="A2181" t="s">
        <v>49</v>
      </c>
      <c r="B2181" t="str">
        <f>"""TorlysDynamics"",""Torlys Inc."",""111"",""3"",""SHA0251470"",""4"",""60000"""</f>
        <v>"TorlysDynamics","Torlys Inc.","111","3","SHA0251470","4","60000"</v>
      </c>
      <c r="C2181" s="2">
        <v>45947</v>
      </c>
      <c r="D2181" s="2" t="str">
        <f>"SHA0251470"</f>
        <v>SHA0251470</v>
      </c>
      <c r="E2181" s="2" t="str">
        <f>"D144"</f>
        <v>D144</v>
      </c>
      <c r="F2181" t="str">
        <f>"CLARENCE"</f>
        <v>CLARENCE</v>
      </c>
      <c r="G2181">
        <v>0</v>
      </c>
      <c r="H2181">
        <v>0</v>
      </c>
      <c r="I2181">
        <v>2</v>
      </c>
    </row>
    <row r="2182" spans="1:9" x14ac:dyDescent="0.25">
      <c r="A2182" t="s">
        <v>49</v>
      </c>
      <c r="B2182" t="str">
        <f>"""TorlysDynamics"",""Torlys Inc."",""111"",""3"",""SHA0251473"",""4"",""10000"""</f>
        <v>"TorlysDynamics","Torlys Inc.","111","3","SHA0251473","4","10000"</v>
      </c>
      <c r="C2182" s="2">
        <v>45947</v>
      </c>
      <c r="D2182" s="2" t="str">
        <f>"SHA0251473"</f>
        <v>SHA0251473</v>
      </c>
      <c r="E2182" s="2" t="str">
        <f>"O316"</f>
        <v>O316</v>
      </c>
      <c r="F2182" t="str">
        <f>"CLARENCE"</f>
        <v>CLARENCE</v>
      </c>
      <c r="G2182">
        <v>1</v>
      </c>
      <c r="H2182">
        <v>0</v>
      </c>
      <c r="I2182">
        <v>120</v>
      </c>
    </row>
    <row r="2183" spans="1:9" x14ac:dyDescent="0.25">
      <c r="A2183" t="s">
        <v>49</v>
      </c>
      <c r="B2183" t="str">
        <f>"""TorlysDynamics"",""Torlys Inc."",""111"",""3"",""SHA0251476"",""4"",""10000"""</f>
        <v>"TorlysDynamics","Torlys Inc.","111","3","SHA0251476","4","10000"</v>
      </c>
      <c r="C2183" s="2">
        <v>45947</v>
      </c>
      <c r="D2183" s="2" t="str">
        <f>"SHA0251476"</f>
        <v>SHA0251476</v>
      </c>
      <c r="E2183" s="2" t="str">
        <f>"M830"</f>
        <v>M830</v>
      </c>
      <c r="F2183" t="str">
        <f>"AQIYL"</f>
        <v>AQIYL</v>
      </c>
      <c r="G2183">
        <v>36</v>
      </c>
      <c r="H2183">
        <v>0</v>
      </c>
      <c r="I2183">
        <v>1005.48</v>
      </c>
    </row>
    <row r="2184" spans="1:9" x14ac:dyDescent="0.25">
      <c r="A2184" t="s">
        <v>49</v>
      </c>
      <c r="B2184" t="str">
        <f>"""TorlysDynamics"",""Torlys Inc."",""111"",""3"",""SHA0251477"",""4"",""10000"""</f>
        <v>"TorlysDynamics","Torlys Inc.","111","3","SHA0251477","4","10000"</v>
      </c>
      <c r="C2184" s="2">
        <v>45947</v>
      </c>
      <c r="D2184" s="2" t="str">
        <f>"SHA0251477"</f>
        <v>SHA0251477</v>
      </c>
      <c r="E2184" s="2" t="str">
        <f>"M830"</f>
        <v>M830</v>
      </c>
      <c r="F2184" t="str">
        <f>"AQIYL"</f>
        <v>AQIYL</v>
      </c>
      <c r="G2184">
        <v>1</v>
      </c>
      <c r="H2184">
        <v>0</v>
      </c>
      <c r="I2184">
        <v>23.47</v>
      </c>
    </row>
    <row r="2185" spans="1:9" x14ac:dyDescent="0.25">
      <c r="A2185" t="s">
        <v>49</v>
      </c>
      <c r="B2185" t="str">
        <f>"""TorlysDynamics"",""Torlys Inc."",""111"",""3"",""SHA0251479"",""4"",""15000"""</f>
        <v>"TorlysDynamics","Torlys Inc.","111","3","SHA0251479","4","15000"</v>
      </c>
      <c r="C2185" s="2">
        <v>45947</v>
      </c>
      <c r="D2185" s="2" t="str">
        <f>"SHA0251479"</f>
        <v>SHA0251479</v>
      </c>
      <c r="E2185" s="2" t="str">
        <f>"R799"</f>
        <v>R799</v>
      </c>
      <c r="F2185" t="str">
        <f>"CLARENCE"</f>
        <v>CLARENCE</v>
      </c>
      <c r="G2185">
        <v>0</v>
      </c>
      <c r="H2185">
        <v>0</v>
      </c>
      <c r="I2185">
        <v>6</v>
      </c>
    </row>
    <row r="2186" spans="1:9" x14ac:dyDescent="0.25">
      <c r="A2186" t="s">
        <v>49</v>
      </c>
      <c r="B2186" t="str">
        <f>"""TorlysDynamics"",""Torlys Inc."",""111"",""3"",""SHA0251481"",""4"",""10000"""</f>
        <v>"TorlysDynamics","Torlys Inc.","111","3","SHA0251481","4","10000"</v>
      </c>
      <c r="C2186" s="2">
        <v>45947</v>
      </c>
      <c r="D2186" s="2" t="str">
        <f>"SHA0251481"</f>
        <v>SHA0251481</v>
      </c>
      <c r="E2186" s="2" t="str">
        <f>"O329"</f>
        <v>O329</v>
      </c>
      <c r="F2186" t="str">
        <f>"CLARENCE"</f>
        <v>CLARENCE</v>
      </c>
      <c r="G2186">
        <v>8</v>
      </c>
      <c r="H2186">
        <v>0</v>
      </c>
      <c r="I2186">
        <v>129.76</v>
      </c>
    </row>
    <row r="2187" spans="1:9" x14ac:dyDescent="0.25">
      <c r="A2187" t="s">
        <v>49</v>
      </c>
      <c r="B2187" t="str">
        <f>"""TorlysDynamics"",""Torlys Inc."",""111"",""3"",""SHA0251481"",""4"",""20000"""</f>
        <v>"TorlysDynamics","Torlys Inc.","111","3","SHA0251481","4","20000"</v>
      </c>
      <c r="C2187" s="2">
        <v>45947</v>
      </c>
      <c r="D2187" s="2" t="str">
        <f>"SHA0251481"</f>
        <v>SHA0251481</v>
      </c>
      <c r="E2187" s="2" t="str">
        <f>"O329"</f>
        <v>O329</v>
      </c>
      <c r="F2187" t="str">
        <f>"CLARENCE"</f>
        <v>CLARENCE</v>
      </c>
      <c r="G2187">
        <v>20</v>
      </c>
      <c r="H2187">
        <v>0</v>
      </c>
      <c r="I2187">
        <v>324.39999999999998</v>
      </c>
    </row>
    <row r="2188" spans="1:9" x14ac:dyDescent="0.25">
      <c r="A2188" t="s">
        <v>49</v>
      </c>
      <c r="B2188" t="str">
        <f>"""TorlysDynamics"",""Torlys Inc."",""111"",""3"",""SHA0251481"",""4"",""40000"""</f>
        <v>"TorlysDynamics","Torlys Inc.","111","3","SHA0251481","4","40000"</v>
      </c>
      <c r="C2188" s="2">
        <v>45947</v>
      </c>
      <c r="D2188" s="2" t="str">
        <f>"SHA0251481"</f>
        <v>SHA0251481</v>
      </c>
      <c r="E2188" s="2" t="str">
        <f>"O329"</f>
        <v>O329</v>
      </c>
      <c r="F2188" t="str">
        <f>"CLARENCE"</f>
        <v>CLARENCE</v>
      </c>
      <c r="G2188">
        <v>0</v>
      </c>
      <c r="H2188">
        <v>0</v>
      </c>
      <c r="I2188">
        <v>2</v>
      </c>
    </row>
    <row r="2189" spans="1:9" x14ac:dyDescent="0.25">
      <c r="A2189" t="s">
        <v>49</v>
      </c>
      <c r="B2189" t="str">
        <f>"""TorlysDynamics"",""Torlys Inc."",""111"",""3"",""SHA0251482"",""4"",""20000"""</f>
        <v>"TorlysDynamics","Torlys Inc.","111","3","SHA0251482","4","20000"</v>
      </c>
      <c r="C2189" s="2">
        <v>45947</v>
      </c>
      <c r="D2189" s="2" t="str">
        <f>"SHA0251482"</f>
        <v>SHA0251482</v>
      </c>
      <c r="E2189" s="2" t="str">
        <f>"O329"</f>
        <v>O329</v>
      </c>
      <c r="F2189" t="str">
        <f>"CLARENCE"</f>
        <v>CLARENCE</v>
      </c>
      <c r="G2189">
        <v>0</v>
      </c>
      <c r="H2189">
        <v>0</v>
      </c>
      <c r="I2189">
        <v>1</v>
      </c>
    </row>
    <row r="2190" spans="1:9" x14ac:dyDescent="0.25">
      <c r="A2190" t="s">
        <v>49</v>
      </c>
      <c r="B2190" t="str">
        <f>"""TorlysDynamics"",""Torlys Inc."",""111"",""3"",""SHA0251483"",""4"",""10000"""</f>
        <v>"TorlysDynamics","Torlys Inc.","111","3","SHA0251483","4","10000"</v>
      </c>
      <c r="C2190" s="2">
        <v>45947</v>
      </c>
      <c r="D2190" s="2" t="str">
        <f>"SHA0251483"</f>
        <v>SHA0251483</v>
      </c>
      <c r="E2190" s="2" t="str">
        <f>"W800"</f>
        <v>W800</v>
      </c>
      <c r="F2190" t="str">
        <f>"JASON-R"</f>
        <v>JASON-R</v>
      </c>
      <c r="G2190">
        <v>7</v>
      </c>
      <c r="H2190">
        <v>0</v>
      </c>
      <c r="I2190">
        <v>195.51</v>
      </c>
    </row>
    <row r="2191" spans="1:9" x14ac:dyDescent="0.25">
      <c r="A2191" t="s">
        <v>49</v>
      </c>
      <c r="B2191" t="str">
        <f>"""TorlysDynamics"",""Torlys Inc."",""111"",""3"",""SHA0251483"",""4"",""30000"""</f>
        <v>"TorlysDynamics","Torlys Inc.","111","3","SHA0251483","4","30000"</v>
      </c>
      <c r="C2191" s="2">
        <v>45947</v>
      </c>
      <c r="D2191" s="2" t="str">
        <f>"SHA0251483"</f>
        <v>SHA0251483</v>
      </c>
      <c r="E2191" s="2" t="str">
        <f>"W800"</f>
        <v>W800</v>
      </c>
      <c r="F2191" t="str">
        <f>"JASON-R"</f>
        <v>JASON-R</v>
      </c>
      <c r="G2191">
        <v>0</v>
      </c>
      <c r="H2191">
        <v>0</v>
      </c>
      <c r="I2191">
        <v>1</v>
      </c>
    </row>
    <row r="2192" spans="1:9" x14ac:dyDescent="0.25">
      <c r="A2192" t="s">
        <v>49</v>
      </c>
      <c r="B2192" t="str">
        <f>"""TorlysDynamics"",""Torlys Inc."",""111"",""3"",""SHA0251485"",""4"",""30000"""</f>
        <v>"TorlysDynamics","Torlys Inc.","111","3","SHA0251485","4","30000"</v>
      </c>
      <c r="C2192" s="2">
        <v>45947</v>
      </c>
      <c r="D2192" s="2" t="str">
        <f>"SHA0251485"</f>
        <v>SHA0251485</v>
      </c>
      <c r="E2192" s="2" t="str">
        <f>"W800"</f>
        <v>W800</v>
      </c>
      <c r="F2192" t="str">
        <f>"JASON-R"</f>
        <v>JASON-R</v>
      </c>
      <c r="G2192">
        <v>13</v>
      </c>
      <c r="H2192">
        <v>0</v>
      </c>
      <c r="I2192">
        <v>13</v>
      </c>
    </row>
    <row r="2193" spans="1:9" x14ac:dyDescent="0.25">
      <c r="A2193" t="s">
        <v>49</v>
      </c>
      <c r="B2193" t="str">
        <f>"""TorlysDynamics"",""Torlys Inc."",""111"",""3"",""SHA0251486"",""4"",""10000"""</f>
        <v>"TorlysDynamics","Torlys Inc.","111","3","SHA0251486","4","10000"</v>
      </c>
      <c r="C2193" s="2">
        <v>45947</v>
      </c>
      <c r="D2193" s="2" t="str">
        <f>"SHA0251486"</f>
        <v>SHA0251486</v>
      </c>
      <c r="E2193" s="2" t="str">
        <f>"C1000"</f>
        <v>C1000</v>
      </c>
      <c r="F2193" t="str">
        <f>"BRANDON"</f>
        <v>BRANDON</v>
      </c>
      <c r="G2193">
        <v>12</v>
      </c>
      <c r="H2193">
        <v>0</v>
      </c>
      <c r="I2193">
        <v>262.2</v>
      </c>
    </row>
    <row r="2194" spans="1:9" x14ac:dyDescent="0.25">
      <c r="A2194" t="s">
        <v>49</v>
      </c>
      <c r="B2194" t="str">
        <f>"""TorlysDynamics"",""Torlys Inc."",""111"",""3"",""SHA0251487"",""4"",""10000"""</f>
        <v>"TorlysDynamics","Torlys Inc.","111","3","SHA0251487","4","10000"</v>
      </c>
      <c r="C2194" s="2">
        <v>45947</v>
      </c>
      <c r="D2194" s="2" t="str">
        <f>"SHA0251487"</f>
        <v>SHA0251487</v>
      </c>
      <c r="E2194" s="2" t="str">
        <f>"A100"</f>
        <v>A100</v>
      </c>
      <c r="F2194" t="str">
        <f>"CLARENCE"</f>
        <v>CLARENCE</v>
      </c>
      <c r="G2194">
        <v>3</v>
      </c>
      <c r="H2194">
        <v>0</v>
      </c>
      <c r="I2194">
        <v>29.25</v>
      </c>
    </row>
    <row r="2195" spans="1:9" x14ac:dyDescent="0.25">
      <c r="A2195" t="s">
        <v>49</v>
      </c>
      <c r="B2195" t="str">
        <f>"""TorlysDynamics"",""Torlys Inc."",""111"",""3"",""SHA0251488"",""4"",""10000"""</f>
        <v>"TorlysDynamics","Torlys Inc.","111","3","SHA0251488","4","10000"</v>
      </c>
      <c r="C2195" s="2">
        <v>45947</v>
      </c>
      <c r="D2195" s="2" t="str">
        <f>"SHA0251488"</f>
        <v>SHA0251488</v>
      </c>
      <c r="E2195" s="2" t="str">
        <f>"D199"</f>
        <v>D199</v>
      </c>
      <c r="F2195" t="str">
        <f>"CLARENCE"</f>
        <v>CLARENCE</v>
      </c>
      <c r="G2195">
        <v>15</v>
      </c>
      <c r="H2195">
        <v>0</v>
      </c>
      <c r="I2195">
        <v>219.9</v>
      </c>
    </row>
    <row r="2196" spans="1:9" x14ac:dyDescent="0.25">
      <c r="A2196" t="s">
        <v>49</v>
      </c>
      <c r="B2196" t="str">
        <f>"""TorlysDynamics"",""Torlys Inc."",""111"",""3"",""SHA0251489"",""4"",""10000"""</f>
        <v>"TorlysDynamics","Torlys Inc.","111","3","SHA0251489","4","10000"</v>
      </c>
      <c r="C2196" s="2">
        <v>45947</v>
      </c>
      <c r="D2196" s="2" t="str">
        <f>"SHA0251489"</f>
        <v>SHA0251489</v>
      </c>
      <c r="E2196" s="2" t="str">
        <f>"C1000"</f>
        <v>C1000</v>
      </c>
      <c r="F2196" t="str">
        <f>"BRANDON"</f>
        <v>BRANDON</v>
      </c>
      <c r="G2196">
        <v>17</v>
      </c>
      <c r="H2196">
        <v>1</v>
      </c>
      <c r="I2196">
        <v>1079.1600000000001</v>
      </c>
    </row>
    <row r="2197" spans="1:9" x14ac:dyDescent="0.25">
      <c r="A2197" t="s">
        <v>49</v>
      </c>
      <c r="B2197" t="str">
        <f>"""TorlysDynamics"",""Torlys Inc."",""111"",""3"",""SHA0251489"",""4"",""30000"""</f>
        <v>"TorlysDynamics","Torlys Inc.","111","3","SHA0251489","4","30000"</v>
      </c>
      <c r="C2197" s="2">
        <v>45947</v>
      </c>
      <c r="D2197" s="2" t="str">
        <f>"SHA0251489"</f>
        <v>SHA0251489</v>
      </c>
      <c r="E2197" s="2" t="str">
        <f>"C1000"</f>
        <v>C1000</v>
      </c>
      <c r="F2197" t="str">
        <f>"BRANDON"</f>
        <v>BRANDON</v>
      </c>
      <c r="G2197">
        <v>0</v>
      </c>
      <c r="H2197">
        <v>0</v>
      </c>
      <c r="I2197">
        <v>2</v>
      </c>
    </row>
    <row r="2198" spans="1:9" x14ac:dyDescent="0.25">
      <c r="A2198" t="s">
        <v>49</v>
      </c>
      <c r="B2198" t="str">
        <f>"""TorlysDynamics"",""Torlys Inc."",""111"",""3"",""SHA0251490"",""4"",""10000"""</f>
        <v>"TorlysDynamics","Torlys Inc.","111","3","SHA0251490","4","10000"</v>
      </c>
      <c r="C2198" s="2">
        <v>45947</v>
      </c>
      <c r="D2198" s="2" t="str">
        <f>"SHA0251490"</f>
        <v>SHA0251490</v>
      </c>
      <c r="E2198" s="2" t="str">
        <f>"C1000"</f>
        <v>C1000</v>
      </c>
      <c r="F2198" t="str">
        <f>"BRANDON"</f>
        <v>BRANDON</v>
      </c>
      <c r="G2198">
        <v>0</v>
      </c>
      <c r="H2198">
        <v>0</v>
      </c>
      <c r="I2198">
        <v>2</v>
      </c>
    </row>
    <row r="2199" spans="1:9" x14ac:dyDescent="0.25">
      <c r="A2199" t="s">
        <v>49</v>
      </c>
      <c r="B2199" t="str">
        <f>"""TorlysDynamics"",""Torlys Inc."",""111"",""3"",""SHA0251491"",""4"",""10000"""</f>
        <v>"TorlysDynamics","Torlys Inc.","111","3","SHA0251491","4","10000"</v>
      </c>
      <c r="C2199" s="2">
        <v>45947</v>
      </c>
      <c r="D2199" s="2" t="str">
        <f>"SHA0251491"</f>
        <v>SHA0251491</v>
      </c>
      <c r="E2199" s="2" t="str">
        <f>"C1000"</f>
        <v>C1000</v>
      </c>
      <c r="F2199" t="str">
        <f>"BRANDON"</f>
        <v>BRANDON</v>
      </c>
      <c r="G2199">
        <v>16</v>
      </c>
      <c r="H2199">
        <v>0</v>
      </c>
      <c r="I2199">
        <v>344</v>
      </c>
    </row>
    <row r="2200" spans="1:9" x14ac:dyDescent="0.25">
      <c r="A2200" t="s">
        <v>49</v>
      </c>
      <c r="B2200" t="str">
        <f>"""TorlysDynamics"",""Torlys Inc."",""111"",""3"",""SHA0251493"",""4"",""10000"""</f>
        <v>"TorlysDynamics","Torlys Inc.","111","3","SHA0251493","4","10000"</v>
      </c>
      <c r="C2200" s="2">
        <v>45947</v>
      </c>
      <c r="D2200" s="2" t="str">
        <f>"SHA0251493"</f>
        <v>SHA0251493</v>
      </c>
      <c r="E2200" s="2" t="str">
        <f>"C1000"</f>
        <v>C1000</v>
      </c>
      <c r="F2200" t="str">
        <f>"BRANDON"</f>
        <v>BRANDON</v>
      </c>
      <c r="G2200">
        <v>13</v>
      </c>
      <c r="H2200">
        <v>0</v>
      </c>
      <c r="I2200">
        <v>284.05</v>
      </c>
    </row>
    <row r="2201" spans="1:9" x14ac:dyDescent="0.25">
      <c r="A2201" t="s">
        <v>49</v>
      </c>
      <c r="B2201" t="str">
        <f>"""TorlysDynamics"",""Torlys Inc."",""111"",""3"",""SHA0251494"",""4"",""10000"""</f>
        <v>"TorlysDynamics","Torlys Inc.","111","3","SHA0251494","4","10000"</v>
      </c>
      <c r="C2201" s="2">
        <v>45947</v>
      </c>
      <c r="D2201" s="2" t="str">
        <f>"SHA0251494"</f>
        <v>SHA0251494</v>
      </c>
      <c r="E2201" s="2" t="str">
        <f>"C1000"</f>
        <v>C1000</v>
      </c>
      <c r="F2201" t="str">
        <f>"BRANDON"</f>
        <v>BRANDON</v>
      </c>
      <c r="G2201">
        <v>4</v>
      </c>
      <c r="H2201">
        <v>0</v>
      </c>
      <c r="I2201">
        <v>91.28</v>
      </c>
    </row>
    <row r="2202" spans="1:9" x14ac:dyDescent="0.25">
      <c r="A2202" t="s">
        <v>49</v>
      </c>
      <c r="B2202" t="str">
        <f>"""TorlysDynamics"",""Torlys Inc."",""111"",""3"",""SHA0251495"",""4"",""10000"""</f>
        <v>"TorlysDynamics","Torlys Inc.","111","3","SHA0251495","4","10000"</v>
      </c>
      <c r="C2202" s="2">
        <v>45947</v>
      </c>
      <c r="D2202" s="2" t="str">
        <f>"SHA0251495"</f>
        <v>SHA0251495</v>
      </c>
      <c r="E2202" s="2" t="str">
        <f>"M475"</f>
        <v>M475</v>
      </c>
      <c r="F2202" t="str">
        <f>"CLARENCE"</f>
        <v>CLARENCE</v>
      </c>
      <c r="G2202">
        <v>0</v>
      </c>
      <c r="H2202">
        <v>0</v>
      </c>
      <c r="I2202">
        <v>1</v>
      </c>
    </row>
    <row r="2203" spans="1:9" x14ac:dyDescent="0.25">
      <c r="A2203" t="s">
        <v>49</v>
      </c>
      <c r="B2203" t="str">
        <f>"""TorlysDynamics"",""Torlys Inc."",""111"",""3"",""SHA0251496"",""4"",""10000"""</f>
        <v>"TorlysDynamics","Torlys Inc.","111","3","SHA0251496","4","10000"</v>
      </c>
      <c r="C2203" s="2">
        <v>45947</v>
      </c>
      <c r="D2203" s="2" t="str">
        <f>"SHA0251496"</f>
        <v>SHA0251496</v>
      </c>
      <c r="E2203" s="2" t="str">
        <f>"M475"</f>
        <v>M475</v>
      </c>
      <c r="F2203" t="str">
        <f>"JASON-R"</f>
        <v>JASON-R</v>
      </c>
      <c r="G2203">
        <v>21</v>
      </c>
      <c r="H2203">
        <v>0</v>
      </c>
      <c r="I2203">
        <v>341.88</v>
      </c>
    </row>
    <row r="2204" spans="1:9" x14ac:dyDescent="0.25">
      <c r="A2204" t="s">
        <v>49</v>
      </c>
      <c r="B2204" t="str">
        <f>"""TorlysDynamics"",""Torlys Inc."",""111"",""3"",""SHA0251496"",""4"",""20000"""</f>
        <v>"TorlysDynamics","Torlys Inc.","111","3","SHA0251496","4","20000"</v>
      </c>
      <c r="C2204" s="2">
        <v>45947</v>
      </c>
      <c r="D2204" s="2" t="str">
        <f>"SHA0251496"</f>
        <v>SHA0251496</v>
      </c>
      <c r="E2204" s="2" t="str">
        <f>"M475"</f>
        <v>M475</v>
      </c>
      <c r="F2204" t="str">
        <f>"JASON-R"</f>
        <v>JASON-R</v>
      </c>
      <c r="G2204">
        <v>0</v>
      </c>
      <c r="H2204">
        <v>0</v>
      </c>
      <c r="I2204">
        <v>2</v>
      </c>
    </row>
    <row r="2205" spans="1:9" x14ac:dyDescent="0.25">
      <c r="A2205" t="s">
        <v>49</v>
      </c>
      <c r="B2205" t="str">
        <f>"""TorlysDynamics"",""Torlys Inc."",""111"",""3"",""SHA0251499"",""4"",""10000"""</f>
        <v>"TorlysDynamics","Torlys Inc.","111","3","SHA0251499","4","10000"</v>
      </c>
      <c r="C2205" s="2">
        <v>45947</v>
      </c>
      <c r="D2205" s="2" t="str">
        <f>"SHA0251499"</f>
        <v>SHA0251499</v>
      </c>
      <c r="E2205" s="2" t="str">
        <f>"C1000"</f>
        <v>C1000</v>
      </c>
      <c r="F2205" t="str">
        <f>"BRANDON"</f>
        <v>BRANDON</v>
      </c>
      <c r="G2205">
        <v>9</v>
      </c>
      <c r="H2205">
        <v>0</v>
      </c>
      <c r="I2205">
        <v>211.23</v>
      </c>
    </row>
    <row r="2206" spans="1:9" x14ac:dyDescent="0.25">
      <c r="A2206" t="s">
        <v>49</v>
      </c>
      <c r="B2206" t="str">
        <f>"""TorlysDynamics"",""Torlys Inc."",""111"",""3"",""SHA0251504"",""4"",""10000"""</f>
        <v>"TorlysDynamics","Torlys Inc.","111","3","SHA0251504","4","10000"</v>
      </c>
      <c r="C2206" s="2">
        <v>45947</v>
      </c>
      <c r="D2206" s="2" t="str">
        <f>"SHA0251504"</f>
        <v>SHA0251504</v>
      </c>
      <c r="E2206" s="2" t="str">
        <f>"M830"</f>
        <v>M830</v>
      </c>
      <c r="F2206" t="str">
        <f>"AQIYL"</f>
        <v>AQIYL</v>
      </c>
      <c r="G2206">
        <v>0</v>
      </c>
      <c r="H2206">
        <v>2</v>
      </c>
      <c r="I2206">
        <v>2438.8000000000002</v>
      </c>
    </row>
    <row r="2207" spans="1:9" x14ac:dyDescent="0.25">
      <c r="A2207" t="s">
        <v>49</v>
      </c>
      <c r="B2207" t="str">
        <f>"""TorlysDynamics"",""Torlys Inc."",""111"",""3"",""SHA0251506"",""4"",""10000"""</f>
        <v>"TorlysDynamics","Torlys Inc.","111","3","SHA0251506","4","10000"</v>
      </c>
      <c r="C2207" s="2">
        <v>45947</v>
      </c>
      <c r="D2207" s="2" t="str">
        <f>"SHA0251506"</f>
        <v>SHA0251506</v>
      </c>
      <c r="E2207" s="2" t="str">
        <f>"A333"</f>
        <v>A333</v>
      </c>
      <c r="F2207" t="str">
        <f>"AQIYL"</f>
        <v>AQIYL</v>
      </c>
      <c r="G2207">
        <v>3</v>
      </c>
      <c r="H2207">
        <v>0</v>
      </c>
      <c r="I2207">
        <v>46.92</v>
      </c>
    </row>
    <row r="2208" spans="1:9" x14ac:dyDescent="0.25">
      <c r="A2208" t="s">
        <v>49</v>
      </c>
      <c r="B2208" t="str">
        <f>"""TorlysDynamics"",""Torlys Inc."",""111"",""3"",""SHA0251509"",""4"",""10000"""</f>
        <v>"TorlysDynamics","Torlys Inc.","111","3","SHA0251509","4","10000"</v>
      </c>
      <c r="C2208" s="2">
        <v>45947</v>
      </c>
      <c r="D2208" s="2" t="str">
        <f>"SHA0251509"</f>
        <v>SHA0251509</v>
      </c>
      <c r="E2208" s="2" t="str">
        <f>"A345"</f>
        <v>A345</v>
      </c>
      <c r="F2208" t="str">
        <f>"CLARENCE"</f>
        <v>CLARENCE</v>
      </c>
      <c r="G2208">
        <v>16</v>
      </c>
      <c r="H2208">
        <v>0</v>
      </c>
      <c r="I2208">
        <v>272</v>
      </c>
    </row>
    <row r="2209" spans="1:9" x14ac:dyDescent="0.25">
      <c r="A2209" t="s">
        <v>49</v>
      </c>
      <c r="B2209" t="str">
        <f>"""TorlysDynamics"",""Torlys Inc."",""111"",""3"",""SHA0251509"",""4"",""20000"""</f>
        <v>"TorlysDynamics","Torlys Inc.","111","3","SHA0251509","4","20000"</v>
      </c>
      <c r="C2209" s="2">
        <v>45947</v>
      </c>
      <c r="D2209" s="2" t="str">
        <f>"SHA0251509"</f>
        <v>SHA0251509</v>
      </c>
      <c r="E2209" s="2" t="str">
        <f>"A345"</f>
        <v>A345</v>
      </c>
      <c r="F2209" t="str">
        <f>"CLARENCE"</f>
        <v>CLARENCE</v>
      </c>
      <c r="G2209">
        <v>0</v>
      </c>
      <c r="H2209">
        <v>0</v>
      </c>
      <c r="I2209">
        <v>4</v>
      </c>
    </row>
    <row r="2210" spans="1:9" x14ac:dyDescent="0.25">
      <c r="A2210" t="s">
        <v>49</v>
      </c>
      <c r="B2210" t="str">
        <f>"""TorlysDynamics"",""Torlys Inc."",""111"",""3"",""SHA0251510"",""4"",""10000"""</f>
        <v>"TorlysDynamics","Torlys Inc.","111","3","SHA0251510","4","10000"</v>
      </c>
      <c r="C2210" s="2">
        <v>45947</v>
      </c>
      <c r="D2210" s="2" t="str">
        <f>"SHA0251510"</f>
        <v>SHA0251510</v>
      </c>
      <c r="E2210" s="2" t="str">
        <f>"A345"</f>
        <v>A345</v>
      </c>
      <c r="F2210" t="str">
        <f>"CLARENCE"</f>
        <v>CLARENCE</v>
      </c>
      <c r="G2210">
        <v>6</v>
      </c>
      <c r="H2210">
        <v>0</v>
      </c>
      <c r="I2210">
        <v>116.88</v>
      </c>
    </row>
    <row r="2211" spans="1:9" x14ac:dyDescent="0.25">
      <c r="A2211" t="s">
        <v>49</v>
      </c>
      <c r="B2211" t="str">
        <f>"""TorlysDynamics"",""Torlys Inc."",""111"",""3"",""SHA0251511"",""4"",""10000"""</f>
        <v>"TorlysDynamics","Torlys Inc.","111","3","SHA0251511","4","10000"</v>
      </c>
      <c r="C2211" s="2">
        <v>45947</v>
      </c>
      <c r="D2211" s="2" t="str">
        <f>"SHA0251511"</f>
        <v>SHA0251511</v>
      </c>
      <c r="E2211" s="2" t="str">
        <f>"A345"</f>
        <v>A345</v>
      </c>
      <c r="F2211" t="str">
        <f>"CLARENCE"</f>
        <v>CLARENCE</v>
      </c>
      <c r="G2211">
        <v>0</v>
      </c>
      <c r="H2211">
        <v>0</v>
      </c>
      <c r="I2211">
        <v>1</v>
      </c>
    </row>
    <row r="2212" spans="1:9" x14ac:dyDescent="0.25">
      <c r="A2212" t="s">
        <v>49</v>
      </c>
      <c r="B2212" t="str">
        <f>"""TorlysDynamics"",""Torlys Inc."",""111"",""3"",""SHA0251512"",""4"",""10000"""</f>
        <v>"TorlysDynamics","Torlys Inc.","111","3","SHA0251512","4","10000"</v>
      </c>
      <c r="C2212" s="2">
        <v>45947</v>
      </c>
      <c r="D2212" s="2" t="str">
        <f>"SHA0251512"</f>
        <v>SHA0251512</v>
      </c>
      <c r="E2212" s="2" t="str">
        <f>"A345"</f>
        <v>A345</v>
      </c>
      <c r="F2212" t="str">
        <f>"CLARENCE"</f>
        <v>CLARENCE</v>
      </c>
      <c r="G2212">
        <v>11</v>
      </c>
      <c r="H2212">
        <v>0</v>
      </c>
      <c r="I2212">
        <v>205.37</v>
      </c>
    </row>
    <row r="2213" spans="1:9" x14ac:dyDescent="0.25">
      <c r="A2213" t="s">
        <v>49</v>
      </c>
      <c r="B2213" t="str">
        <f>"""TorlysDynamics"",""Torlys Inc."",""111"",""3"",""SHA0251513"",""4"",""10000"""</f>
        <v>"TorlysDynamics","Torlys Inc.","111","3","SHA0251513","4","10000"</v>
      </c>
      <c r="C2213" s="2">
        <v>45947</v>
      </c>
      <c r="D2213" s="2" t="str">
        <f>"SHA0251513"</f>
        <v>SHA0251513</v>
      </c>
      <c r="E2213" s="2" t="str">
        <f>"S165"</f>
        <v>S165</v>
      </c>
      <c r="F2213" t="str">
        <f>"BRANDON"</f>
        <v>BRANDON</v>
      </c>
      <c r="G2213">
        <v>4</v>
      </c>
      <c r="H2213">
        <v>2</v>
      </c>
      <c r="I2213">
        <v>2997.06</v>
      </c>
    </row>
    <row r="2214" spans="1:9" x14ac:dyDescent="0.25">
      <c r="A2214" t="s">
        <v>49</v>
      </c>
      <c r="B2214" t="str">
        <f>"""TorlysDynamics"",""Torlys Inc."",""111"",""3"",""SHA0251513"",""4"",""40000"""</f>
        <v>"TorlysDynamics","Torlys Inc.","111","3","SHA0251513","4","40000"</v>
      </c>
      <c r="C2214" s="2">
        <v>45947</v>
      </c>
      <c r="D2214" s="2" t="str">
        <f>"SHA0251513"</f>
        <v>SHA0251513</v>
      </c>
      <c r="E2214" s="2" t="str">
        <f>"S165"</f>
        <v>S165</v>
      </c>
      <c r="F2214" t="str">
        <f>"BRANDON"</f>
        <v>BRANDON</v>
      </c>
      <c r="G2214">
        <v>0</v>
      </c>
      <c r="H2214">
        <v>0</v>
      </c>
      <c r="I2214">
        <v>4</v>
      </c>
    </row>
    <row r="2215" spans="1:9" x14ac:dyDescent="0.25">
      <c r="A2215" t="s">
        <v>49</v>
      </c>
      <c r="B2215" t="str">
        <f>"""TorlysDynamics"",""Torlys Inc."",""111"",""3"",""SHA0251513"",""4"",""50000"""</f>
        <v>"TorlysDynamics","Torlys Inc.","111","3","SHA0251513","4","50000"</v>
      </c>
      <c r="C2215" s="2">
        <v>45947</v>
      </c>
      <c r="D2215" s="2" t="str">
        <f>"SHA0251513"</f>
        <v>SHA0251513</v>
      </c>
      <c r="E2215" s="2" t="str">
        <f>"S165"</f>
        <v>S165</v>
      </c>
      <c r="F2215" t="str">
        <f>"BRANDON"</f>
        <v>BRANDON</v>
      </c>
      <c r="G2215">
        <v>0</v>
      </c>
      <c r="H2215">
        <v>0</v>
      </c>
      <c r="I2215">
        <v>1</v>
      </c>
    </row>
    <row r="2216" spans="1:9" x14ac:dyDescent="0.25">
      <c r="A2216" t="s">
        <v>49</v>
      </c>
      <c r="B2216" t="str">
        <f>"""TorlysDynamics"",""Torlys Inc."",""111"",""3"",""SHA0251514"",""4"",""10000"""</f>
        <v>"TorlysDynamics","Torlys Inc.","111","3","SHA0251514","4","10000"</v>
      </c>
      <c r="C2216" s="2">
        <v>45947</v>
      </c>
      <c r="D2216" s="2" t="str">
        <f>"SHA0251514"</f>
        <v>SHA0251514</v>
      </c>
      <c r="E2216" s="2" t="str">
        <f>"L502"</f>
        <v>L502</v>
      </c>
      <c r="F2216" t="str">
        <f>"AQIYL"</f>
        <v>AQIYL</v>
      </c>
      <c r="G2216">
        <v>5</v>
      </c>
      <c r="H2216">
        <v>0</v>
      </c>
      <c r="I2216">
        <v>81.400000000000006</v>
      </c>
    </row>
    <row r="2217" spans="1:9" x14ac:dyDescent="0.25">
      <c r="A2217" t="s">
        <v>49</v>
      </c>
      <c r="B2217" t="str">
        <f>"""TorlysDynamics"",""Torlys Inc."",""111"",""3"",""SHA0251514"",""4"",""20000"""</f>
        <v>"TorlysDynamics","Torlys Inc.","111","3","SHA0251514","4","20000"</v>
      </c>
      <c r="C2217" s="2">
        <v>45947</v>
      </c>
      <c r="D2217" s="2" t="str">
        <f>"SHA0251514"</f>
        <v>SHA0251514</v>
      </c>
      <c r="E2217" s="2" t="str">
        <f>"L502"</f>
        <v>L502</v>
      </c>
      <c r="F2217" t="str">
        <f>"AQIYL"</f>
        <v>AQIYL</v>
      </c>
      <c r="G2217">
        <v>0</v>
      </c>
      <c r="H2217">
        <v>0</v>
      </c>
      <c r="I2217">
        <v>1</v>
      </c>
    </row>
    <row r="2218" spans="1:9" x14ac:dyDescent="0.25">
      <c r="A2218" t="s">
        <v>49</v>
      </c>
      <c r="B2218" t="str">
        <f>"""TorlysDynamics"",""Torlys Inc."",""111"",""3"",""SHA0251515"",""4"",""10000"""</f>
        <v>"TorlysDynamics","Torlys Inc.","111","3","SHA0251515","4","10000"</v>
      </c>
      <c r="C2218" s="2">
        <v>45947</v>
      </c>
      <c r="D2218" s="2" t="str">
        <f>"SHA0251515"</f>
        <v>SHA0251515</v>
      </c>
      <c r="E2218" s="2" t="str">
        <f>"Y-A440"</f>
        <v>Y-A440</v>
      </c>
      <c r="F2218" t="str">
        <f>""</f>
        <v/>
      </c>
      <c r="G2218">
        <v>0</v>
      </c>
      <c r="H2218">
        <v>0</v>
      </c>
      <c r="I2218">
        <v>1</v>
      </c>
    </row>
    <row r="2219" spans="1:9" x14ac:dyDescent="0.25">
      <c r="A2219" t="s">
        <v>49</v>
      </c>
      <c r="B2219" t="str">
        <f>"""TorlysDynamics"",""Torlys Inc."",""111"",""3"",""SHA0251520"",""4"",""10000"""</f>
        <v>"TorlysDynamics","Torlys Inc.","111","3","SHA0251520","4","10000"</v>
      </c>
      <c r="C2219" s="2">
        <v>45947</v>
      </c>
      <c r="D2219" s="2" t="str">
        <f>"SHA0251520"</f>
        <v>SHA0251520</v>
      </c>
      <c r="E2219" s="2" t="str">
        <f>"G419"</f>
        <v>G419</v>
      </c>
      <c r="F2219" t="str">
        <f>"BRANDON"</f>
        <v>BRANDON</v>
      </c>
      <c r="G2219">
        <v>3</v>
      </c>
      <c r="H2219">
        <v>0</v>
      </c>
      <c r="I2219">
        <v>46.92</v>
      </c>
    </row>
    <row r="2220" spans="1:9" x14ac:dyDescent="0.25">
      <c r="A2220" t="s">
        <v>49</v>
      </c>
      <c r="B2220" t="str">
        <f>"""TorlysDynamics"",""Torlys Inc."",""111"",""3"",""SHA0251521"",""4"",""10000"""</f>
        <v>"TorlysDynamics","Torlys Inc.","111","3","SHA0251521","4","10000"</v>
      </c>
      <c r="C2220" s="2">
        <v>45947</v>
      </c>
      <c r="D2220" s="2" t="str">
        <f>"SHA0251521"</f>
        <v>SHA0251521</v>
      </c>
      <c r="E2220" s="2" t="str">
        <f>"G419"</f>
        <v>G419</v>
      </c>
      <c r="F2220" t="str">
        <f>"BRANDON"</f>
        <v>BRANDON</v>
      </c>
      <c r="G2220">
        <v>0</v>
      </c>
      <c r="H2220">
        <v>0</v>
      </c>
      <c r="I2220">
        <v>1</v>
      </c>
    </row>
    <row r="2221" spans="1:9" x14ac:dyDescent="0.25">
      <c r="A2221" t="s">
        <v>49</v>
      </c>
      <c r="B2221" t="str">
        <f>"""TorlysDynamics"",""Torlys Inc."",""111"",""3"",""SHA0251522"",""4"",""40000"""</f>
        <v>"TorlysDynamics","Torlys Inc.","111","3","SHA0251522","4","40000"</v>
      </c>
      <c r="C2221" s="2">
        <v>45947</v>
      </c>
      <c r="D2221" s="2" t="str">
        <f>"SHA0251522"</f>
        <v>SHA0251522</v>
      </c>
      <c r="E2221" s="2" t="str">
        <f>"G419"</f>
        <v>G419</v>
      </c>
      <c r="F2221" t="str">
        <f>"BRANDON"</f>
        <v>BRANDON</v>
      </c>
      <c r="G2221">
        <v>0</v>
      </c>
      <c r="H2221">
        <v>1</v>
      </c>
      <c r="I2221">
        <v>1531.4</v>
      </c>
    </row>
    <row r="2222" spans="1:9" x14ac:dyDescent="0.25">
      <c r="A2222" t="s">
        <v>49</v>
      </c>
      <c r="B2222" t="str">
        <f>"""TorlysDynamics"",""Torlys Inc."",""111"",""3"",""SHA0251523"",""4"",""10000"""</f>
        <v>"TorlysDynamics","Torlys Inc.","111","3","SHA0251523","4","10000"</v>
      </c>
      <c r="C2222" s="2">
        <v>45947</v>
      </c>
      <c r="D2222" s="2" t="str">
        <f>"SHA0251523"</f>
        <v>SHA0251523</v>
      </c>
      <c r="E2222" s="2" t="str">
        <f>"R800"</f>
        <v>R800</v>
      </c>
      <c r="F2222" t="str">
        <f>"AQIYL"</f>
        <v>AQIYL</v>
      </c>
      <c r="G2222">
        <v>16</v>
      </c>
      <c r="H2222">
        <v>1</v>
      </c>
      <c r="I2222">
        <v>1305.68</v>
      </c>
    </row>
    <row r="2223" spans="1:9" x14ac:dyDescent="0.25">
      <c r="A2223" t="s">
        <v>49</v>
      </c>
      <c r="B2223" t="str">
        <f>"""TorlysDynamics"",""Torlys Inc."",""111"",""3"",""SHA0251530"",""4"",""130000"""</f>
        <v>"TorlysDynamics","Torlys Inc.","111","3","SHA0251530","4","130000"</v>
      </c>
      <c r="C2223" s="2">
        <v>45948</v>
      </c>
      <c r="D2223" s="2" t="str">
        <f>"SHA0251530"</f>
        <v>SHA0251530</v>
      </c>
      <c r="E2223" s="2" t="str">
        <f>"I5000-CDN"</f>
        <v>I5000-CDN</v>
      </c>
      <c r="F2223" t="str">
        <f>""</f>
        <v/>
      </c>
      <c r="G2223">
        <v>6</v>
      </c>
      <c r="H2223">
        <v>0</v>
      </c>
      <c r="I2223">
        <v>78</v>
      </c>
    </row>
    <row r="2224" spans="1:9" x14ac:dyDescent="0.25">
      <c r="A2224" t="s">
        <v>49</v>
      </c>
      <c r="B2224" t="str">
        <f>"""TorlysDynamics"",""Torlys Inc."",""111"",""3"",""SHA0251530"",""4"",""170000"""</f>
        <v>"TorlysDynamics","Torlys Inc.","111","3","SHA0251530","4","170000"</v>
      </c>
      <c r="C2224" s="2">
        <v>45948</v>
      </c>
      <c r="D2224" s="2" t="str">
        <f>"SHA0251530"</f>
        <v>SHA0251530</v>
      </c>
      <c r="E2224" s="2" t="str">
        <f>"I5000-CDN"</f>
        <v>I5000-CDN</v>
      </c>
      <c r="F2224" t="str">
        <f>""</f>
        <v/>
      </c>
      <c r="G2224">
        <v>34</v>
      </c>
      <c r="H2224">
        <v>1</v>
      </c>
      <c r="I2224">
        <v>1724.8</v>
      </c>
    </row>
    <row r="2225" spans="1:9" x14ac:dyDescent="0.25">
      <c r="A2225" t="s">
        <v>49</v>
      </c>
      <c r="B2225" t="str">
        <f>"""TorlysDynamics"",""Torlys Inc."",""111"",""3"",""SHA0251530"",""4"",""180000"""</f>
        <v>"TorlysDynamics","Torlys Inc.","111","3","SHA0251530","4","180000"</v>
      </c>
      <c r="C2225" s="2">
        <v>45948</v>
      </c>
      <c r="D2225" s="2" t="str">
        <f>"SHA0251530"</f>
        <v>SHA0251530</v>
      </c>
      <c r="E2225" s="2" t="str">
        <f>"I5000-CDN"</f>
        <v>I5000-CDN</v>
      </c>
      <c r="F2225" t="str">
        <f>""</f>
        <v/>
      </c>
      <c r="G2225">
        <v>0</v>
      </c>
      <c r="H2225">
        <v>0</v>
      </c>
      <c r="I2225">
        <v>14</v>
      </c>
    </row>
    <row r="2226" spans="1:9" x14ac:dyDescent="0.25">
      <c r="A2226" t="s">
        <v>49</v>
      </c>
      <c r="B2226" t="str">
        <f>"""TorlysDynamics"",""Torlys Inc."",""111"",""3"",""SHA0251536"",""4"",""10000"""</f>
        <v>"TorlysDynamics","Torlys Inc.","111","3","SHA0251536","4","10000"</v>
      </c>
      <c r="C2226" s="2">
        <v>45950</v>
      </c>
      <c r="D2226" s="2" t="str">
        <f>"SHA0251536"</f>
        <v>SHA0251536</v>
      </c>
      <c r="E2226" s="2" t="str">
        <f>"I120"</f>
        <v>I120</v>
      </c>
      <c r="F2226" t="str">
        <f>"KEVIN-F"</f>
        <v>KEVIN-F</v>
      </c>
      <c r="G2226">
        <v>0</v>
      </c>
      <c r="H2226">
        <v>0</v>
      </c>
      <c r="I2226">
        <v>1</v>
      </c>
    </row>
    <row r="2227" spans="1:9" x14ac:dyDescent="0.25">
      <c r="A2227" t="s">
        <v>49</v>
      </c>
      <c r="B2227" t="str">
        <f>"""TorlysDynamics"",""Torlys Inc."",""111"",""3"",""SHA0251538"",""4"",""10000"""</f>
        <v>"TorlysDynamics","Torlys Inc.","111","3","SHA0251538","4","10000"</v>
      </c>
      <c r="C2227" s="2">
        <v>45950</v>
      </c>
      <c r="D2227" s="2" t="str">
        <f>"SHA0251538"</f>
        <v>SHA0251538</v>
      </c>
      <c r="E2227" s="2" t="str">
        <f>"H235"</f>
        <v>H235</v>
      </c>
      <c r="F2227" t="str">
        <f>"AQIYL"</f>
        <v>AQIYL</v>
      </c>
      <c r="G2227">
        <v>0</v>
      </c>
      <c r="H2227">
        <v>4</v>
      </c>
      <c r="I2227">
        <v>4925.76</v>
      </c>
    </row>
    <row r="2228" spans="1:9" x14ac:dyDescent="0.25">
      <c r="A2228" t="s">
        <v>49</v>
      </c>
      <c r="B2228" t="str">
        <f>"""TorlysDynamics"",""Torlys Inc."",""111"",""3"",""SHA0251538"",""4"",""20000"""</f>
        <v>"TorlysDynamics","Torlys Inc.","111","3","SHA0251538","4","20000"</v>
      </c>
      <c r="C2228" s="2">
        <v>45950</v>
      </c>
      <c r="D2228" s="2" t="str">
        <f>"SHA0251538"</f>
        <v>SHA0251538</v>
      </c>
      <c r="E2228" s="2" t="str">
        <f>"H235"</f>
        <v>H235</v>
      </c>
      <c r="F2228" t="str">
        <f>"AQIYL"</f>
        <v>AQIYL</v>
      </c>
      <c r="G2228">
        <v>2</v>
      </c>
      <c r="H2228">
        <v>0</v>
      </c>
      <c r="I2228">
        <v>50</v>
      </c>
    </row>
    <row r="2229" spans="1:9" x14ac:dyDescent="0.25">
      <c r="A2229" t="s">
        <v>49</v>
      </c>
      <c r="B2229" t="str">
        <f>"""TorlysDynamics"",""Torlys Inc."",""111"",""3"",""SHA0251539"",""4"",""10000"""</f>
        <v>"TorlysDynamics","Torlys Inc.","111","3","SHA0251539","4","10000"</v>
      </c>
      <c r="C2229" s="2">
        <v>45950</v>
      </c>
      <c r="D2229" s="2" t="str">
        <f>"SHA0251539"</f>
        <v>SHA0251539</v>
      </c>
      <c r="E2229" s="2" t="str">
        <f>"R2150"</f>
        <v>R2150</v>
      </c>
      <c r="F2229" t="str">
        <f>"BRANDON"</f>
        <v>BRANDON</v>
      </c>
      <c r="G2229">
        <v>41</v>
      </c>
      <c r="H2229">
        <v>0</v>
      </c>
      <c r="I2229">
        <v>641.24</v>
      </c>
    </row>
    <row r="2230" spans="1:9" x14ac:dyDescent="0.25">
      <c r="A2230" t="s">
        <v>49</v>
      </c>
      <c r="B2230" t="str">
        <f>"""TorlysDynamics"",""Torlys Inc."",""111"",""3"",""SHA0251539"",""4"",""40000"""</f>
        <v>"TorlysDynamics","Torlys Inc.","111","3","SHA0251539","4","40000"</v>
      </c>
      <c r="C2230" s="2">
        <v>45950</v>
      </c>
      <c r="D2230" s="2" t="str">
        <f>"SHA0251539"</f>
        <v>SHA0251539</v>
      </c>
      <c r="E2230" s="2" t="str">
        <f>"R2150"</f>
        <v>R2150</v>
      </c>
      <c r="F2230" t="str">
        <f>"BRANDON"</f>
        <v>BRANDON</v>
      </c>
      <c r="G2230">
        <v>1</v>
      </c>
      <c r="H2230">
        <v>0</v>
      </c>
      <c r="I2230">
        <v>15.64</v>
      </c>
    </row>
    <row r="2231" spans="1:9" x14ac:dyDescent="0.25">
      <c r="A2231" t="s">
        <v>49</v>
      </c>
      <c r="B2231" t="str">
        <f>"""TorlysDynamics"",""Torlys Inc."",""111"",""3"",""SHA0251540"",""4"",""10000"""</f>
        <v>"TorlysDynamics","Torlys Inc.","111","3","SHA0251540","4","10000"</v>
      </c>
      <c r="C2231" s="2">
        <v>45950</v>
      </c>
      <c r="D2231" s="2" t="str">
        <f>"SHA0251540"</f>
        <v>SHA0251540</v>
      </c>
      <c r="E2231" s="2" t="str">
        <f>"T169"</f>
        <v>T169</v>
      </c>
      <c r="F2231" t="str">
        <f>"BRANDON"</f>
        <v>BRANDON</v>
      </c>
      <c r="G2231">
        <v>2</v>
      </c>
      <c r="H2231">
        <v>0</v>
      </c>
      <c r="I2231">
        <v>37.520000000000003</v>
      </c>
    </row>
    <row r="2232" spans="1:9" x14ac:dyDescent="0.25">
      <c r="A2232" t="s">
        <v>49</v>
      </c>
      <c r="B2232" t="str">
        <f>"""TorlysDynamics"",""Torlys Inc."",""111"",""3"",""SHA0251541"",""4"",""10000"""</f>
        <v>"TorlysDynamics","Torlys Inc.","111","3","SHA0251541","4","10000"</v>
      </c>
      <c r="C2232" s="2">
        <v>45950</v>
      </c>
      <c r="D2232" s="2" t="str">
        <f>"SHA0251541"</f>
        <v>SHA0251541</v>
      </c>
      <c r="E2232" s="2" t="str">
        <f>"D144"</f>
        <v>D144</v>
      </c>
      <c r="F2232" t="str">
        <f>"AQIYL"</f>
        <v>AQIYL</v>
      </c>
      <c r="G2232">
        <v>12</v>
      </c>
      <c r="H2232">
        <v>0</v>
      </c>
      <c r="I2232">
        <v>206.16</v>
      </c>
    </row>
    <row r="2233" spans="1:9" x14ac:dyDescent="0.25">
      <c r="A2233" t="s">
        <v>49</v>
      </c>
      <c r="B2233" t="str">
        <f>"""TorlysDynamics"",""Torlys Inc."",""111"",""3"",""SHA0251542"",""4"",""10000"""</f>
        <v>"TorlysDynamics","Torlys Inc.","111","3","SHA0251542","4","10000"</v>
      </c>
      <c r="C2233" s="2">
        <v>45950</v>
      </c>
      <c r="D2233" s="2" t="str">
        <f>"SHA0251542"</f>
        <v>SHA0251542</v>
      </c>
      <c r="E2233" s="2" t="str">
        <f>"D250"</f>
        <v>D250</v>
      </c>
      <c r="F2233" t="str">
        <f>"JASON-R"</f>
        <v>JASON-R</v>
      </c>
      <c r="G2233">
        <v>7</v>
      </c>
      <c r="H2233">
        <v>0</v>
      </c>
      <c r="I2233">
        <v>164.29</v>
      </c>
    </row>
    <row r="2234" spans="1:9" x14ac:dyDescent="0.25">
      <c r="A2234" t="s">
        <v>49</v>
      </c>
      <c r="B2234" t="str">
        <f>"""TorlysDynamics"",""Torlys Inc."",""111"",""3"",""SHA0251543"",""4"",""10000"""</f>
        <v>"TorlysDynamics","Torlys Inc.","111","3","SHA0251543","4","10000"</v>
      </c>
      <c r="C2234" s="2">
        <v>45950</v>
      </c>
      <c r="D2234" s="2" t="str">
        <f>"SHA0251543"</f>
        <v>SHA0251543</v>
      </c>
      <c r="E2234" s="2" t="str">
        <f>"D250"</f>
        <v>D250</v>
      </c>
      <c r="F2234" t="str">
        <f>"JASON-R"</f>
        <v>JASON-R</v>
      </c>
      <c r="G2234">
        <v>30</v>
      </c>
      <c r="H2234">
        <v>0</v>
      </c>
      <c r="I2234">
        <v>703.5</v>
      </c>
    </row>
    <row r="2235" spans="1:9" x14ac:dyDescent="0.25">
      <c r="A2235" t="s">
        <v>49</v>
      </c>
      <c r="B2235" t="str">
        <f>"""TorlysDynamics"",""Torlys Inc."",""111"",""3"",""SHA0251546"",""4"",""10000"""</f>
        <v>"TorlysDynamics","Torlys Inc.","111","3","SHA0251546","4","10000"</v>
      </c>
      <c r="C2235" s="2">
        <v>45950</v>
      </c>
      <c r="D2235" s="2" t="str">
        <f>"SHA0251546"</f>
        <v>SHA0251546</v>
      </c>
      <c r="E2235" s="2" t="str">
        <f>"J4133"</f>
        <v>J4133</v>
      </c>
      <c r="F2235" t="str">
        <f>"CLARENCE"</f>
        <v>CLARENCE</v>
      </c>
      <c r="G2235">
        <v>0</v>
      </c>
      <c r="H2235">
        <v>4</v>
      </c>
      <c r="I2235">
        <v>3253.12</v>
      </c>
    </row>
    <row r="2236" spans="1:9" x14ac:dyDescent="0.25">
      <c r="A2236" t="s">
        <v>49</v>
      </c>
      <c r="B2236" t="str">
        <f>"""TorlysDynamics"",""Torlys Inc."",""111"",""3"",""SHA0251547"",""4"",""10000"""</f>
        <v>"TorlysDynamics","Torlys Inc.","111","3","SHA0251547","4","10000"</v>
      </c>
      <c r="C2236" s="2">
        <v>45950</v>
      </c>
      <c r="D2236" s="2" t="str">
        <f>"SHA0251547"</f>
        <v>SHA0251547</v>
      </c>
      <c r="E2236" s="2" t="str">
        <f>"J4133"</f>
        <v>J4133</v>
      </c>
      <c r="F2236" t="str">
        <f>"CLARENCE"</f>
        <v>CLARENCE</v>
      </c>
      <c r="G2236">
        <v>2</v>
      </c>
      <c r="H2236">
        <v>0</v>
      </c>
      <c r="I2236">
        <v>46.44</v>
      </c>
    </row>
    <row r="2237" spans="1:9" x14ac:dyDescent="0.25">
      <c r="A2237" t="s">
        <v>49</v>
      </c>
      <c r="B2237" t="str">
        <f>"""TorlysDynamics"",""Torlys Inc."",""111"",""3"",""SHA0251548"",""4"",""10000"""</f>
        <v>"TorlysDynamics","Torlys Inc.","111","3","SHA0251548","4","10000"</v>
      </c>
      <c r="C2237" s="2">
        <v>45950</v>
      </c>
      <c r="D2237" s="2" t="str">
        <f>"SHA0251548"</f>
        <v>SHA0251548</v>
      </c>
      <c r="E2237" s="2" t="str">
        <f>"J4133"</f>
        <v>J4133</v>
      </c>
      <c r="F2237" t="str">
        <f>"CLARENCE"</f>
        <v>CLARENCE</v>
      </c>
      <c r="G2237">
        <v>18</v>
      </c>
      <c r="H2237">
        <v>1</v>
      </c>
      <c r="I2237">
        <v>1731.66</v>
      </c>
    </row>
    <row r="2238" spans="1:9" x14ac:dyDescent="0.25">
      <c r="A2238" t="s">
        <v>49</v>
      </c>
      <c r="B2238" t="str">
        <f>"""TorlysDynamics"",""Torlys Inc."",""111"",""3"",""SHA0251549"",""4"",""10000"""</f>
        <v>"TorlysDynamics","Torlys Inc.","111","3","SHA0251549","4","10000"</v>
      </c>
      <c r="C2238" s="2">
        <v>45950</v>
      </c>
      <c r="D2238" s="2" t="str">
        <f>"SHA0251549"</f>
        <v>SHA0251549</v>
      </c>
      <c r="E2238" s="2" t="str">
        <f>"P260"</f>
        <v>P260</v>
      </c>
      <c r="F2238" t="str">
        <f>"JASON-R"</f>
        <v>JASON-R</v>
      </c>
      <c r="G2238">
        <v>4</v>
      </c>
      <c r="H2238">
        <v>0</v>
      </c>
      <c r="I2238">
        <v>93.88</v>
      </c>
    </row>
    <row r="2239" spans="1:9" x14ac:dyDescent="0.25">
      <c r="A2239" t="s">
        <v>49</v>
      </c>
      <c r="B2239" t="str">
        <f>"""TorlysDynamics"",""Torlys Inc."",""111"",""3"",""SHA0251550"",""4"",""10000"""</f>
        <v>"TorlysDynamics","Torlys Inc.","111","3","SHA0251550","4","10000"</v>
      </c>
      <c r="C2239" s="2">
        <v>45950</v>
      </c>
      <c r="D2239" s="2" t="str">
        <f>"SHA0251550"</f>
        <v>SHA0251550</v>
      </c>
      <c r="E2239" s="2" t="str">
        <f>"P260"</f>
        <v>P260</v>
      </c>
      <c r="F2239" t="str">
        <f>"JASON-R"</f>
        <v>JASON-R</v>
      </c>
      <c r="G2239">
        <v>0</v>
      </c>
      <c r="H2239">
        <v>0</v>
      </c>
      <c r="I2239">
        <v>2</v>
      </c>
    </row>
    <row r="2240" spans="1:9" x14ac:dyDescent="0.25">
      <c r="A2240" t="s">
        <v>49</v>
      </c>
      <c r="B2240" t="str">
        <f>"""TorlysDynamics"",""Torlys Inc."",""111"",""3"",""SHA0251551"",""4"",""10000"""</f>
        <v>"TorlysDynamics","Torlys Inc.","111","3","SHA0251551","4","10000"</v>
      </c>
      <c r="C2240" s="2">
        <v>45950</v>
      </c>
      <c r="D2240" s="2" t="str">
        <f>"SHA0251551"</f>
        <v>SHA0251551</v>
      </c>
      <c r="E2240" s="2" t="str">
        <f>"P260"</f>
        <v>P260</v>
      </c>
      <c r="F2240" t="str">
        <f>"JASON-R"</f>
        <v>JASON-R</v>
      </c>
      <c r="G2240">
        <v>0</v>
      </c>
      <c r="H2240">
        <v>0</v>
      </c>
      <c r="I2240">
        <v>1</v>
      </c>
    </row>
    <row r="2241" spans="1:9" x14ac:dyDescent="0.25">
      <c r="A2241" t="s">
        <v>49</v>
      </c>
      <c r="B2241" t="str">
        <f>"""TorlysDynamics"",""Torlys Inc."",""111"",""3"",""SHA0251554"",""4"",""30000"""</f>
        <v>"TorlysDynamics","Torlys Inc.","111","3","SHA0251554","4","30000"</v>
      </c>
      <c r="C2241" s="2">
        <v>45950</v>
      </c>
      <c r="D2241" s="2" t="str">
        <f>"SHA0251554"</f>
        <v>SHA0251554</v>
      </c>
      <c r="E2241" s="2" t="str">
        <f>"C260"</f>
        <v>C260</v>
      </c>
      <c r="F2241" t="str">
        <f>"JASON-R"</f>
        <v>JASON-R</v>
      </c>
      <c r="G2241">
        <v>1</v>
      </c>
      <c r="H2241">
        <v>0</v>
      </c>
      <c r="I2241">
        <v>4</v>
      </c>
    </row>
    <row r="2242" spans="1:9" x14ac:dyDescent="0.25">
      <c r="A2242" t="s">
        <v>49</v>
      </c>
      <c r="B2242" t="str">
        <f>"""TorlysDynamics"",""Torlys Inc."",""111"",""3"",""SHA0251555"",""4"",""10000"""</f>
        <v>"TorlysDynamics","Torlys Inc.","111","3","SHA0251555","4","10000"</v>
      </c>
      <c r="C2242" s="2">
        <v>45950</v>
      </c>
      <c r="D2242" s="2" t="str">
        <f>"SHA0251555"</f>
        <v>SHA0251555</v>
      </c>
      <c r="E2242" s="2" t="str">
        <f>"O323"</f>
        <v>O323</v>
      </c>
      <c r="F2242" t="str">
        <f>"BRANDON"</f>
        <v>BRANDON</v>
      </c>
      <c r="G2242">
        <v>6</v>
      </c>
      <c r="H2242">
        <v>0</v>
      </c>
      <c r="I2242">
        <v>118.86</v>
      </c>
    </row>
    <row r="2243" spans="1:9" x14ac:dyDescent="0.25">
      <c r="A2243" t="s">
        <v>49</v>
      </c>
      <c r="B2243" t="str">
        <f>"""TorlysDynamics"",""Torlys Inc."",""111"",""3"",""SHA0251555"",""4"",""20000"""</f>
        <v>"TorlysDynamics","Torlys Inc.","111","3","SHA0251555","4","20000"</v>
      </c>
      <c r="C2243" s="2">
        <v>45950</v>
      </c>
      <c r="D2243" s="2" t="str">
        <f>"SHA0251555"</f>
        <v>SHA0251555</v>
      </c>
      <c r="E2243" s="2" t="str">
        <f>"O323"</f>
        <v>O323</v>
      </c>
      <c r="F2243" t="str">
        <f>"BRANDON"</f>
        <v>BRANDON</v>
      </c>
      <c r="G2243">
        <v>20</v>
      </c>
      <c r="H2243">
        <v>0</v>
      </c>
      <c r="I2243">
        <v>464.4</v>
      </c>
    </row>
    <row r="2244" spans="1:9" x14ac:dyDescent="0.25">
      <c r="A2244" t="s">
        <v>49</v>
      </c>
      <c r="B2244" t="str">
        <f>"""TorlysDynamics"",""Torlys Inc."",""111"",""3"",""SHA0251555"",""4"",""30000"""</f>
        <v>"TorlysDynamics","Torlys Inc.","111","3","SHA0251555","4","30000"</v>
      </c>
      <c r="C2244" s="2">
        <v>45950</v>
      </c>
      <c r="D2244" s="2" t="str">
        <f>"SHA0251555"</f>
        <v>SHA0251555</v>
      </c>
      <c r="E2244" s="2" t="str">
        <f>"O323"</f>
        <v>O323</v>
      </c>
      <c r="F2244" t="str">
        <f>"BRANDON"</f>
        <v>BRANDON</v>
      </c>
      <c r="G2244">
        <v>0</v>
      </c>
      <c r="H2244">
        <v>0</v>
      </c>
      <c r="I2244">
        <v>2</v>
      </c>
    </row>
    <row r="2245" spans="1:9" x14ac:dyDescent="0.25">
      <c r="A2245" t="s">
        <v>49</v>
      </c>
      <c r="B2245" t="str">
        <f>"""TorlysDynamics"",""Torlys Inc."",""111"",""3"",""SHA0251556"",""4"",""10000"""</f>
        <v>"TorlysDynamics","Torlys Inc.","111","3","SHA0251556","4","10000"</v>
      </c>
      <c r="C2245" s="2">
        <v>45950</v>
      </c>
      <c r="D2245" s="2" t="str">
        <f>"SHA0251556"</f>
        <v>SHA0251556</v>
      </c>
      <c r="E2245" s="2" t="str">
        <f>"O323"</f>
        <v>O323</v>
      </c>
      <c r="F2245" t="str">
        <f>"BRANDON"</f>
        <v>BRANDON</v>
      </c>
      <c r="G2245">
        <v>6</v>
      </c>
      <c r="H2245">
        <v>0</v>
      </c>
      <c r="I2245">
        <v>140.82</v>
      </c>
    </row>
    <row r="2246" spans="1:9" x14ac:dyDescent="0.25">
      <c r="A2246" t="s">
        <v>49</v>
      </c>
      <c r="B2246" t="str">
        <f>"""TorlysDynamics"",""Torlys Inc."",""111"",""3"",""SHA0251557"",""4"",""10000"""</f>
        <v>"TorlysDynamics","Torlys Inc.","111","3","SHA0251557","4","10000"</v>
      </c>
      <c r="C2246" s="2">
        <v>45950</v>
      </c>
      <c r="D2246" s="2" t="str">
        <f>"SHA0251557"</f>
        <v>SHA0251557</v>
      </c>
      <c r="E2246" s="2" t="str">
        <f>"C295"</f>
        <v>C295</v>
      </c>
      <c r="F2246" t="str">
        <f>"JOE-C"</f>
        <v>JOE-C</v>
      </c>
      <c r="G2246">
        <v>0</v>
      </c>
      <c r="H2246">
        <v>19</v>
      </c>
      <c r="I2246">
        <v>23397.360000000001</v>
      </c>
    </row>
    <row r="2247" spans="1:9" x14ac:dyDescent="0.25">
      <c r="A2247" t="s">
        <v>49</v>
      </c>
      <c r="B2247" t="str">
        <f>"""TorlysDynamics"",""Torlys Inc."",""111"",""3"",""SHA0251558"",""4"",""10000"""</f>
        <v>"TorlysDynamics","Torlys Inc.","111","3","SHA0251558","4","10000"</v>
      </c>
      <c r="C2247" s="2">
        <v>45950</v>
      </c>
      <c r="D2247" s="2" t="str">
        <f>"SHA0251558"</f>
        <v>SHA0251558</v>
      </c>
      <c r="E2247" s="2" t="str">
        <f>"A990"</f>
        <v>A990</v>
      </c>
      <c r="F2247" t="str">
        <f>"BRANDON"</f>
        <v>BRANDON</v>
      </c>
      <c r="G2247">
        <v>44</v>
      </c>
      <c r="H2247">
        <v>0</v>
      </c>
      <c r="I2247">
        <v>565.4</v>
      </c>
    </row>
    <row r="2248" spans="1:9" x14ac:dyDescent="0.25">
      <c r="A2248" t="s">
        <v>49</v>
      </c>
      <c r="B2248" t="str">
        <f>"""TorlysDynamics"",""Torlys Inc."",""111"",""3"",""SHA0251558"",""4"",""20000"""</f>
        <v>"TorlysDynamics","Torlys Inc.","111","3","SHA0251558","4","20000"</v>
      </c>
      <c r="C2248" s="2">
        <v>45950</v>
      </c>
      <c r="D2248" s="2" t="str">
        <f>"SHA0251558"</f>
        <v>SHA0251558</v>
      </c>
      <c r="E2248" s="2" t="str">
        <f>"A990"</f>
        <v>A990</v>
      </c>
      <c r="F2248" t="str">
        <f>"BRANDON"</f>
        <v>BRANDON</v>
      </c>
      <c r="G2248">
        <v>0</v>
      </c>
      <c r="H2248">
        <v>0</v>
      </c>
      <c r="I2248">
        <v>2</v>
      </c>
    </row>
    <row r="2249" spans="1:9" x14ac:dyDescent="0.25">
      <c r="A2249" t="s">
        <v>49</v>
      </c>
      <c r="B2249" t="str">
        <f>"""TorlysDynamics"",""Torlys Inc."",""111"",""3"",""SHA0251558"",""4"",""30000"""</f>
        <v>"TorlysDynamics","Torlys Inc.","111","3","SHA0251558","4","30000"</v>
      </c>
      <c r="C2249" s="2">
        <v>45950</v>
      </c>
      <c r="D2249" s="2" t="str">
        <f>"SHA0251558"</f>
        <v>SHA0251558</v>
      </c>
      <c r="E2249" s="2" t="str">
        <f>"A990"</f>
        <v>A990</v>
      </c>
      <c r="F2249" t="str">
        <f>"BRANDON"</f>
        <v>BRANDON</v>
      </c>
      <c r="G2249">
        <v>0</v>
      </c>
      <c r="H2249">
        <v>0</v>
      </c>
      <c r="I2249">
        <v>3</v>
      </c>
    </row>
    <row r="2250" spans="1:9" x14ac:dyDescent="0.25">
      <c r="A2250" t="s">
        <v>49</v>
      </c>
      <c r="B2250" t="str">
        <f>"""TorlysDynamics"",""Torlys Inc."",""111"",""3"",""SHA0251559"",""4"",""10000"""</f>
        <v>"TorlysDynamics","Torlys Inc.","111","3","SHA0251559","4","10000"</v>
      </c>
      <c r="C2250" s="2">
        <v>45950</v>
      </c>
      <c r="D2250" s="2" t="str">
        <f>"SHA0251559"</f>
        <v>SHA0251559</v>
      </c>
      <c r="E2250" s="2" t="str">
        <f>"R900"</f>
        <v>R900</v>
      </c>
      <c r="F2250" t="str">
        <f>"CLARENCE"</f>
        <v>CLARENCE</v>
      </c>
      <c r="G2250">
        <v>43</v>
      </c>
      <c r="H2250">
        <v>0</v>
      </c>
      <c r="I2250">
        <v>1008.35</v>
      </c>
    </row>
    <row r="2251" spans="1:9" x14ac:dyDescent="0.25">
      <c r="A2251" t="s">
        <v>49</v>
      </c>
      <c r="B2251" t="str">
        <f>"""TorlysDynamics"",""Torlys Inc."",""111"",""3"",""SHA0251559"",""4"",""30000"""</f>
        <v>"TorlysDynamics","Torlys Inc.","111","3","SHA0251559","4","30000"</v>
      </c>
      <c r="C2251" s="2">
        <v>45950</v>
      </c>
      <c r="D2251" s="2" t="str">
        <f>"SHA0251559"</f>
        <v>SHA0251559</v>
      </c>
      <c r="E2251" s="2" t="str">
        <f>"R900"</f>
        <v>R900</v>
      </c>
      <c r="F2251" t="str">
        <f>"CLARENCE"</f>
        <v>CLARENCE</v>
      </c>
      <c r="G2251">
        <v>1</v>
      </c>
      <c r="H2251">
        <v>0</v>
      </c>
      <c r="I2251">
        <v>1</v>
      </c>
    </row>
    <row r="2252" spans="1:9" x14ac:dyDescent="0.25">
      <c r="A2252" t="s">
        <v>49</v>
      </c>
      <c r="B2252" t="str">
        <f>"""TorlysDynamics"",""Torlys Inc."",""111"",""3"",""SHA0251559"",""4"",""40000"""</f>
        <v>"TorlysDynamics","Torlys Inc.","111","3","SHA0251559","4","40000"</v>
      </c>
      <c r="C2252" s="2">
        <v>45950</v>
      </c>
      <c r="D2252" s="2" t="str">
        <f>"SHA0251559"</f>
        <v>SHA0251559</v>
      </c>
      <c r="E2252" s="2" t="str">
        <f>"R900"</f>
        <v>R900</v>
      </c>
      <c r="F2252" t="str">
        <f>"CLARENCE"</f>
        <v>CLARENCE</v>
      </c>
      <c r="G2252">
        <v>0</v>
      </c>
      <c r="H2252">
        <v>0</v>
      </c>
      <c r="I2252">
        <v>3</v>
      </c>
    </row>
    <row r="2253" spans="1:9" x14ac:dyDescent="0.25">
      <c r="A2253" t="s">
        <v>49</v>
      </c>
      <c r="B2253" t="str">
        <f>"""TorlysDynamics"",""Torlys Inc."",""111"",""3"",""SHA0251560"",""4"",""10000"""</f>
        <v>"TorlysDynamics","Torlys Inc.","111","3","SHA0251560","4","10000"</v>
      </c>
      <c r="C2253" s="2">
        <v>45950</v>
      </c>
      <c r="D2253" s="2" t="str">
        <f>"SHA0251560"</f>
        <v>SHA0251560</v>
      </c>
      <c r="E2253" s="2" t="str">
        <f>"Y-JG1000"</f>
        <v>Y-JG1000</v>
      </c>
      <c r="F2253" t="str">
        <f>"BRANDON"</f>
        <v>BRANDON</v>
      </c>
      <c r="G2253">
        <v>1</v>
      </c>
      <c r="H2253">
        <v>0</v>
      </c>
      <c r="I2253">
        <v>23.53</v>
      </c>
    </row>
    <row r="2254" spans="1:9" x14ac:dyDescent="0.25">
      <c r="A2254" t="s">
        <v>49</v>
      </c>
      <c r="B2254" t="str">
        <f>"""TorlysDynamics"",""Torlys Inc."",""111"",""3"",""SHA0251560"",""4"",""20000"""</f>
        <v>"TorlysDynamics","Torlys Inc.","111","3","SHA0251560","4","20000"</v>
      </c>
      <c r="C2254" s="2">
        <v>45950</v>
      </c>
      <c r="D2254" s="2" t="str">
        <f>"SHA0251560"</f>
        <v>SHA0251560</v>
      </c>
      <c r="E2254" s="2" t="str">
        <f>"Y-JG1000"</f>
        <v>Y-JG1000</v>
      </c>
      <c r="F2254" t="str">
        <f>"BRANDON"</f>
        <v>BRANDON</v>
      </c>
      <c r="G2254">
        <v>1</v>
      </c>
      <c r="H2254">
        <v>0</v>
      </c>
      <c r="I2254">
        <v>12.85</v>
      </c>
    </row>
    <row r="2255" spans="1:9" x14ac:dyDescent="0.25">
      <c r="A2255" t="s">
        <v>49</v>
      </c>
      <c r="B2255" t="str">
        <f>"""TorlysDynamics"",""Torlys Inc."",""111"",""3"",""SHA0251561"",""4"",""10000"""</f>
        <v>"TorlysDynamics","Torlys Inc.","111","3","SHA0251561","4","10000"</v>
      </c>
      <c r="C2255" s="2">
        <v>45950</v>
      </c>
      <c r="D2255" s="2" t="str">
        <f>"SHA0251561"</f>
        <v>SHA0251561</v>
      </c>
      <c r="E2255" s="2" t="str">
        <f>"R900"</f>
        <v>R900</v>
      </c>
      <c r="F2255" t="str">
        <f>"CLARENCE"</f>
        <v>CLARENCE</v>
      </c>
      <c r="G2255">
        <v>11</v>
      </c>
      <c r="H2255">
        <v>0</v>
      </c>
      <c r="I2255">
        <v>257.95</v>
      </c>
    </row>
    <row r="2256" spans="1:9" x14ac:dyDescent="0.25">
      <c r="A2256" t="s">
        <v>49</v>
      </c>
      <c r="B2256" t="str">
        <f>"""TorlysDynamics"",""Torlys Inc."",""111"",""3"",""SHA0251562"",""4"",""10000"""</f>
        <v>"TorlysDynamics","Torlys Inc.","111","3","SHA0251562","4","10000"</v>
      </c>
      <c r="C2256" s="2">
        <v>45950</v>
      </c>
      <c r="D2256" s="2" t="str">
        <f>"SHA0251562"</f>
        <v>SHA0251562</v>
      </c>
      <c r="E2256" s="2" t="str">
        <f>"R900"</f>
        <v>R900</v>
      </c>
      <c r="F2256" t="str">
        <f>"CLARENCE"</f>
        <v>CLARENCE</v>
      </c>
      <c r="G2256">
        <v>44</v>
      </c>
      <c r="H2256">
        <v>0</v>
      </c>
      <c r="I2256">
        <v>1031.8</v>
      </c>
    </row>
    <row r="2257" spans="1:9" x14ac:dyDescent="0.25">
      <c r="A2257" t="s">
        <v>49</v>
      </c>
      <c r="B2257" t="str">
        <f>"""TorlysDynamics"",""Torlys Inc."",""111"",""3"",""SHA0251562"",""4"",""30000"""</f>
        <v>"TorlysDynamics","Torlys Inc.","111","3","SHA0251562","4","30000"</v>
      </c>
      <c r="C2257" s="2">
        <v>45950</v>
      </c>
      <c r="D2257" s="2" t="str">
        <f>"SHA0251562"</f>
        <v>SHA0251562</v>
      </c>
      <c r="E2257" s="2" t="str">
        <f>"R900"</f>
        <v>R900</v>
      </c>
      <c r="F2257" t="str">
        <f>"CLARENCE"</f>
        <v>CLARENCE</v>
      </c>
      <c r="G2257">
        <v>1</v>
      </c>
      <c r="H2257">
        <v>0</v>
      </c>
      <c r="I2257">
        <v>1</v>
      </c>
    </row>
    <row r="2258" spans="1:9" x14ac:dyDescent="0.25">
      <c r="A2258" t="s">
        <v>49</v>
      </c>
      <c r="B2258" t="str">
        <f>"""TorlysDynamics"",""Torlys Inc."",""111"",""3"",""SHA0251562"",""4"",""40000"""</f>
        <v>"TorlysDynamics","Torlys Inc.","111","3","SHA0251562","4","40000"</v>
      </c>
      <c r="C2258" s="2">
        <v>45950</v>
      </c>
      <c r="D2258" s="2" t="str">
        <f>"SHA0251562"</f>
        <v>SHA0251562</v>
      </c>
      <c r="E2258" s="2" t="str">
        <f>"R900"</f>
        <v>R900</v>
      </c>
      <c r="F2258" t="str">
        <f>"CLARENCE"</f>
        <v>CLARENCE</v>
      </c>
      <c r="G2258">
        <v>0</v>
      </c>
      <c r="H2258">
        <v>0</v>
      </c>
      <c r="I2258">
        <v>3</v>
      </c>
    </row>
    <row r="2259" spans="1:9" x14ac:dyDescent="0.25">
      <c r="A2259" t="s">
        <v>49</v>
      </c>
      <c r="B2259" t="str">
        <f>"""TorlysDynamics"",""Torlys Inc."",""111"",""3"",""SHA0251563"",""4"",""10000"""</f>
        <v>"TorlysDynamics","Torlys Inc.","111","3","SHA0251563","4","10000"</v>
      </c>
      <c r="C2259" s="2">
        <v>45950</v>
      </c>
      <c r="D2259" s="2" t="str">
        <f>"SHA0251563"</f>
        <v>SHA0251563</v>
      </c>
      <c r="E2259" s="2" t="str">
        <f>"R900"</f>
        <v>R900</v>
      </c>
      <c r="F2259" t="str">
        <f>"CLARENCE"</f>
        <v>CLARENCE</v>
      </c>
      <c r="G2259">
        <v>33</v>
      </c>
      <c r="H2259">
        <v>0</v>
      </c>
      <c r="I2259">
        <v>773.85</v>
      </c>
    </row>
    <row r="2260" spans="1:9" x14ac:dyDescent="0.25">
      <c r="A2260" t="s">
        <v>49</v>
      </c>
      <c r="B2260" t="str">
        <f>"""TorlysDynamics"",""Torlys Inc."",""111"",""3"",""SHA0251563"",""4"",""30000"""</f>
        <v>"TorlysDynamics","Torlys Inc.","111","3","SHA0251563","4","30000"</v>
      </c>
      <c r="C2260" s="2">
        <v>45950</v>
      </c>
      <c r="D2260" s="2" t="str">
        <f>"SHA0251563"</f>
        <v>SHA0251563</v>
      </c>
      <c r="E2260" s="2" t="str">
        <f>"R900"</f>
        <v>R900</v>
      </c>
      <c r="F2260" t="str">
        <f>"CLARENCE"</f>
        <v>CLARENCE</v>
      </c>
      <c r="G2260">
        <v>1</v>
      </c>
      <c r="H2260">
        <v>0</v>
      </c>
      <c r="I2260">
        <v>1</v>
      </c>
    </row>
    <row r="2261" spans="1:9" x14ac:dyDescent="0.25">
      <c r="A2261" t="s">
        <v>49</v>
      </c>
      <c r="B2261" t="str">
        <f>"""TorlysDynamics"",""Torlys Inc."",""111"",""3"",""SHA0251563"",""4"",""50000"""</f>
        <v>"TorlysDynamics","Torlys Inc.","111","3","SHA0251563","4","50000"</v>
      </c>
      <c r="C2261" s="2">
        <v>45950</v>
      </c>
      <c r="D2261" s="2" t="str">
        <f>"SHA0251563"</f>
        <v>SHA0251563</v>
      </c>
      <c r="E2261" s="2" t="str">
        <f>"R900"</f>
        <v>R900</v>
      </c>
      <c r="F2261" t="str">
        <f>"CLARENCE"</f>
        <v>CLARENCE</v>
      </c>
      <c r="G2261">
        <v>0</v>
      </c>
      <c r="H2261">
        <v>0</v>
      </c>
      <c r="I2261">
        <v>1</v>
      </c>
    </row>
    <row r="2262" spans="1:9" x14ac:dyDescent="0.25">
      <c r="A2262" t="s">
        <v>49</v>
      </c>
      <c r="B2262" t="str">
        <f>"""TorlysDynamics"",""Torlys Inc."",""111"",""3"",""SHA0251564"",""4"",""10000"""</f>
        <v>"TorlysDynamics","Torlys Inc.","111","3","SHA0251564","4","10000"</v>
      </c>
      <c r="C2262" s="2">
        <v>45950</v>
      </c>
      <c r="D2262" s="2" t="str">
        <f>"SHA0251564"</f>
        <v>SHA0251564</v>
      </c>
      <c r="E2262" s="2" t="str">
        <f>"R900"</f>
        <v>R900</v>
      </c>
      <c r="F2262" t="str">
        <f>"CLARENCE"</f>
        <v>CLARENCE</v>
      </c>
      <c r="G2262">
        <v>18</v>
      </c>
      <c r="H2262">
        <v>0</v>
      </c>
      <c r="I2262">
        <v>422.1</v>
      </c>
    </row>
    <row r="2263" spans="1:9" x14ac:dyDescent="0.25">
      <c r="A2263" t="s">
        <v>49</v>
      </c>
      <c r="B2263" t="str">
        <f>"""TorlysDynamics"",""Torlys Inc."",""111"",""3"",""SHA0251564"",""4"",""30000"""</f>
        <v>"TorlysDynamics","Torlys Inc.","111","3","SHA0251564","4","30000"</v>
      </c>
      <c r="C2263" s="2">
        <v>45950</v>
      </c>
      <c r="D2263" s="2" t="str">
        <f>"SHA0251564"</f>
        <v>SHA0251564</v>
      </c>
      <c r="E2263" s="2" t="str">
        <f>"R900"</f>
        <v>R900</v>
      </c>
      <c r="F2263" t="str">
        <f>"CLARENCE"</f>
        <v>CLARENCE</v>
      </c>
      <c r="G2263">
        <v>1</v>
      </c>
      <c r="H2263">
        <v>0</v>
      </c>
      <c r="I2263">
        <v>1</v>
      </c>
    </row>
    <row r="2264" spans="1:9" x14ac:dyDescent="0.25">
      <c r="A2264" t="s">
        <v>49</v>
      </c>
      <c r="B2264" t="str">
        <f>"""TorlysDynamics"",""Torlys Inc."",""111"",""3"",""SHA0251565"",""4"",""40000"""</f>
        <v>"TorlysDynamics","Torlys Inc.","111","3","SHA0251565","4","40000"</v>
      </c>
      <c r="C2264" s="2">
        <v>45950</v>
      </c>
      <c r="D2264" s="2" t="str">
        <f>"SHA0251565"</f>
        <v>SHA0251565</v>
      </c>
      <c r="E2264" s="2" t="str">
        <f>"R900"</f>
        <v>R900</v>
      </c>
      <c r="F2264" t="str">
        <f>"CLARENCE"</f>
        <v>CLARENCE</v>
      </c>
      <c r="G2264">
        <v>1</v>
      </c>
      <c r="H2264">
        <v>0</v>
      </c>
      <c r="I2264">
        <v>1</v>
      </c>
    </row>
    <row r="2265" spans="1:9" x14ac:dyDescent="0.25">
      <c r="A2265" t="s">
        <v>49</v>
      </c>
      <c r="B2265" t="str">
        <f>"""TorlysDynamics"",""Torlys Inc."",""111"",""3"",""SHA0251566"",""4"",""10000"""</f>
        <v>"TorlysDynamics","Torlys Inc.","111","3","SHA0251566","4","10000"</v>
      </c>
      <c r="C2265" s="2">
        <v>45950</v>
      </c>
      <c r="D2265" s="2" t="str">
        <f>"SHA0251566"</f>
        <v>SHA0251566</v>
      </c>
      <c r="E2265" s="2" t="str">
        <f>"R900"</f>
        <v>R900</v>
      </c>
      <c r="F2265" t="str">
        <f>"CLARENCE"</f>
        <v>CLARENCE</v>
      </c>
      <c r="G2265">
        <v>55</v>
      </c>
      <c r="H2265">
        <v>0</v>
      </c>
      <c r="I2265">
        <v>1482.25</v>
      </c>
    </row>
    <row r="2266" spans="1:9" x14ac:dyDescent="0.25">
      <c r="A2266" t="s">
        <v>49</v>
      </c>
      <c r="B2266" t="str">
        <f>"""TorlysDynamics"",""Torlys Inc."",""111"",""3"",""SHA0251567"",""4"",""50000"""</f>
        <v>"TorlysDynamics","Torlys Inc.","111","3","SHA0251567","4","50000"</v>
      </c>
      <c r="C2266" s="2">
        <v>45950</v>
      </c>
      <c r="D2266" s="2" t="str">
        <f>"SHA0251567"</f>
        <v>SHA0251567</v>
      </c>
      <c r="E2266" s="2" t="str">
        <f>"E912"</f>
        <v>E912</v>
      </c>
      <c r="F2266" t="str">
        <f>"AQIYL"</f>
        <v>AQIYL</v>
      </c>
      <c r="G2266">
        <v>4</v>
      </c>
      <c r="H2266">
        <v>0</v>
      </c>
      <c r="I2266">
        <v>4</v>
      </c>
    </row>
    <row r="2267" spans="1:9" x14ac:dyDescent="0.25">
      <c r="A2267" t="s">
        <v>49</v>
      </c>
      <c r="B2267" t="str">
        <f>"""TorlysDynamics"",""Torlys Inc."",""111"",""3"",""SHA0251568"",""4"",""10000"""</f>
        <v>"TorlysDynamics","Torlys Inc.","111","3","SHA0251568","4","10000"</v>
      </c>
      <c r="C2267" s="2">
        <v>45950</v>
      </c>
      <c r="D2267" s="2" t="str">
        <f>"SHA0251568"</f>
        <v>SHA0251568</v>
      </c>
      <c r="E2267" s="2" t="str">
        <f>"E912"</f>
        <v>E912</v>
      </c>
      <c r="F2267" t="str">
        <f>"AQIYL"</f>
        <v>AQIYL</v>
      </c>
      <c r="G2267">
        <v>0</v>
      </c>
      <c r="H2267">
        <v>0</v>
      </c>
      <c r="I2267">
        <v>3</v>
      </c>
    </row>
    <row r="2268" spans="1:9" x14ac:dyDescent="0.25">
      <c r="A2268" t="s">
        <v>49</v>
      </c>
      <c r="B2268" t="str">
        <f>"""TorlysDynamics"",""Torlys Inc."",""111"",""3"",""SHA0251569"",""4"",""10000"""</f>
        <v>"TorlysDynamics","Torlys Inc.","111","3","SHA0251569","4","10000"</v>
      </c>
      <c r="C2268" s="2">
        <v>45950</v>
      </c>
      <c r="D2268" s="2" t="str">
        <f>"SHA0251569"</f>
        <v>SHA0251569</v>
      </c>
      <c r="E2268" s="2" t="str">
        <f>"Y-RD1000"</f>
        <v>Y-RD1000</v>
      </c>
      <c r="F2268" t="str">
        <f>"BRANDON"</f>
        <v>BRANDON</v>
      </c>
      <c r="G2268">
        <v>1</v>
      </c>
      <c r="H2268">
        <v>0</v>
      </c>
      <c r="I2268">
        <v>19.600000000000001</v>
      </c>
    </row>
    <row r="2269" spans="1:9" x14ac:dyDescent="0.25">
      <c r="A2269" t="s">
        <v>49</v>
      </c>
      <c r="B2269" t="str">
        <f>"""TorlysDynamics"",""Torlys Inc."",""111"",""3"",""SHA0251569"",""4"",""20000"""</f>
        <v>"TorlysDynamics","Torlys Inc.","111","3","SHA0251569","4","20000"</v>
      </c>
      <c r="C2269" s="2">
        <v>45950</v>
      </c>
      <c r="D2269" s="2" t="str">
        <f>"SHA0251569"</f>
        <v>SHA0251569</v>
      </c>
      <c r="E2269" s="2" t="str">
        <f>"Y-RD1000"</f>
        <v>Y-RD1000</v>
      </c>
      <c r="F2269" t="str">
        <f>"BRANDON"</f>
        <v>BRANDON</v>
      </c>
      <c r="G2269">
        <v>1</v>
      </c>
      <c r="H2269">
        <v>0</v>
      </c>
      <c r="I2269">
        <v>21.5</v>
      </c>
    </row>
    <row r="2270" spans="1:9" x14ac:dyDescent="0.25">
      <c r="A2270" t="s">
        <v>49</v>
      </c>
      <c r="B2270" t="str">
        <f>"""TorlysDynamics"",""Torlys Inc."",""111"",""3"",""SHA0251569"",""4"",""30000"""</f>
        <v>"TorlysDynamics","Torlys Inc.","111","3","SHA0251569","4","30000"</v>
      </c>
      <c r="C2270" s="2">
        <v>45950</v>
      </c>
      <c r="D2270" s="2" t="str">
        <f>"SHA0251569"</f>
        <v>SHA0251569</v>
      </c>
      <c r="E2270" s="2" t="str">
        <f>"Y-RD1000"</f>
        <v>Y-RD1000</v>
      </c>
      <c r="F2270" t="str">
        <f>"BRANDON"</f>
        <v>BRANDON</v>
      </c>
      <c r="G2270">
        <v>1</v>
      </c>
      <c r="H2270">
        <v>0</v>
      </c>
      <c r="I2270">
        <v>23.56</v>
      </c>
    </row>
    <row r="2271" spans="1:9" x14ac:dyDescent="0.25">
      <c r="A2271" t="s">
        <v>49</v>
      </c>
      <c r="B2271" t="str">
        <f>"""TorlysDynamics"",""Torlys Inc."",""111"",""3"",""SHA0251569"",""4"",""40000"""</f>
        <v>"TorlysDynamics","Torlys Inc.","111","3","SHA0251569","4","40000"</v>
      </c>
      <c r="C2271" s="2">
        <v>45950</v>
      </c>
      <c r="D2271" s="2" t="str">
        <f>"SHA0251569"</f>
        <v>SHA0251569</v>
      </c>
      <c r="E2271" s="2" t="str">
        <f>"Y-RD1000"</f>
        <v>Y-RD1000</v>
      </c>
      <c r="F2271" t="str">
        <f>"BRANDON"</f>
        <v>BRANDON</v>
      </c>
      <c r="G2271">
        <v>1</v>
      </c>
      <c r="H2271">
        <v>0</v>
      </c>
      <c r="I2271">
        <v>23.45</v>
      </c>
    </row>
    <row r="2272" spans="1:9" x14ac:dyDescent="0.25">
      <c r="A2272" t="s">
        <v>49</v>
      </c>
      <c r="B2272" t="str">
        <f>"""TorlysDynamics"",""Torlys Inc."",""111"",""3"",""SHA0251569"",""4"",""70000"""</f>
        <v>"TorlysDynamics","Torlys Inc.","111","3","SHA0251569","4","70000"</v>
      </c>
      <c r="C2272" s="2">
        <v>45950</v>
      </c>
      <c r="D2272" s="2" t="str">
        <f>"SHA0251569"</f>
        <v>SHA0251569</v>
      </c>
      <c r="E2272" s="2" t="str">
        <f>"Y-RD1000"</f>
        <v>Y-RD1000</v>
      </c>
      <c r="F2272" t="str">
        <f>"BRANDON"</f>
        <v>BRANDON</v>
      </c>
      <c r="G2272">
        <v>1</v>
      </c>
      <c r="H2272">
        <v>0</v>
      </c>
      <c r="I2272">
        <v>19.39</v>
      </c>
    </row>
    <row r="2273" spans="1:9" x14ac:dyDescent="0.25">
      <c r="A2273" t="s">
        <v>49</v>
      </c>
      <c r="B2273" t="str">
        <f>"""TorlysDynamics"",""Torlys Inc."",""111"",""3"",""SHA0251569"",""4"",""80000"""</f>
        <v>"TorlysDynamics","Torlys Inc.","111","3","SHA0251569","4","80000"</v>
      </c>
      <c r="C2273" s="2">
        <v>45950</v>
      </c>
      <c r="D2273" s="2" t="str">
        <f>"SHA0251569"</f>
        <v>SHA0251569</v>
      </c>
      <c r="E2273" s="2" t="str">
        <f>"Y-RD1000"</f>
        <v>Y-RD1000</v>
      </c>
      <c r="F2273" t="str">
        <f>"BRANDON"</f>
        <v>BRANDON</v>
      </c>
      <c r="G2273">
        <v>1</v>
      </c>
      <c r="H2273">
        <v>0</v>
      </c>
      <c r="I2273">
        <v>18.54</v>
      </c>
    </row>
    <row r="2274" spans="1:9" x14ac:dyDescent="0.25">
      <c r="A2274" t="s">
        <v>49</v>
      </c>
      <c r="B2274" t="str">
        <f>"""TorlysDynamics"",""Torlys Inc."",""111"",""3"",""SHA0251570"",""4"",""10000"""</f>
        <v>"TorlysDynamics","Torlys Inc.","111","3","SHA0251570","4","10000"</v>
      </c>
      <c r="C2274" s="2">
        <v>45950</v>
      </c>
      <c r="D2274" s="2" t="str">
        <f>"SHA0251570"</f>
        <v>SHA0251570</v>
      </c>
      <c r="E2274" s="2" t="str">
        <f>"R1050"</f>
        <v>R1050</v>
      </c>
      <c r="F2274" t="str">
        <f>"JASON-R"</f>
        <v>JASON-R</v>
      </c>
      <c r="G2274">
        <v>29</v>
      </c>
      <c r="H2274">
        <v>0</v>
      </c>
      <c r="I2274">
        <v>680.05</v>
      </c>
    </row>
    <row r="2275" spans="1:9" x14ac:dyDescent="0.25">
      <c r="A2275" t="s">
        <v>49</v>
      </c>
      <c r="B2275" t="str">
        <f>"""TorlysDynamics"",""Torlys Inc."",""111"",""3"",""SHA0251570"",""4"",""30000"""</f>
        <v>"TorlysDynamics","Torlys Inc.","111","3","SHA0251570","4","30000"</v>
      </c>
      <c r="C2275" s="2">
        <v>45950</v>
      </c>
      <c r="D2275" s="2" t="str">
        <f>"SHA0251570"</f>
        <v>SHA0251570</v>
      </c>
      <c r="E2275" s="2" t="str">
        <f>"R1050"</f>
        <v>R1050</v>
      </c>
      <c r="F2275" t="str">
        <f>"JASON-R"</f>
        <v>JASON-R</v>
      </c>
      <c r="G2275">
        <v>2</v>
      </c>
      <c r="H2275">
        <v>0</v>
      </c>
      <c r="I2275">
        <v>2</v>
      </c>
    </row>
    <row r="2276" spans="1:9" x14ac:dyDescent="0.25">
      <c r="A2276" t="s">
        <v>49</v>
      </c>
      <c r="B2276" t="str">
        <f>"""TorlysDynamics"",""Torlys Inc."",""111"",""3"",""SHA0251570"",""4"",""40000"""</f>
        <v>"TorlysDynamics","Torlys Inc.","111","3","SHA0251570","4","40000"</v>
      </c>
      <c r="C2276" s="2">
        <v>45950</v>
      </c>
      <c r="D2276" s="2" t="str">
        <f>"SHA0251570"</f>
        <v>SHA0251570</v>
      </c>
      <c r="E2276" s="2" t="str">
        <f>"R1050"</f>
        <v>R1050</v>
      </c>
      <c r="F2276" t="str">
        <f>"JASON-R"</f>
        <v>JASON-R</v>
      </c>
      <c r="G2276">
        <v>10</v>
      </c>
      <c r="H2276">
        <v>0</v>
      </c>
      <c r="I2276">
        <v>10</v>
      </c>
    </row>
    <row r="2277" spans="1:9" x14ac:dyDescent="0.25">
      <c r="A2277" t="s">
        <v>49</v>
      </c>
      <c r="B2277" t="str">
        <f>"""TorlysDynamics"",""Torlys Inc."",""111"",""3"",""SHA0251571"",""4"",""10000"""</f>
        <v>"TorlysDynamics","Torlys Inc.","111","3","SHA0251571","4","10000"</v>
      </c>
      <c r="C2277" s="2">
        <v>45950</v>
      </c>
      <c r="D2277" s="2" t="str">
        <f>"SHA0251571"</f>
        <v>SHA0251571</v>
      </c>
      <c r="E2277" s="2" t="str">
        <f>"R1050"</f>
        <v>R1050</v>
      </c>
      <c r="F2277" t="str">
        <f>"JASON-R"</f>
        <v>JASON-R</v>
      </c>
      <c r="G2277">
        <v>2</v>
      </c>
      <c r="H2277">
        <v>0</v>
      </c>
      <c r="I2277">
        <v>71.900000000000006</v>
      </c>
    </row>
    <row r="2278" spans="1:9" x14ac:dyDescent="0.25">
      <c r="A2278" t="s">
        <v>49</v>
      </c>
      <c r="B2278" t="str">
        <f>"""TorlysDynamics"",""Torlys Inc."",""111"",""3"",""SHA0251573"",""4"",""10000"""</f>
        <v>"TorlysDynamics","Torlys Inc.","111","3","SHA0251573","4","10000"</v>
      </c>
      <c r="C2278" s="2">
        <v>45950</v>
      </c>
      <c r="D2278" s="2" t="str">
        <f>"SHA0251573"</f>
        <v>SHA0251573</v>
      </c>
      <c r="E2278" s="2" t="str">
        <f>"R1050"</f>
        <v>R1050</v>
      </c>
      <c r="F2278" t="str">
        <f>"JASON-R"</f>
        <v>JASON-R</v>
      </c>
      <c r="G2278">
        <v>0</v>
      </c>
      <c r="H2278">
        <v>0</v>
      </c>
      <c r="I2278">
        <v>4</v>
      </c>
    </row>
    <row r="2279" spans="1:9" x14ac:dyDescent="0.25">
      <c r="A2279" t="s">
        <v>49</v>
      </c>
      <c r="B2279" t="str">
        <f>"""TorlysDynamics"",""Torlys Inc."",""111"",""3"",""SHA0251574"",""4"",""10000"""</f>
        <v>"TorlysDynamics","Torlys Inc.","111","3","SHA0251574","4","10000"</v>
      </c>
      <c r="C2279" s="2">
        <v>45950</v>
      </c>
      <c r="D2279" s="2" t="str">
        <f>"SHA0251574"</f>
        <v>SHA0251574</v>
      </c>
      <c r="E2279" s="2" t="str">
        <f>"T170"</f>
        <v>T170</v>
      </c>
      <c r="F2279" t="str">
        <f>"MANUEL"</f>
        <v>MANUEL</v>
      </c>
      <c r="G2279">
        <v>27</v>
      </c>
      <c r="H2279">
        <v>0</v>
      </c>
      <c r="I2279">
        <v>437.94</v>
      </c>
    </row>
    <row r="2280" spans="1:9" x14ac:dyDescent="0.25">
      <c r="A2280" t="s">
        <v>49</v>
      </c>
      <c r="B2280" t="str">
        <f>"""TorlysDynamics"",""Torlys Inc."",""111"",""3"",""SHA0251575"",""4"",""10000"""</f>
        <v>"TorlysDynamics","Torlys Inc.","111","3","SHA0251575","4","10000"</v>
      </c>
      <c r="C2280" s="2">
        <v>45950</v>
      </c>
      <c r="D2280" s="2" t="str">
        <f>"SHA0251575"</f>
        <v>SHA0251575</v>
      </c>
      <c r="E2280" s="2" t="str">
        <f>"T170"</f>
        <v>T170</v>
      </c>
      <c r="F2280" t="str">
        <f>"MANUEL"</f>
        <v>MANUEL</v>
      </c>
      <c r="G2280">
        <v>3</v>
      </c>
      <c r="H2280">
        <v>0</v>
      </c>
      <c r="I2280">
        <v>51</v>
      </c>
    </row>
    <row r="2281" spans="1:9" x14ac:dyDescent="0.25">
      <c r="A2281" t="s">
        <v>49</v>
      </c>
      <c r="B2281" t="str">
        <f>"""TorlysDynamics"",""Torlys Inc."",""111"",""3"",""SHA0251577"",""4"",""10000"""</f>
        <v>"TorlysDynamics","Torlys Inc.","111","3","SHA0251577","4","10000"</v>
      </c>
      <c r="C2281" s="2">
        <v>45950</v>
      </c>
      <c r="D2281" s="2" t="str">
        <f>"SHA0251577"</f>
        <v>SHA0251577</v>
      </c>
      <c r="E2281" s="2" t="str">
        <f>"O327"</f>
        <v>O327</v>
      </c>
      <c r="F2281" t="str">
        <f>"MANUEL"</f>
        <v>MANUEL</v>
      </c>
      <c r="G2281">
        <v>34</v>
      </c>
      <c r="H2281">
        <v>0</v>
      </c>
      <c r="I2281">
        <v>800.02</v>
      </c>
    </row>
    <row r="2282" spans="1:9" x14ac:dyDescent="0.25">
      <c r="A2282" t="s">
        <v>49</v>
      </c>
      <c r="B2282" t="str">
        <f>"""TorlysDynamics"",""Torlys Inc."",""111"",""3"",""SHA0251577"",""4"",""20000"""</f>
        <v>"TorlysDynamics","Torlys Inc.","111","3","SHA0251577","4","20000"</v>
      </c>
      <c r="C2282" s="2">
        <v>45950</v>
      </c>
      <c r="D2282" s="2" t="str">
        <f>"SHA0251577"</f>
        <v>SHA0251577</v>
      </c>
      <c r="E2282" s="2" t="str">
        <f>"O327"</f>
        <v>O327</v>
      </c>
      <c r="F2282" t="str">
        <f>"MANUEL"</f>
        <v>MANUEL</v>
      </c>
      <c r="G2282">
        <v>0</v>
      </c>
      <c r="H2282">
        <v>0</v>
      </c>
      <c r="I2282">
        <v>1</v>
      </c>
    </row>
    <row r="2283" spans="1:9" x14ac:dyDescent="0.25">
      <c r="A2283" t="s">
        <v>49</v>
      </c>
      <c r="B2283" t="str">
        <f>"""TorlysDynamics"",""Torlys Inc."",""111"",""3"",""SHA0251577"",""4"",""30000"""</f>
        <v>"TorlysDynamics","Torlys Inc.","111","3","SHA0251577","4","30000"</v>
      </c>
      <c r="C2283" s="2">
        <v>45950</v>
      </c>
      <c r="D2283" s="2" t="str">
        <f>"SHA0251577"</f>
        <v>SHA0251577</v>
      </c>
      <c r="E2283" s="2" t="str">
        <f>"O327"</f>
        <v>O327</v>
      </c>
      <c r="F2283" t="str">
        <f>"MANUEL"</f>
        <v>MANUEL</v>
      </c>
      <c r="G2283">
        <v>37</v>
      </c>
      <c r="H2283">
        <v>0</v>
      </c>
      <c r="I2283">
        <v>870.61</v>
      </c>
    </row>
    <row r="2284" spans="1:9" x14ac:dyDescent="0.25">
      <c r="A2284" t="s">
        <v>49</v>
      </c>
      <c r="B2284" t="str">
        <f>"""TorlysDynamics"",""Torlys Inc."",""111"",""3"",""SHA0251577"",""4"",""40000"""</f>
        <v>"TorlysDynamics","Torlys Inc.","111","3","SHA0251577","4","40000"</v>
      </c>
      <c r="C2284" s="2">
        <v>45950</v>
      </c>
      <c r="D2284" s="2" t="str">
        <f>"SHA0251577"</f>
        <v>SHA0251577</v>
      </c>
      <c r="E2284" s="2" t="str">
        <f>"O327"</f>
        <v>O327</v>
      </c>
      <c r="F2284" t="str">
        <f>"MANUEL"</f>
        <v>MANUEL</v>
      </c>
      <c r="G2284">
        <v>1</v>
      </c>
      <c r="H2284">
        <v>0</v>
      </c>
      <c r="I2284">
        <v>1</v>
      </c>
    </row>
    <row r="2285" spans="1:9" x14ac:dyDescent="0.25">
      <c r="A2285" t="s">
        <v>49</v>
      </c>
      <c r="B2285" t="str">
        <f>"""TorlysDynamics"",""Torlys Inc."",""111"",""3"",""SHA0251578"",""4"",""10000"""</f>
        <v>"TorlysDynamics","Torlys Inc.","111","3","SHA0251578","4","10000"</v>
      </c>
      <c r="C2285" s="2">
        <v>45950</v>
      </c>
      <c r="D2285" s="2" t="str">
        <f>"SHA0251578"</f>
        <v>SHA0251578</v>
      </c>
      <c r="E2285" s="2" t="str">
        <f>"O327"</f>
        <v>O327</v>
      </c>
      <c r="F2285" t="str">
        <f>"MANUEL"</f>
        <v>MANUEL</v>
      </c>
      <c r="G2285">
        <v>1</v>
      </c>
      <c r="H2285">
        <v>1</v>
      </c>
      <c r="I2285">
        <v>828.92</v>
      </c>
    </row>
    <row r="2286" spans="1:9" x14ac:dyDescent="0.25">
      <c r="A2286" t="s">
        <v>49</v>
      </c>
      <c r="B2286" t="str">
        <f>"""TorlysDynamics"",""Torlys Inc."",""111"",""3"",""SHA0251578"",""4"",""30000"""</f>
        <v>"TorlysDynamics","Torlys Inc.","111","3","SHA0251578","4","30000"</v>
      </c>
      <c r="C2286" s="2">
        <v>45950</v>
      </c>
      <c r="D2286" s="2" t="str">
        <f>"SHA0251578"</f>
        <v>SHA0251578</v>
      </c>
      <c r="E2286" s="2" t="str">
        <f>"O327"</f>
        <v>O327</v>
      </c>
      <c r="F2286" t="str">
        <f>"MANUEL"</f>
        <v>MANUEL</v>
      </c>
      <c r="G2286">
        <v>0</v>
      </c>
      <c r="H2286">
        <v>0</v>
      </c>
      <c r="I2286">
        <v>2</v>
      </c>
    </row>
    <row r="2287" spans="1:9" x14ac:dyDescent="0.25">
      <c r="A2287" t="s">
        <v>49</v>
      </c>
      <c r="B2287" t="str">
        <f>"""TorlysDynamics"",""Torlys Inc."",""111"",""3"",""SHA0251578"",""4"",""40000"""</f>
        <v>"TorlysDynamics","Torlys Inc.","111","3","SHA0251578","4","40000"</v>
      </c>
      <c r="C2287" s="2">
        <v>45950</v>
      </c>
      <c r="D2287" s="2" t="str">
        <f>"SHA0251578"</f>
        <v>SHA0251578</v>
      </c>
      <c r="E2287" s="2" t="str">
        <f>"O327"</f>
        <v>O327</v>
      </c>
      <c r="F2287" t="str">
        <f>"MANUEL"</f>
        <v>MANUEL</v>
      </c>
      <c r="G2287">
        <v>0</v>
      </c>
      <c r="H2287">
        <v>0</v>
      </c>
      <c r="I2287">
        <v>4</v>
      </c>
    </row>
    <row r="2288" spans="1:9" x14ac:dyDescent="0.25">
      <c r="A2288" t="s">
        <v>49</v>
      </c>
      <c r="B2288" t="str">
        <f>"""TorlysDynamics"",""Torlys Inc."",""111"",""3"",""SHA0251579"",""4"",""10000"""</f>
        <v>"TorlysDynamics","Torlys Inc.","111","3","SHA0251579","4","10000"</v>
      </c>
      <c r="C2288" s="2">
        <v>45950</v>
      </c>
      <c r="D2288" s="2" t="str">
        <f>"SHA0251579"</f>
        <v>SHA0251579</v>
      </c>
      <c r="E2288" s="2" t="str">
        <f>"A524"</f>
        <v>A524</v>
      </c>
      <c r="F2288" t="str">
        <f>"BRANDON"</f>
        <v>BRANDON</v>
      </c>
      <c r="G2288">
        <v>35</v>
      </c>
      <c r="H2288">
        <v>1</v>
      </c>
      <c r="I2288">
        <v>1744.54</v>
      </c>
    </row>
    <row r="2289" spans="1:9" x14ac:dyDescent="0.25">
      <c r="A2289" t="s">
        <v>49</v>
      </c>
      <c r="B2289" t="str">
        <f>"""TorlysDynamics"",""Torlys Inc."",""111"",""3"",""SHA0251580"",""4"",""10000"""</f>
        <v>"TorlysDynamics","Torlys Inc.","111","3","SHA0251580","4","10000"</v>
      </c>
      <c r="C2289" s="2">
        <v>45950</v>
      </c>
      <c r="D2289" s="2" t="str">
        <f>"SHA0251580"</f>
        <v>SHA0251580</v>
      </c>
      <c r="E2289" s="2" t="str">
        <f>"T1151"</f>
        <v>T1151</v>
      </c>
      <c r="F2289" t="str">
        <f>"CLARENCE"</f>
        <v>CLARENCE</v>
      </c>
      <c r="G2289">
        <v>0</v>
      </c>
      <c r="H2289">
        <v>0</v>
      </c>
      <c r="I2289">
        <v>6</v>
      </c>
    </row>
    <row r="2290" spans="1:9" x14ac:dyDescent="0.25">
      <c r="A2290" t="s">
        <v>49</v>
      </c>
      <c r="B2290" t="str">
        <f>"""TorlysDynamics"",""Torlys Inc."",""111"",""3"",""SHA0251581"",""4"",""10000"""</f>
        <v>"TorlysDynamics","Torlys Inc.","111","3","SHA0251581","4","10000"</v>
      </c>
      <c r="C2290" s="2">
        <v>45950</v>
      </c>
      <c r="D2290" s="2" t="str">
        <f>"SHA0251581"</f>
        <v>SHA0251581</v>
      </c>
      <c r="E2290" s="2" t="str">
        <f>"T1151"</f>
        <v>T1151</v>
      </c>
      <c r="F2290" t="str">
        <f>"CLARENCE"</f>
        <v>CLARENCE</v>
      </c>
      <c r="G2290">
        <v>10</v>
      </c>
      <c r="H2290">
        <v>0</v>
      </c>
      <c r="I2290">
        <v>269.5</v>
      </c>
    </row>
    <row r="2291" spans="1:9" x14ac:dyDescent="0.25">
      <c r="A2291" t="s">
        <v>49</v>
      </c>
      <c r="B2291" t="str">
        <f>"""TorlysDynamics"",""Torlys Inc."",""111"",""3"",""SHA0251582"",""4"",""10000"""</f>
        <v>"TorlysDynamics","Torlys Inc.","111","3","SHA0251582","4","10000"</v>
      </c>
      <c r="C2291" s="2">
        <v>45950</v>
      </c>
      <c r="D2291" s="2" t="str">
        <f>"SHA0251582"</f>
        <v>SHA0251582</v>
      </c>
      <c r="E2291" s="2" t="str">
        <f>"T1151"</f>
        <v>T1151</v>
      </c>
      <c r="F2291" t="str">
        <f>"CLARENCE"</f>
        <v>CLARENCE</v>
      </c>
      <c r="G2291">
        <v>25</v>
      </c>
      <c r="H2291">
        <v>0</v>
      </c>
      <c r="I2291">
        <v>673.75</v>
      </c>
    </row>
    <row r="2292" spans="1:9" x14ac:dyDescent="0.25">
      <c r="A2292" t="s">
        <v>49</v>
      </c>
      <c r="B2292" t="str">
        <f>"""TorlysDynamics"",""Torlys Inc."",""111"",""3"",""SHA0251582"",""4"",""20000"""</f>
        <v>"TorlysDynamics","Torlys Inc.","111","3","SHA0251582","4","20000"</v>
      </c>
      <c r="C2292" s="2">
        <v>45950</v>
      </c>
      <c r="D2292" s="2" t="str">
        <f>"SHA0251582"</f>
        <v>SHA0251582</v>
      </c>
      <c r="E2292" s="2" t="str">
        <f>"T1151"</f>
        <v>T1151</v>
      </c>
      <c r="F2292" t="str">
        <f>"CLARENCE"</f>
        <v>CLARENCE</v>
      </c>
      <c r="G2292">
        <v>2</v>
      </c>
      <c r="H2292">
        <v>0</v>
      </c>
      <c r="I2292">
        <v>9</v>
      </c>
    </row>
    <row r="2293" spans="1:9" x14ac:dyDescent="0.25">
      <c r="A2293" t="s">
        <v>49</v>
      </c>
      <c r="B2293" t="str">
        <f>"""TorlysDynamics"",""Torlys Inc."",""111"",""3"",""SHA0251583"",""4"",""10000"""</f>
        <v>"TorlysDynamics","Torlys Inc.","111","3","SHA0251583","4","10000"</v>
      </c>
      <c r="C2293" s="2">
        <v>45950</v>
      </c>
      <c r="D2293" s="2" t="str">
        <f>"SHA0251583"</f>
        <v>SHA0251583</v>
      </c>
      <c r="E2293" s="2" t="str">
        <f>"T1151"</f>
        <v>T1151</v>
      </c>
      <c r="F2293" t="str">
        <f>"CLARENCE"</f>
        <v>CLARENCE</v>
      </c>
      <c r="G2293">
        <v>2</v>
      </c>
      <c r="H2293">
        <v>0</v>
      </c>
      <c r="I2293">
        <v>53.9</v>
      </c>
    </row>
    <row r="2294" spans="1:9" x14ac:dyDescent="0.25">
      <c r="A2294" t="s">
        <v>49</v>
      </c>
      <c r="B2294" t="str">
        <f>"""TorlysDynamics"",""Torlys Inc."",""111"",""3"",""SHA0251583"",""4"",""20000"""</f>
        <v>"TorlysDynamics","Torlys Inc.","111","3","SHA0251583","4","20000"</v>
      </c>
      <c r="C2294" s="2">
        <v>45950</v>
      </c>
      <c r="D2294" s="2" t="str">
        <f>"SHA0251583"</f>
        <v>SHA0251583</v>
      </c>
      <c r="E2294" s="2" t="str">
        <f>"T1151"</f>
        <v>T1151</v>
      </c>
      <c r="F2294" t="str">
        <f>"CLARENCE"</f>
        <v>CLARENCE</v>
      </c>
      <c r="G2294">
        <v>1</v>
      </c>
      <c r="H2294">
        <v>0</v>
      </c>
      <c r="I2294">
        <v>6</v>
      </c>
    </row>
    <row r="2295" spans="1:9" x14ac:dyDescent="0.25">
      <c r="A2295" t="s">
        <v>49</v>
      </c>
      <c r="B2295" t="str">
        <f>"""TorlysDynamics"",""Torlys Inc."",""111"",""3"",""SHA0251584"",""4"",""10000"""</f>
        <v>"TorlysDynamics","Torlys Inc.","111","3","SHA0251584","4","10000"</v>
      </c>
      <c r="C2295" s="2">
        <v>45950</v>
      </c>
      <c r="D2295" s="2" t="str">
        <f>"SHA0251584"</f>
        <v>SHA0251584</v>
      </c>
      <c r="E2295" s="2" t="str">
        <f>"T1151"</f>
        <v>T1151</v>
      </c>
      <c r="F2295" t="str">
        <f>"CLARENCE"</f>
        <v>CLARENCE</v>
      </c>
      <c r="G2295">
        <v>8</v>
      </c>
      <c r="H2295">
        <v>0</v>
      </c>
      <c r="I2295">
        <v>117.28</v>
      </c>
    </row>
    <row r="2296" spans="1:9" x14ac:dyDescent="0.25">
      <c r="A2296" t="s">
        <v>49</v>
      </c>
      <c r="B2296" t="str">
        <f>"""TorlysDynamics"",""Torlys Inc."",""111"",""3"",""SHA0251586"",""4"",""10000"""</f>
        <v>"TorlysDynamics","Torlys Inc.","111","3","SHA0251586","4","10000"</v>
      </c>
      <c r="C2296" s="2">
        <v>45950</v>
      </c>
      <c r="D2296" s="2" t="str">
        <f>"SHA0251586"</f>
        <v>SHA0251586</v>
      </c>
      <c r="E2296" s="2" t="str">
        <f>"T1151"</f>
        <v>T1151</v>
      </c>
      <c r="F2296" t="str">
        <f>"CLARENCE"</f>
        <v>CLARENCE</v>
      </c>
      <c r="G2296">
        <v>24</v>
      </c>
      <c r="H2296">
        <v>0</v>
      </c>
      <c r="I2296">
        <v>351.84</v>
      </c>
    </row>
    <row r="2297" spans="1:9" x14ac:dyDescent="0.25">
      <c r="A2297" t="s">
        <v>49</v>
      </c>
      <c r="B2297" t="str">
        <f>"""TorlysDynamics"",""Torlys Inc."",""111"",""3"",""SHA0251587"",""4"",""10000"""</f>
        <v>"TorlysDynamics","Torlys Inc.","111","3","SHA0251587","4","10000"</v>
      </c>
      <c r="C2297" s="2">
        <v>45950</v>
      </c>
      <c r="D2297" s="2" t="str">
        <f>"SHA0251587"</f>
        <v>SHA0251587</v>
      </c>
      <c r="E2297" s="2" t="str">
        <f>"B105"</f>
        <v>B105</v>
      </c>
      <c r="F2297" t="str">
        <f>"AQIYL"</f>
        <v>AQIYL</v>
      </c>
      <c r="G2297">
        <v>42</v>
      </c>
      <c r="H2297">
        <v>0</v>
      </c>
      <c r="I2297">
        <v>984.9</v>
      </c>
    </row>
    <row r="2298" spans="1:9" x14ac:dyDescent="0.25">
      <c r="A2298" t="s">
        <v>49</v>
      </c>
      <c r="B2298" t="str">
        <f>"""TorlysDynamics"",""Torlys Inc."",""111"",""3"",""SHA0251588"",""4"",""10000"""</f>
        <v>"TorlysDynamics","Torlys Inc.","111","3","SHA0251588","4","10000"</v>
      </c>
      <c r="C2298" s="2">
        <v>45950</v>
      </c>
      <c r="D2298" s="2" t="str">
        <f>"SHA0251588"</f>
        <v>SHA0251588</v>
      </c>
      <c r="E2298" s="2" t="str">
        <f>"B105"</f>
        <v>B105</v>
      </c>
      <c r="F2298" t="str">
        <f>"AQIYL"</f>
        <v>AQIYL</v>
      </c>
      <c r="G2298">
        <v>28</v>
      </c>
      <c r="H2298">
        <v>0</v>
      </c>
      <c r="I2298">
        <v>656.6</v>
      </c>
    </row>
    <row r="2299" spans="1:9" x14ac:dyDescent="0.25">
      <c r="A2299" t="s">
        <v>49</v>
      </c>
      <c r="B2299" t="str">
        <f>"""TorlysDynamics"",""Torlys Inc."",""111"",""3"",""SHA0251589"",""4"",""10000"""</f>
        <v>"TorlysDynamics","Torlys Inc.","111","3","SHA0251589","4","10000"</v>
      </c>
      <c r="C2299" s="2">
        <v>45950</v>
      </c>
      <c r="D2299" s="2" t="str">
        <f>"SHA0251589"</f>
        <v>SHA0251589</v>
      </c>
      <c r="E2299" s="2" t="str">
        <f>"B105"</f>
        <v>B105</v>
      </c>
      <c r="F2299" t="str">
        <f>"AQIYL"</f>
        <v>AQIYL</v>
      </c>
      <c r="G2299">
        <v>14</v>
      </c>
      <c r="H2299">
        <v>0</v>
      </c>
      <c r="I2299">
        <v>239.54</v>
      </c>
    </row>
    <row r="2300" spans="1:9" x14ac:dyDescent="0.25">
      <c r="A2300" t="s">
        <v>49</v>
      </c>
      <c r="B2300" t="str">
        <f>"""TorlysDynamics"",""Torlys Inc."",""111"",""3"",""SHA0251593"",""4"",""10000"""</f>
        <v>"TorlysDynamics","Torlys Inc.","111","3","SHA0251593","4","10000"</v>
      </c>
      <c r="C2300" s="2">
        <v>45950</v>
      </c>
      <c r="D2300" s="2" t="str">
        <f>"SHA0251593"</f>
        <v>SHA0251593</v>
      </c>
      <c r="E2300" s="2" t="str">
        <f>"F221"</f>
        <v>F221</v>
      </c>
      <c r="F2300" t="str">
        <f>"CLARENCE"</f>
        <v>CLARENCE</v>
      </c>
      <c r="G2300">
        <v>34</v>
      </c>
      <c r="H2300">
        <v>0</v>
      </c>
      <c r="I2300">
        <v>893.86</v>
      </c>
    </row>
    <row r="2301" spans="1:9" x14ac:dyDescent="0.25">
      <c r="A2301" t="s">
        <v>49</v>
      </c>
      <c r="B2301" t="str">
        <f>"""TorlysDynamics"",""Torlys Inc."",""111"",""3"",""SHA0251596"",""4"",""10000"""</f>
        <v>"TorlysDynamics","Torlys Inc.","111","3","SHA0251596","4","10000"</v>
      </c>
      <c r="C2301" s="2">
        <v>45950</v>
      </c>
      <c r="D2301" s="2" t="str">
        <f>"SHA0251596"</f>
        <v>SHA0251596</v>
      </c>
      <c r="E2301" s="2" t="str">
        <f>"P1119"</f>
        <v>P1119</v>
      </c>
      <c r="F2301" t="str">
        <f>"CLARENCE"</f>
        <v>CLARENCE</v>
      </c>
      <c r="G2301">
        <v>13</v>
      </c>
      <c r="H2301">
        <v>0</v>
      </c>
      <c r="I2301">
        <v>93.21</v>
      </c>
    </row>
    <row r="2302" spans="1:9" x14ac:dyDescent="0.25">
      <c r="A2302" t="s">
        <v>49</v>
      </c>
      <c r="B2302" t="str">
        <f>"""TorlysDynamics"",""Torlys Inc."",""111"",""3"",""SHA0251597"",""4"",""10000"""</f>
        <v>"TorlysDynamics","Torlys Inc.","111","3","SHA0251597","4","10000"</v>
      </c>
      <c r="C2302" s="2">
        <v>45950</v>
      </c>
      <c r="D2302" s="2" t="str">
        <f>"SHA0251597"</f>
        <v>SHA0251597</v>
      </c>
      <c r="E2302" s="2" t="str">
        <f>"P1119"</f>
        <v>P1119</v>
      </c>
      <c r="F2302" t="str">
        <f>"CLARENCE"</f>
        <v>CLARENCE</v>
      </c>
      <c r="G2302">
        <v>0</v>
      </c>
      <c r="H2302">
        <v>0</v>
      </c>
      <c r="I2302">
        <v>12</v>
      </c>
    </row>
    <row r="2303" spans="1:9" x14ac:dyDescent="0.25">
      <c r="A2303" t="s">
        <v>49</v>
      </c>
      <c r="B2303" t="str">
        <f>"""TorlysDynamics"",""Torlys Inc."",""111"",""3"",""SHA0251597"",""4"",""20000"""</f>
        <v>"TorlysDynamics","Torlys Inc.","111","3","SHA0251597","4","20000"</v>
      </c>
      <c r="C2303" s="2">
        <v>45950</v>
      </c>
      <c r="D2303" s="2" t="str">
        <f>"SHA0251597"</f>
        <v>SHA0251597</v>
      </c>
      <c r="E2303" s="2" t="str">
        <f>"P1119"</f>
        <v>P1119</v>
      </c>
      <c r="F2303" t="str">
        <f>"CLARENCE"</f>
        <v>CLARENCE</v>
      </c>
      <c r="G2303">
        <v>0</v>
      </c>
      <c r="H2303">
        <v>0</v>
      </c>
      <c r="I2303">
        <v>5</v>
      </c>
    </row>
    <row r="2304" spans="1:9" x14ac:dyDescent="0.25">
      <c r="A2304" t="s">
        <v>49</v>
      </c>
      <c r="B2304" t="str">
        <f>"""TorlysDynamics"",""Torlys Inc."",""111"",""3"",""SHA0251598"",""4"",""10000"""</f>
        <v>"TorlysDynamics","Torlys Inc.","111","3","SHA0251598","4","10000"</v>
      </c>
      <c r="C2304" s="2">
        <v>45950</v>
      </c>
      <c r="D2304" s="2" t="str">
        <f>"SHA0251598"</f>
        <v>SHA0251598</v>
      </c>
      <c r="E2304" s="2" t="str">
        <f>"C1000"</f>
        <v>C1000</v>
      </c>
      <c r="F2304" t="str">
        <f>"BRANDON"</f>
        <v>BRANDON</v>
      </c>
      <c r="G2304">
        <v>4</v>
      </c>
      <c r="H2304">
        <v>0</v>
      </c>
      <c r="I2304">
        <v>68</v>
      </c>
    </row>
    <row r="2305" spans="1:9" x14ac:dyDescent="0.25">
      <c r="A2305" t="s">
        <v>49</v>
      </c>
      <c r="B2305" t="str">
        <f>"""TorlysDynamics"",""Torlys Inc."",""111"",""3"",""SHA0251601"",""4"",""10000"""</f>
        <v>"TorlysDynamics","Torlys Inc.","111","3","SHA0251601","4","10000"</v>
      </c>
      <c r="C2305" s="2">
        <v>45950</v>
      </c>
      <c r="D2305" s="2" t="str">
        <f>"SHA0251601"</f>
        <v>SHA0251601</v>
      </c>
      <c r="E2305" s="2" t="str">
        <f>"W230"</f>
        <v>W230</v>
      </c>
      <c r="F2305" t="str">
        <f>"AQIYL"</f>
        <v>AQIYL</v>
      </c>
      <c r="G2305">
        <v>5</v>
      </c>
      <c r="H2305">
        <v>0</v>
      </c>
      <c r="I2305">
        <v>179.75</v>
      </c>
    </row>
    <row r="2306" spans="1:9" x14ac:dyDescent="0.25">
      <c r="A2306" t="s">
        <v>49</v>
      </c>
      <c r="B2306" t="str">
        <f>"""TorlysDynamics"",""Torlys Inc."",""111"",""3"",""SHA0251602"",""4"",""10000"""</f>
        <v>"TorlysDynamics","Torlys Inc.","111","3","SHA0251602","4","10000"</v>
      </c>
      <c r="C2306" s="2">
        <v>45950</v>
      </c>
      <c r="D2306" s="2" t="str">
        <f>"SHA0251602"</f>
        <v>SHA0251602</v>
      </c>
      <c r="E2306" s="2" t="str">
        <f>"T713"</f>
        <v>T713</v>
      </c>
      <c r="F2306" t="str">
        <f>"AQIYL"</f>
        <v>AQIYL</v>
      </c>
      <c r="G2306">
        <v>0</v>
      </c>
      <c r="H2306">
        <v>1</v>
      </c>
      <c r="I2306">
        <v>1277.0999999999999</v>
      </c>
    </row>
    <row r="2307" spans="1:9" x14ac:dyDescent="0.25">
      <c r="A2307" t="s">
        <v>49</v>
      </c>
      <c r="B2307" t="str">
        <f>"""TorlysDynamics"",""Torlys Inc."",""111"",""3"",""SHA0251611"",""4"",""10000"""</f>
        <v>"TorlysDynamics","Torlys Inc.","111","3","SHA0251611","4","10000"</v>
      </c>
      <c r="C2307" s="2">
        <v>45950</v>
      </c>
      <c r="D2307" s="2" t="str">
        <f>"SHA0251611"</f>
        <v>SHA0251611</v>
      </c>
      <c r="E2307" s="2" t="str">
        <f>"F475"</f>
        <v>F475</v>
      </c>
      <c r="F2307" t="str">
        <f>"AQIYL"</f>
        <v>AQIYL</v>
      </c>
      <c r="G2307">
        <v>48</v>
      </c>
      <c r="H2307">
        <v>0</v>
      </c>
      <c r="I2307">
        <v>1261.92</v>
      </c>
    </row>
    <row r="2308" spans="1:9" x14ac:dyDescent="0.25">
      <c r="A2308" t="s">
        <v>49</v>
      </c>
      <c r="B2308" t="str">
        <f>"""TorlysDynamics"",""Torlys Inc."",""111"",""3"",""SHA0251615"",""4"",""10000"""</f>
        <v>"TorlysDynamics","Torlys Inc.","111","3","SHA0251615","4","10000"</v>
      </c>
      <c r="C2308" s="2">
        <v>45950</v>
      </c>
      <c r="D2308" s="2" t="str">
        <f>"SHA0251615"</f>
        <v>SHA0251615</v>
      </c>
      <c r="E2308" s="2" t="str">
        <f>"M476"</f>
        <v>M476</v>
      </c>
      <c r="F2308" t="str">
        <f>"CLARENCE"</f>
        <v>CLARENCE</v>
      </c>
      <c r="G2308">
        <v>1</v>
      </c>
      <c r="H2308">
        <v>0</v>
      </c>
      <c r="I2308">
        <v>14.66</v>
      </c>
    </row>
    <row r="2309" spans="1:9" x14ac:dyDescent="0.25">
      <c r="A2309" t="s">
        <v>49</v>
      </c>
      <c r="B2309" t="str">
        <f>"""TorlysDynamics"",""Torlys Inc."",""111"",""3"",""SHA0251616"",""4"",""10000"""</f>
        <v>"TorlysDynamics","Torlys Inc.","111","3","SHA0251616","4","10000"</v>
      </c>
      <c r="C2309" s="2">
        <v>45950</v>
      </c>
      <c r="D2309" s="2" t="str">
        <f>"SHA0251616"</f>
        <v>SHA0251616</v>
      </c>
      <c r="E2309" s="2" t="str">
        <f>"M476"</f>
        <v>M476</v>
      </c>
      <c r="F2309" t="str">
        <f>"CLARENCE"</f>
        <v>CLARENCE</v>
      </c>
      <c r="G2309">
        <v>16</v>
      </c>
      <c r="H2309">
        <v>0</v>
      </c>
      <c r="I2309">
        <v>272</v>
      </c>
    </row>
    <row r="2310" spans="1:9" x14ac:dyDescent="0.25">
      <c r="A2310" t="s">
        <v>49</v>
      </c>
      <c r="B2310" t="str">
        <f>"""TorlysDynamics"",""Torlys Inc."",""111"",""3"",""SHA0251616"",""4"",""20000"""</f>
        <v>"TorlysDynamics","Torlys Inc.","111","3","SHA0251616","4","20000"</v>
      </c>
      <c r="C2310" s="2">
        <v>45950</v>
      </c>
      <c r="D2310" s="2" t="str">
        <f>"SHA0251616"</f>
        <v>SHA0251616</v>
      </c>
      <c r="E2310" s="2" t="str">
        <f>"M476"</f>
        <v>M476</v>
      </c>
      <c r="F2310" t="str">
        <f>"CLARENCE"</f>
        <v>CLARENCE</v>
      </c>
      <c r="G2310">
        <v>7</v>
      </c>
      <c r="H2310">
        <v>1</v>
      </c>
      <c r="I2310">
        <v>1354.5</v>
      </c>
    </row>
    <row r="2311" spans="1:9" x14ac:dyDescent="0.25">
      <c r="A2311" t="s">
        <v>49</v>
      </c>
      <c r="B2311" t="str">
        <f>"""TorlysDynamics"",""Torlys Inc."",""111"",""3"",""SHA0251617"",""4"",""10000"""</f>
        <v>"TorlysDynamics","Torlys Inc.","111","3","SHA0251617","4","10000"</v>
      </c>
      <c r="C2311" s="2">
        <v>45950</v>
      </c>
      <c r="D2311" s="2" t="str">
        <f>"SHA0251617"</f>
        <v>SHA0251617</v>
      </c>
      <c r="E2311" s="2" t="str">
        <f>"A1035"</f>
        <v>A1035</v>
      </c>
      <c r="F2311" t="str">
        <f>"AQIYL"</f>
        <v>AQIYL</v>
      </c>
      <c r="G2311">
        <v>32</v>
      </c>
      <c r="H2311">
        <v>0</v>
      </c>
      <c r="I2311">
        <v>862.4</v>
      </c>
    </row>
    <row r="2312" spans="1:9" x14ac:dyDescent="0.25">
      <c r="A2312" t="s">
        <v>49</v>
      </c>
      <c r="B2312" t="str">
        <f>"""TorlysDynamics"",""Torlys Inc."",""111"",""3"",""SHA0251621"",""4"",""10000"""</f>
        <v>"TorlysDynamics","Torlys Inc.","111","3","SHA0251621","4","10000"</v>
      </c>
      <c r="C2312" s="2">
        <v>45950</v>
      </c>
      <c r="D2312" s="2" t="str">
        <f>"SHA0251621"</f>
        <v>SHA0251621</v>
      </c>
      <c r="E2312" s="2" t="str">
        <f>"R900"</f>
        <v>R900</v>
      </c>
      <c r="F2312" t="str">
        <f>"CLARENCE"</f>
        <v>CLARENCE</v>
      </c>
      <c r="G2312">
        <v>3</v>
      </c>
      <c r="H2312">
        <v>1</v>
      </c>
      <c r="I2312">
        <v>1590.05</v>
      </c>
    </row>
    <row r="2313" spans="1:9" x14ac:dyDescent="0.25">
      <c r="A2313" t="s">
        <v>49</v>
      </c>
      <c r="B2313" t="str">
        <f>"""TorlysDynamics"",""Torlys Inc."",""111"",""3"",""SHA0251626"",""4"",""10000"""</f>
        <v>"TorlysDynamics","Torlys Inc.","111","3","SHA0251626","4","10000"</v>
      </c>
      <c r="C2313" s="2">
        <v>45950</v>
      </c>
      <c r="D2313" s="2" t="str">
        <f>"SHA0251626"</f>
        <v>SHA0251626</v>
      </c>
      <c r="E2313" s="2" t="str">
        <f>"M812"</f>
        <v>M812</v>
      </c>
      <c r="F2313" t="str">
        <f>"AQIYL"</f>
        <v>AQIYL</v>
      </c>
      <c r="G2313">
        <v>0</v>
      </c>
      <c r="H2313">
        <v>2</v>
      </c>
      <c r="I2313">
        <v>2891.9</v>
      </c>
    </row>
    <row r="2314" spans="1:9" x14ac:dyDescent="0.25">
      <c r="A2314" t="s">
        <v>49</v>
      </c>
      <c r="B2314" t="str">
        <f>"""TorlysDynamics"",""Torlys Inc."",""111"",""3"",""SHA0251629"",""4"",""10000"""</f>
        <v>"TorlysDynamics","Torlys Inc.","111","3","SHA0251629","4","10000"</v>
      </c>
      <c r="C2314" s="2">
        <v>45950</v>
      </c>
      <c r="D2314" s="2" t="str">
        <f>"SHA0251629"</f>
        <v>SHA0251629</v>
      </c>
      <c r="E2314" s="2" t="str">
        <f>"G200"</f>
        <v>G200</v>
      </c>
      <c r="F2314" t="str">
        <f>"AQIYL"</f>
        <v>AQIYL</v>
      </c>
      <c r="G2314">
        <v>38</v>
      </c>
      <c r="H2314">
        <v>0</v>
      </c>
      <c r="I2314">
        <v>807.88</v>
      </c>
    </row>
    <row r="2315" spans="1:9" x14ac:dyDescent="0.25">
      <c r="A2315" t="s">
        <v>49</v>
      </c>
      <c r="B2315" t="str">
        <f>"""TorlysDynamics"",""Torlys Inc."",""111"",""3"",""SHA0251629"",""4"",""20000"""</f>
        <v>"TorlysDynamics","Torlys Inc.","111","3","SHA0251629","4","20000"</v>
      </c>
      <c r="C2315" s="2">
        <v>45950</v>
      </c>
      <c r="D2315" s="2" t="str">
        <f>"SHA0251629"</f>
        <v>SHA0251629</v>
      </c>
      <c r="E2315" s="2" t="str">
        <f>"G200"</f>
        <v>G200</v>
      </c>
      <c r="F2315" t="str">
        <f>"AQIYL"</f>
        <v>AQIYL</v>
      </c>
      <c r="G2315">
        <v>8</v>
      </c>
      <c r="H2315">
        <v>0</v>
      </c>
      <c r="I2315">
        <v>130.24</v>
      </c>
    </row>
    <row r="2316" spans="1:9" x14ac:dyDescent="0.25">
      <c r="A2316" t="s">
        <v>49</v>
      </c>
      <c r="B2316" t="str">
        <f>"""TorlysDynamics"",""Torlys Inc."",""111"",""3"",""SHA0251630"",""4"",""10000"""</f>
        <v>"TorlysDynamics","Torlys Inc.","111","3","SHA0251630","4","10000"</v>
      </c>
      <c r="C2316" s="2">
        <v>45950</v>
      </c>
      <c r="D2316" s="2" t="str">
        <f>"SHA0251630"</f>
        <v>SHA0251630</v>
      </c>
      <c r="E2316" s="2" t="str">
        <f>"S875"</f>
        <v>S875</v>
      </c>
      <c r="F2316" t="str">
        <f>"CLARENCE"</f>
        <v>CLARENCE</v>
      </c>
      <c r="G2316">
        <v>0</v>
      </c>
      <c r="H2316">
        <v>2</v>
      </c>
      <c r="I2316">
        <v>1867</v>
      </c>
    </row>
    <row r="2317" spans="1:9" x14ac:dyDescent="0.25">
      <c r="A2317" t="s">
        <v>49</v>
      </c>
      <c r="B2317" t="str">
        <f>"""TorlysDynamics"",""Torlys Inc."",""111"",""3"",""SHA0251631"",""4"",""10000"""</f>
        <v>"TorlysDynamics","Torlys Inc.","111","3","SHA0251631","4","10000"</v>
      </c>
      <c r="C2317" s="2">
        <v>45950</v>
      </c>
      <c r="D2317" s="2" t="str">
        <f>"SHA0251631"</f>
        <v>SHA0251631</v>
      </c>
      <c r="E2317" s="2" t="str">
        <f>"B821"</f>
        <v>B821</v>
      </c>
      <c r="F2317" t="str">
        <f>"AQIYL"</f>
        <v>AQIYL</v>
      </c>
      <c r="G2317">
        <v>21</v>
      </c>
      <c r="H2317">
        <v>0</v>
      </c>
      <c r="I2317">
        <v>492.45</v>
      </c>
    </row>
    <row r="2318" spans="1:9" x14ac:dyDescent="0.25">
      <c r="A2318" t="s">
        <v>49</v>
      </c>
      <c r="B2318" t="str">
        <f>"""TorlysDynamics"",""Torlys Inc."",""111"",""3"",""SHA0251631"",""4"",""30000"""</f>
        <v>"TorlysDynamics","Torlys Inc.","111","3","SHA0251631","4","30000"</v>
      </c>
      <c r="C2318" s="2">
        <v>45950</v>
      </c>
      <c r="D2318" s="2" t="str">
        <f>"SHA0251631"</f>
        <v>SHA0251631</v>
      </c>
      <c r="E2318" s="2" t="str">
        <f>"B821"</f>
        <v>B821</v>
      </c>
      <c r="F2318" t="str">
        <f>"AQIYL"</f>
        <v>AQIYL</v>
      </c>
      <c r="G2318">
        <v>0</v>
      </c>
      <c r="H2318">
        <v>0</v>
      </c>
      <c r="I2318">
        <v>1</v>
      </c>
    </row>
    <row r="2319" spans="1:9" x14ac:dyDescent="0.25">
      <c r="A2319" t="s">
        <v>49</v>
      </c>
      <c r="B2319" t="str">
        <f>"""TorlysDynamics"",""Torlys Inc."",""111"",""3"",""SHA0251632"",""4"",""20000"""</f>
        <v>"TorlysDynamics","Torlys Inc.","111","3","SHA0251632","4","20000"</v>
      </c>
      <c r="C2319" s="2">
        <v>45950</v>
      </c>
      <c r="D2319" s="2" t="str">
        <f>"SHA0251632"</f>
        <v>SHA0251632</v>
      </c>
      <c r="E2319" s="2" t="str">
        <f>"C1747"</f>
        <v>C1747</v>
      </c>
      <c r="F2319" t="str">
        <f>"BRANDON"</f>
        <v>BRANDON</v>
      </c>
      <c r="G2319">
        <v>32</v>
      </c>
      <c r="H2319">
        <v>0</v>
      </c>
      <c r="I2319">
        <v>907.84</v>
      </c>
    </row>
    <row r="2320" spans="1:9" x14ac:dyDescent="0.25">
      <c r="A2320" t="s">
        <v>49</v>
      </c>
      <c r="B2320" t="str">
        <f>"""TorlysDynamics"",""Torlys Inc."",""111"",""3"",""SHA0251633"",""4"",""10000"""</f>
        <v>"TorlysDynamics","Torlys Inc.","111","3","SHA0251633","4","10000"</v>
      </c>
      <c r="C2320" s="2">
        <v>45950</v>
      </c>
      <c r="D2320" s="2" t="str">
        <f>"SHA0251633"</f>
        <v>SHA0251633</v>
      </c>
      <c r="E2320" s="2" t="str">
        <f>"C1747"</f>
        <v>C1747</v>
      </c>
      <c r="F2320" t="str">
        <f>"BRANDON"</f>
        <v>BRANDON</v>
      </c>
      <c r="G2320">
        <v>52</v>
      </c>
      <c r="H2320">
        <v>0</v>
      </c>
      <c r="I2320">
        <v>762.32</v>
      </c>
    </row>
    <row r="2321" spans="1:9" x14ac:dyDescent="0.25">
      <c r="A2321" t="s">
        <v>49</v>
      </c>
      <c r="B2321" t="str">
        <f>"""TorlysDynamics"",""Torlys Inc."",""111"",""3"",""SHA0251634"",""4"",""10000"""</f>
        <v>"TorlysDynamics","Torlys Inc.","111","3","SHA0251634","4","10000"</v>
      </c>
      <c r="C2321" s="2">
        <v>45950</v>
      </c>
      <c r="D2321" s="2" t="str">
        <f>"SHA0251634"</f>
        <v>SHA0251634</v>
      </c>
      <c r="E2321" s="2" t="str">
        <f>"C1747"</f>
        <v>C1747</v>
      </c>
      <c r="F2321" t="str">
        <f>"BRANDON"</f>
        <v>BRANDON</v>
      </c>
      <c r="G2321">
        <v>37</v>
      </c>
      <c r="H2321">
        <v>0</v>
      </c>
      <c r="I2321">
        <v>997.15</v>
      </c>
    </row>
    <row r="2322" spans="1:9" x14ac:dyDescent="0.25">
      <c r="A2322" t="s">
        <v>49</v>
      </c>
      <c r="B2322" t="str">
        <f>"""TorlysDynamics"",""Torlys Inc."",""111"",""3"",""SHA0251635"",""4"",""10000"""</f>
        <v>"TorlysDynamics","Torlys Inc.","111","3","SHA0251635","4","10000"</v>
      </c>
      <c r="C2322" s="2">
        <v>45950</v>
      </c>
      <c r="D2322" s="2" t="str">
        <f>"SHA0251635"</f>
        <v>SHA0251635</v>
      </c>
      <c r="E2322" s="2" t="str">
        <f>"C1747"</f>
        <v>C1747</v>
      </c>
      <c r="F2322" t="str">
        <f>"BRANDON"</f>
        <v>BRANDON</v>
      </c>
      <c r="G2322">
        <v>48</v>
      </c>
      <c r="H2322">
        <v>0</v>
      </c>
      <c r="I2322">
        <v>1032</v>
      </c>
    </row>
    <row r="2323" spans="1:9" x14ac:dyDescent="0.25">
      <c r="A2323" t="s">
        <v>49</v>
      </c>
      <c r="B2323" t="str">
        <f>"""TorlysDynamics"",""Torlys Inc."",""111"",""3"",""SHA0251640"",""4"",""10000"""</f>
        <v>"TorlysDynamics","Torlys Inc.","111","3","SHA0251640","4","10000"</v>
      </c>
      <c r="C2323" s="2">
        <v>45950</v>
      </c>
      <c r="D2323" s="2" t="str">
        <f>"SHA0251640"</f>
        <v>SHA0251640</v>
      </c>
      <c r="E2323" s="2" t="str">
        <f>"P911"</f>
        <v>P911</v>
      </c>
      <c r="F2323" t="str">
        <f>"CLARENCE"</f>
        <v>CLARENCE</v>
      </c>
      <c r="G2323">
        <v>0</v>
      </c>
      <c r="H2323">
        <v>1</v>
      </c>
      <c r="I2323">
        <v>1231.44</v>
      </c>
    </row>
    <row r="2324" spans="1:9" x14ac:dyDescent="0.25">
      <c r="A2324" t="s">
        <v>49</v>
      </c>
      <c r="B2324" t="str">
        <f>"""TorlysDynamics"",""Torlys Inc."",""111"",""3"",""SHA0251640"",""4"",""20000"""</f>
        <v>"TorlysDynamics","Torlys Inc.","111","3","SHA0251640","4","20000"</v>
      </c>
      <c r="C2324" s="2">
        <v>45950</v>
      </c>
      <c r="D2324" s="2" t="str">
        <f>"SHA0251640"</f>
        <v>SHA0251640</v>
      </c>
      <c r="E2324" s="2" t="str">
        <f>"P911"</f>
        <v>P911</v>
      </c>
      <c r="F2324" t="str">
        <f>"CLARENCE"</f>
        <v>CLARENCE</v>
      </c>
      <c r="G2324">
        <v>0</v>
      </c>
      <c r="H2324">
        <v>0</v>
      </c>
      <c r="I2324">
        <v>2</v>
      </c>
    </row>
    <row r="2325" spans="1:9" x14ac:dyDescent="0.25">
      <c r="A2325" t="s">
        <v>49</v>
      </c>
      <c r="B2325" t="str">
        <f>"""TorlysDynamics"",""Torlys Inc."",""111"",""3"",""SHA0251644"",""4"",""10000"""</f>
        <v>"TorlysDynamics","Torlys Inc.","111","3","SHA0251644","4","10000"</v>
      </c>
      <c r="C2325" s="2">
        <v>45950</v>
      </c>
      <c r="D2325" s="2" t="str">
        <f>"SHA0251644"</f>
        <v>SHA0251644</v>
      </c>
      <c r="E2325" s="2" t="str">
        <f>"T1160"</f>
        <v>T1160</v>
      </c>
      <c r="F2325" t="str">
        <f>"CLARENCE"</f>
        <v>CLARENCE</v>
      </c>
      <c r="G2325">
        <v>1</v>
      </c>
      <c r="H2325">
        <v>0</v>
      </c>
      <c r="I2325">
        <v>1</v>
      </c>
    </row>
    <row r="2326" spans="1:9" x14ac:dyDescent="0.25">
      <c r="A2326" t="s">
        <v>49</v>
      </c>
      <c r="B2326" t="str">
        <f>"""TorlysDynamics"",""Torlys Inc."",""111"",""3"",""SHA0251647"",""4"",""30000"""</f>
        <v>"TorlysDynamics","Torlys Inc.","111","3","SHA0251647","4","30000"</v>
      </c>
      <c r="C2326" s="2">
        <v>45950</v>
      </c>
      <c r="D2326" s="2" t="str">
        <f>"SHA0251647"</f>
        <v>SHA0251647</v>
      </c>
      <c r="E2326" s="2" t="str">
        <f>"F135"</f>
        <v>F135</v>
      </c>
      <c r="F2326" t="str">
        <f>"KEVIN-F"</f>
        <v>KEVIN-F</v>
      </c>
      <c r="G2326">
        <v>0</v>
      </c>
      <c r="H2326">
        <v>0</v>
      </c>
      <c r="I2326">
        <v>3</v>
      </c>
    </row>
    <row r="2327" spans="1:9" x14ac:dyDescent="0.25">
      <c r="A2327" t="s">
        <v>49</v>
      </c>
      <c r="B2327" t="str">
        <f>"""TorlysDynamics"",""Torlys Inc."",""111"",""3"",""SHA0251649"",""4"",""40000"""</f>
        <v>"TorlysDynamics","Torlys Inc.","111","3","SHA0251649","4","40000"</v>
      </c>
      <c r="C2327" s="2">
        <v>45950</v>
      </c>
      <c r="D2327" s="2" t="str">
        <f>"SHA0251649"</f>
        <v>SHA0251649</v>
      </c>
      <c r="E2327" s="2" t="str">
        <f>"F708"</f>
        <v>F708</v>
      </c>
      <c r="F2327" t="str">
        <f>"KEVIN-F"</f>
        <v>KEVIN-F</v>
      </c>
      <c r="G2327">
        <v>0</v>
      </c>
      <c r="H2327">
        <v>0</v>
      </c>
      <c r="I2327">
        <v>2</v>
      </c>
    </row>
    <row r="2328" spans="1:9" x14ac:dyDescent="0.25">
      <c r="A2328" t="s">
        <v>49</v>
      </c>
      <c r="B2328" t="str">
        <f>"""TorlysDynamics"",""Torlys Inc."",""111"",""3"",""SHA0251650"",""4"",""10000"""</f>
        <v>"TorlysDynamics","Torlys Inc.","111","3","SHA0251650","4","10000"</v>
      </c>
      <c r="C2328" s="2">
        <v>45950</v>
      </c>
      <c r="D2328" s="2" t="str">
        <f>"SHA0251650"</f>
        <v>SHA0251650</v>
      </c>
      <c r="E2328" s="2" t="str">
        <f>"C300"</f>
        <v>C300</v>
      </c>
      <c r="F2328" t="str">
        <f>"CLARENCE"</f>
        <v>CLARENCE</v>
      </c>
      <c r="G2328">
        <v>0</v>
      </c>
      <c r="H2328">
        <v>10</v>
      </c>
      <c r="I2328">
        <v>11905.6</v>
      </c>
    </row>
    <row r="2329" spans="1:9" x14ac:dyDescent="0.25">
      <c r="A2329" t="s">
        <v>49</v>
      </c>
      <c r="B2329" t="str">
        <f>"""TorlysDynamics"",""Torlys Inc."",""111"",""3"",""SHA0251651"",""4"",""10000"""</f>
        <v>"TorlysDynamics","Torlys Inc.","111","3","SHA0251651","4","10000"</v>
      </c>
      <c r="C2329" s="2">
        <v>45950</v>
      </c>
      <c r="D2329" s="2" t="str">
        <f>"SHA0251651"</f>
        <v>SHA0251651</v>
      </c>
      <c r="E2329" s="2" t="str">
        <f>"C1000"</f>
        <v>C1000</v>
      </c>
      <c r="F2329" t="str">
        <f>"BRANDON"</f>
        <v>BRANDON</v>
      </c>
      <c r="G2329">
        <v>13</v>
      </c>
      <c r="H2329">
        <v>0</v>
      </c>
      <c r="I2329">
        <v>304.85000000000002</v>
      </c>
    </row>
    <row r="2330" spans="1:9" x14ac:dyDescent="0.25">
      <c r="A2330" t="s">
        <v>49</v>
      </c>
      <c r="B2330" t="str">
        <f>"""TorlysDynamics"",""Torlys Inc."",""111"",""3"",""SHA0251653"",""4"",""10000"""</f>
        <v>"TorlysDynamics","Torlys Inc.","111","3","SHA0251653","4","10000"</v>
      </c>
      <c r="C2330" s="2">
        <v>45950</v>
      </c>
      <c r="D2330" s="2" t="str">
        <f>"SHA0251653"</f>
        <v>SHA0251653</v>
      </c>
      <c r="E2330" s="2" t="str">
        <f>"C1000"</f>
        <v>C1000</v>
      </c>
      <c r="F2330" t="str">
        <f>"BRANDON"</f>
        <v>BRANDON</v>
      </c>
      <c r="G2330">
        <v>4</v>
      </c>
      <c r="H2330">
        <v>0</v>
      </c>
      <c r="I2330">
        <v>86</v>
      </c>
    </row>
    <row r="2331" spans="1:9" x14ac:dyDescent="0.25">
      <c r="A2331" t="s">
        <v>49</v>
      </c>
      <c r="B2331" t="str">
        <f>"""TorlysDynamics"",""Torlys Inc."",""111"",""3"",""SHA0251654"",""4"",""10000"""</f>
        <v>"TorlysDynamics","Torlys Inc.","111","3","SHA0251654","4","10000"</v>
      </c>
      <c r="C2331" s="2">
        <v>45950</v>
      </c>
      <c r="D2331" s="2" t="str">
        <f>"SHA0251654"</f>
        <v>SHA0251654</v>
      </c>
      <c r="E2331" s="2" t="str">
        <f>"C1000"</f>
        <v>C1000</v>
      </c>
      <c r="F2331" t="str">
        <f>"BRANDON"</f>
        <v>BRANDON</v>
      </c>
      <c r="G2331">
        <v>1</v>
      </c>
      <c r="H2331">
        <v>0</v>
      </c>
      <c r="I2331">
        <v>28.37</v>
      </c>
    </row>
    <row r="2332" spans="1:9" x14ac:dyDescent="0.25">
      <c r="A2332" t="s">
        <v>49</v>
      </c>
      <c r="B2332" t="str">
        <f>"""TorlysDynamics"",""Torlys Inc."",""111"",""3"",""SHA0251655"",""4"",""10000"""</f>
        <v>"TorlysDynamics","Torlys Inc.","111","3","SHA0251655","4","10000"</v>
      </c>
      <c r="C2332" s="2">
        <v>45950</v>
      </c>
      <c r="D2332" s="2" t="str">
        <f>"SHA0251655"</f>
        <v>SHA0251655</v>
      </c>
      <c r="E2332" s="2" t="str">
        <f>"C1000"</f>
        <v>C1000</v>
      </c>
      <c r="F2332" t="str">
        <f>"BRANDON"</f>
        <v>BRANDON</v>
      </c>
      <c r="G2332">
        <v>6</v>
      </c>
      <c r="H2332">
        <v>0</v>
      </c>
      <c r="I2332">
        <v>12</v>
      </c>
    </row>
    <row r="2333" spans="1:9" x14ac:dyDescent="0.25">
      <c r="A2333" t="s">
        <v>49</v>
      </c>
      <c r="B2333" t="str">
        <f>"""TorlysDynamics"",""Torlys Inc."",""111"",""3"",""SHA0251655"",""4"",""50000"""</f>
        <v>"TorlysDynamics","Torlys Inc.","111","3","SHA0251655","4","50000"</v>
      </c>
      <c r="C2333" s="2">
        <v>45950</v>
      </c>
      <c r="D2333" s="2" t="str">
        <f>"SHA0251655"</f>
        <v>SHA0251655</v>
      </c>
      <c r="E2333" s="2" t="str">
        <f>"C1000"</f>
        <v>C1000</v>
      </c>
      <c r="F2333" t="str">
        <f>"BRANDON"</f>
        <v>BRANDON</v>
      </c>
      <c r="G2333">
        <v>0</v>
      </c>
      <c r="H2333">
        <v>0</v>
      </c>
      <c r="I2333">
        <v>2</v>
      </c>
    </row>
    <row r="2334" spans="1:9" x14ac:dyDescent="0.25">
      <c r="A2334" t="s">
        <v>49</v>
      </c>
      <c r="B2334" t="str">
        <f>"""TorlysDynamics"",""Torlys Inc."",""111"",""3"",""SHA0251656"",""4"",""10000"""</f>
        <v>"TorlysDynamics","Torlys Inc.","111","3","SHA0251656","4","10000"</v>
      </c>
      <c r="C2334" s="2">
        <v>45950</v>
      </c>
      <c r="D2334" s="2" t="str">
        <f>"SHA0251656"</f>
        <v>SHA0251656</v>
      </c>
      <c r="E2334" s="2" t="str">
        <f>"R900"</f>
        <v>R900</v>
      </c>
      <c r="F2334" t="str">
        <f>"CLARENCE"</f>
        <v>CLARENCE</v>
      </c>
      <c r="G2334">
        <v>0</v>
      </c>
      <c r="H2334">
        <v>0</v>
      </c>
      <c r="I2334">
        <v>1</v>
      </c>
    </row>
    <row r="2335" spans="1:9" x14ac:dyDescent="0.25">
      <c r="A2335" t="s">
        <v>49</v>
      </c>
      <c r="B2335" t="str">
        <f>"""TorlysDynamics"",""Torlys Inc."",""111"",""3"",""SHA0251660"",""4"",""10000"""</f>
        <v>"TorlysDynamics","Torlys Inc.","111","3","SHA0251660","4","10000"</v>
      </c>
      <c r="C2335" s="2">
        <v>45950</v>
      </c>
      <c r="D2335" s="2" t="str">
        <f>"SHA0251660"</f>
        <v>SHA0251660</v>
      </c>
      <c r="E2335" s="2" t="str">
        <f>"B911"</f>
        <v>B911</v>
      </c>
      <c r="F2335" t="str">
        <f>"CLARENCE"</f>
        <v>CLARENCE</v>
      </c>
      <c r="G2335">
        <v>0</v>
      </c>
      <c r="H2335">
        <v>1</v>
      </c>
      <c r="I2335">
        <v>3451.2</v>
      </c>
    </row>
    <row r="2336" spans="1:9" x14ac:dyDescent="0.25">
      <c r="A2336" t="s">
        <v>49</v>
      </c>
      <c r="B2336" t="str">
        <f>"""TorlysDynamics"",""Torlys Inc."",""111"",""3"",""SHA0251661"",""4"",""10000"""</f>
        <v>"TorlysDynamics","Torlys Inc.","111","3","SHA0251661","4","10000"</v>
      </c>
      <c r="C2336" s="2">
        <v>45950</v>
      </c>
      <c r="D2336" s="2" t="str">
        <f>"SHA0251661"</f>
        <v>SHA0251661</v>
      </c>
      <c r="E2336" s="2" t="str">
        <f>"C131"</f>
        <v>C131</v>
      </c>
      <c r="F2336" t="str">
        <f>"BRANDON"</f>
        <v>BRANDON</v>
      </c>
      <c r="G2336">
        <v>6</v>
      </c>
      <c r="H2336">
        <v>0</v>
      </c>
      <c r="I2336">
        <v>112.02</v>
      </c>
    </row>
    <row r="2337" spans="1:9" x14ac:dyDescent="0.25">
      <c r="A2337" t="s">
        <v>49</v>
      </c>
      <c r="B2337" t="str">
        <f>"""TorlysDynamics"",""Torlys Inc."",""111"",""3"",""SHA0251662"",""4"",""10000"""</f>
        <v>"TorlysDynamics","Torlys Inc.","111","3","SHA0251662","4","10000"</v>
      </c>
      <c r="C2337" s="2">
        <v>45950</v>
      </c>
      <c r="D2337" s="2" t="str">
        <f>"SHA0251662"</f>
        <v>SHA0251662</v>
      </c>
      <c r="E2337" s="2" t="str">
        <f>"A245"</f>
        <v>A245</v>
      </c>
      <c r="F2337" t="str">
        <f>"CLARENCE"</f>
        <v>CLARENCE</v>
      </c>
      <c r="G2337">
        <v>2</v>
      </c>
      <c r="H2337">
        <v>0</v>
      </c>
      <c r="I2337">
        <v>46.9</v>
      </c>
    </row>
    <row r="2338" spans="1:9" x14ac:dyDescent="0.25">
      <c r="A2338" t="s">
        <v>49</v>
      </c>
      <c r="B2338" t="str">
        <f>"""TorlysDynamics"",""Torlys Inc."",""111"",""3"",""SHA0251662"",""4"",""70000"""</f>
        <v>"TorlysDynamics","Torlys Inc.","111","3","SHA0251662","4","70000"</v>
      </c>
      <c r="C2338" s="2">
        <v>45950</v>
      </c>
      <c r="D2338" s="2" t="str">
        <f>"SHA0251662"</f>
        <v>SHA0251662</v>
      </c>
      <c r="E2338" s="2" t="str">
        <f>"A245"</f>
        <v>A245</v>
      </c>
      <c r="F2338" t="str">
        <f>"CLARENCE"</f>
        <v>CLARENCE</v>
      </c>
      <c r="G2338">
        <v>0</v>
      </c>
      <c r="H2338">
        <v>0</v>
      </c>
      <c r="I2338">
        <v>2</v>
      </c>
    </row>
    <row r="2339" spans="1:9" x14ac:dyDescent="0.25">
      <c r="A2339" t="s">
        <v>49</v>
      </c>
      <c r="B2339" t="str">
        <f>"""TorlysDynamics"",""Torlys Inc."",""111"",""3"",""SHA0251664"",""4"",""10000"""</f>
        <v>"TorlysDynamics","Torlys Inc.","111","3","SHA0251664","4","10000"</v>
      </c>
      <c r="C2339" s="2">
        <v>45950</v>
      </c>
      <c r="D2339" s="2" t="str">
        <f>"SHA0251664"</f>
        <v>SHA0251664</v>
      </c>
      <c r="E2339" s="2" t="str">
        <f>"F990"</f>
        <v>F990</v>
      </c>
      <c r="F2339" t="str">
        <f>"BRANDON"</f>
        <v>BRANDON</v>
      </c>
      <c r="G2339">
        <v>35</v>
      </c>
      <c r="H2339">
        <v>0</v>
      </c>
      <c r="I2339">
        <v>920.15</v>
      </c>
    </row>
    <row r="2340" spans="1:9" x14ac:dyDescent="0.25">
      <c r="A2340" t="s">
        <v>49</v>
      </c>
      <c r="B2340" t="str">
        <f>"""TorlysDynamics"",""Torlys Inc."",""111"",""3"",""SHA0251665"",""4"",""15000"""</f>
        <v>"TorlysDynamics","Torlys Inc.","111","3","SHA0251665","4","15000"</v>
      </c>
      <c r="C2340" s="2">
        <v>45950</v>
      </c>
      <c r="D2340" s="2" t="str">
        <f>"SHA0251665"</f>
        <v>SHA0251665</v>
      </c>
      <c r="E2340" s="2" t="str">
        <f>"E912"</f>
        <v>E912</v>
      </c>
      <c r="F2340" t="str">
        <f>"AQIYL"</f>
        <v>AQIYL</v>
      </c>
      <c r="G2340">
        <v>0</v>
      </c>
      <c r="H2340">
        <v>0</v>
      </c>
      <c r="I2340">
        <v>2</v>
      </c>
    </row>
    <row r="2341" spans="1:9" x14ac:dyDescent="0.25">
      <c r="A2341" t="s">
        <v>49</v>
      </c>
      <c r="B2341" t="str">
        <f>"""TorlysDynamics"",""Torlys Inc."",""111"",""3"",""SHA0251665"",""4"",""20000"""</f>
        <v>"TorlysDynamics","Torlys Inc.","111","3","SHA0251665","4","20000"</v>
      </c>
      <c r="C2341" s="2">
        <v>45950</v>
      </c>
      <c r="D2341" s="2" t="str">
        <f>"SHA0251665"</f>
        <v>SHA0251665</v>
      </c>
      <c r="E2341" s="2" t="str">
        <f>"E912"</f>
        <v>E912</v>
      </c>
      <c r="F2341" t="str">
        <f>"AQIYL"</f>
        <v>AQIYL</v>
      </c>
      <c r="G2341">
        <v>9</v>
      </c>
      <c r="H2341">
        <v>0</v>
      </c>
      <c r="I2341">
        <v>153</v>
      </c>
    </row>
    <row r="2342" spans="1:9" x14ac:dyDescent="0.25">
      <c r="A2342" t="s">
        <v>49</v>
      </c>
      <c r="B2342" t="str">
        <f>"""TorlysDynamics"",""Torlys Inc."",""111"",""3"",""SHA0251666"",""4"",""10000"""</f>
        <v>"TorlysDynamics","Torlys Inc.","111","3","SHA0251666","4","10000"</v>
      </c>
      <c r="C2342" s="2">
        <v>45950</v>
      </c>
      <c r="D2342" s="2" t="str">
        <f>"SHA0251666"</f>
        <v>SHA0251666</v>
      </c>
      <c r="E2342" s="2" t="str">
        <f>"O326"</f>
        <v>O326</v>
      </c>
      <c r="F2342" t="str">
        <f>"CLARENCE"</f>
        <v>CLARENCE</v>
      </c>
      <c r="G2342">
        <v>23</v>
      </c>
      <c r="H2342">
        <v>0</v>
      </c>
      <c r="I2342">
        <v>541.19000000000005</v>
      </c>
    </row>
    <row r="2343" spans="1:9" x14ac:dyDescent="0.25">
      <c r="A2343" t="s">
        <v>49</v>
      </c>
      <c r="B2343" t="str">
        <f>"""TorlysDynamics"",""Torlys Inc."",""111"",""3"",""SHA0251666"",""4"",""20000"""</f>
        <v>"TorlysDynamics","Torlys Inc.","111","3","SHA0251666","4","20000"</v>
      </c>
      <c r="C2343" s="2">
        <v>45950</v>
      </c>
      <c r="D2343" s="2" t="str">
        <f>"SHA0251666"</f>
        <v>SHA0251666</v>
      </c>
      <c r="E2343" s="2" t="str">
        <f>"O326"</f>
        <v>O326</v>
      </c>
      <c r="F2343" t="str">
        <f>"CLARENCE"</f>
        <v>CLARENCE</v>
      </c>
      <c r="G2343">
        <v>0</v>
      </c>
      <c r="H2343">
        <v>0</v>
      </c>
      <c r="I2343">
        <v>3</v>
      </c>
    </row>
    <row r="2344" spans="1:9" x14ac:dyDescent="0.25">
      <c r="A2344" t="s">
        <v>49</v>
      </c>
      <c r="B2344" t="str">
        <f>"""TorlysDynamics"",""Torlys Inc."",""111"",""3"",""SHA0251667"",""4"",""10000"""</f>
        <v>"TorlysDynamics","Torlys Inc.","111","3","SHA0251667","4","10000"</v>
      </c>
      <c r="C2344" s="2">
        <v>45950</v>
      </c>
      <c r="D2344" s="2" t="str">
        <f>"SHA0251667"</f>
        <v>SHA0251667</v>
      </c>
      <c r="E2344" s="2" t="str">
        <f>"B105"</f>
        <v>B105</v>
      </c>
      <c r="F2344" t="str">
        <f>"AQIYL"</f>
        <v>AQIYL</v>
      </c>
      <c r="G2344">
        <v>1</v>
      </c>
      <c r="H2344">
        <v>0</v>
      </c>
      <c r="I2344">
        <v>17</v>
      </c>
    </row>
    <row r="2345" spans="1:9" x14ac:dyDescent="0.25">
      <c r="A2345" t="s">
        <v>49</v>
      </c>
      <c r="B2345" t="str">
        <f>"""TorlysDynamics"",""Torlys Inc."",""111"",""3"",""SHA0251671"",""4"",""15000"""</f>
        <v>"TorlysDynamics","Torlys Inc.","111","3","SHA0251671","4","15000"</v>
      </c>
      <c r="C2345" s="2">
        <v>45950</v>
      </c>
      <c r="D2345" s="2" t="str">
        <f>"SHA0251671"</f>
        <v>SHA0251671</v>
      </c>
      <c r="E2345" s="2" t="str">
        <f>"T169"</f>
        <v>T169</v>
      </c>
      <c r="F2345" t="str">
        <f>"JASON-R"</f>
        <v>JASON-R</v>
      </c>
      <c r="G2345">
        <v>58</v>
      </c>
      <c r="H2345">
        <v>0</v>
      </c>
      <c r="I2345">
        <v>2085.1</v>
      </c>
    </row>
    <row r="2346" spans="1:9" x14ac:dyDescent="0.25">
      <c r="A2346" t="s">
        <v>49</v>
      </c>
      <c r="B2346" t="str">
        <f>"""TorlysDynamics"",""Torlys Inc."",""111"",""3"",""SHA0251671"",""4"",""20000"""</f>
        <v>"TorlysDynamics","Torlys Inc.","111","3","SHA0251671","4","20000"</v>
      </c>
      <c r="C2346" s="2">
        <v>45950</v>
      </c>
      <c r="D2346" s="2" t="str">
        <f>"SHA0251671"</f>
        <v>SHA0251671</v>
      </c>
      <c r="E2346" s="2" t="str">
        <f>"T169"</f>
        <v>T169</v>
      </c>
      <c r="F2346" t="str">
        <f>"JASON-R"</f>
        <v>JASON-R</v>
      </c>
      <c r="G2346">
        <v>39</v>
      </c>
      <c r="H2346">
        <v>0</v>
      </c>
      <c r="I2346">
        <v>39</v>
      </c>
    </row>
    <row r="2347" spans="1:9" x14ac:dyDescent="0.25">
      <c r="A2347" t="s">
        <v>49</v>
      </c>
      <c r="B2347" t="str">
        <f>"""TorlysDynamics"",""Torlys Inc."",""111"",""3"",""SHA0251672"",""4"",""10000"""</f>
        <v>"TorlysDynamics","Torlys Inc.","111","3","SHA0251672","4","10000"</v>
      </c>
      <c r="C2347" s="2">
        <v>45950</v>
      </c>
      <c r="D2347" s="2" t="str">
        <f>"SHA0251672"</f>
        <v>SHA0251672</v>
      </c>
      <c r="E2347" s="2" t="str">
        <f>"T169"</f>
        <v>T169</v>
      </c>
      <c r="F2347" t="str">
        <f>"JASON-R"</f>
        <v>JASON-R</v>
      </c>
      <c r="G2347">
        <v>5</v>
      </c>
      <c r="H2347">
        <v>0</v>
      </c>
      <c r="I2347">
        <v>85.55</v>
      </c>
    </row>
    <row r="2348" spans="1:9" x14ac:dyDescent="0.25">
      <c r="A2348" t="s">
        <v>49</v>
      </c>
      <c r="B2348" t="str">
        <f>"""TorlysDynamics"",""Torlys Inc."",""111"",""3"",""SHA0251673"",""4"",""10000"""</f>
        <v>"TorlysDynamics","Torlys Inc.","111","3","SHA0251673","4","10000"</v>
      </c>
      <c r="C2348" s="2">
        <v>45950</v>
      </c>
      <c r="D2348" s="2" t="str">
        <f>"SHA0251673"</f>
        <v>SHA0251673</v>
      </c>
      <c r="E2348" s="2" t="str">
        <f>"A415"</f>
        <v>A415</v>
      </c>
      <c r="F2348" t="str">
        <f>"AQIYL"</f>
        <v>AQIYL</v>
      </c>
      <c r="G2348">
        <v>50</v>
      </c>
      <c r="H2348">
        <v>0</v>
      </c>
      <c r="I2348">
        <v>1314.5</v>
      </c>
    </row>
    <row r="2349" spans="1:9" x14ac:dyDescent="0.25">
      <c r="A2349" t="s">
        <v>49</v>
      </c>
      <c r="B2349" t="str">
        <f>"""TorlysDynamics"",""Torlys Inc."",""111"",""3"",""SHA0251673"",""4"",""40000"""</f>
        <v>"TorlysDynamics","Torlys Inc.","111","3","SHA0251673","4","40000"</v>
      </c>
      <c r="C2349" s="2">
        <v>45950</v>
      </c>
      <c r="D2349" s="2" t="str">
        <f>"SHA0251673"</f>
        <v>SHA0251673</v>
      </c>
      <c r="E2349" s="2" t="str">
        <f>"A415"</f>
        <v>A415</v>
      </c>
      <c r="F2349" t="str">
        <f>"AQIYL"</f>
        <v>AQIYL</v>
      </c>
      <c r="G2349">
        <v>0</v>
      </c>
      <c r="H2349">
        <v>0</v>
      </c>
      <c r="I2349">
        <v>12</v>
      </c>
    </row>
    <row r="2350" spans="1:9" x14ac:dyDescent="0.25">
      <c r="A2350" t="s">
        <v>49</v>
      </c>
      <c r="B2350" t="str">
        <f>"""TorlysDynamics"",""Torlys Inc."",""111"",""3"",""SHA0251676"",""4"",""10000"""</f>
        <v>"TorlysDynamics","Torlys Inc.","111","3","SHA0251676","4","10000"</v>
      </c>
      <c r="C2350" s="2">
        <v>45950</v>
      </c>
      <c r="D2350" s="2" t="str">
        <f>"SHA0251676"</f>
        <v>SHA0251676</v>
      </c>
      <c r="E2350" s="2" t="str">
        <f>"T140"</f>
        <v>T140</v>
      </c>
      <c r="F2350" t="str">
        <f>"MANUEL"</f>
        <v>MANUEL</v>
      </c>
      <c r="G2350">
        <v>10</v>
      </c>
      <c r="H2350">
        <v>0</v>
      </c>
      <c r="I2350">
        <v>232.2</v>
      </c>
    </row>
    <row r="2351" spans="1:9" x14ac:dyDescent="0.25">
      <c r="A2351" t="s">
        <v>49</v>
      </c>
      <c r="B2351" t="str">
        <f>"""TorlysDynamics"",""Torlys Inc."",""111"",""3"",""SHA0251677"",""4"",""10000"""</f>
        <v>"TorlysDynamics","Torlys Inc.","111","3","SHA0251677","4","10000"</v>
      </c>
      <c r="C2351" s="2">
        <v>45950</v>
      </c>
      <c r="D2351" s="2" t="str">
        <f>"SHA0251677"</f>
        <v>SHA0251677</v>
      </c>
      <c r="E2351" s="2" t="str">
        <f>"T140"</f>
        <v>T140</v>
      </c>
      <c r="F2351" t="str">
        <f>"MANUEL"</f>
        <v>MANUEL</v>
      </c>
      <c r="G2351">
        <v>17</v>
      </c>
      <c r="H2351">
        <v>0</v>
      </c>
      <c r="I2351">
        <v>398.65</v>
      </c>
    </row>
    <row r="2352" spans="1:9" x14ac:dyDescent="0.25">
      <c r="A2352" t="s">
        <v>49</v>
      </c>
      <c r="B2352" t="str">
        <f>"""TorlysDynamics"",""Torlys Inc."",""111"",""3"",""SHA0251678"",""4"",""10000"""</f>
        <v>"TorlysDynamics","Torlys Inc.","111","3","SHA0251678","4","10000"</v>
      </c>
      <c r="C2352" s="2">
        <v>45950</v>
      </c>
      <c r="D2352" s="2" t="str">
        <f>"SHA0251678"</f>
        <v>SHA0251678</v>
      </c>
      <c r="E2352" s="2" t="str">
        <f>"T140"</f>
        <v>T140</v>
      </c>
      <c r="F2352" t="str">
        <f>"MANUEL"</f>
        <v>MANUEL</v>
      </c>
      <c r="G2352">
        <v>24</v>
      </c>
      <c r="H2352">
        <v>0</v>
      </c>
      <c r="I2352">
        <v>557.28</v>
      </c>
    </row>
    <row r="2353" spans="1:9" x14ac:dyDescent="0.25">
      <c r="A2353" t="s">
        <v>49</v>
      </c>
      <c r="B2353" t="str">
        <f>"""TorlysDynamics"",""Torlys Inc."",""111"",""3"",""SHA0251679"",""4"",""10000"""</f>
        <v>"TorlysDynamics","Torlys Inc.","111","3","SHA0251679","4","10000"</v>
      </c>
      <c r="C2353" s="2">
        <v>45950</v>
      </c>
      <c r="D2353" s="2" t="str">
        <f>"SHA0251679"</f>
        <v>SHA0251679</v>
      </c>
      <c r="E2353" s="2" t="str">
        <f>"T140"</f>
        <v>T140</v>
      </c>
      <c r="F2353" t="str">
        <f>"MANUEL"</f>
        <v>MANUEL</v>
      </c>
      <c r="G2353">
        <v>19</v>
      </c>
      <c r="H2353">
        <v>0</v>
      </c>
      <c r="I2353">
        <v>441.18</v>
      </c>
    </row>
    <row r="2354" spans="1:9" x14ac:dyDescent="0.25">
      <c r="A2354" t="s">
        <v>49</v>
      </c>
      <c r="B2354" t="str">
        <f>"""TorlysDynamics"",""Torlys Inc."",""111"",""3"",""SHA0251680"",""4"",""10000"""</f>
        <v>"TorlysDynamics","Torlys Inc.","111","3","SHA0251680","4","10000"</v>
      </c>
      <c r="C2354" s="2">
        <v>45950</v>
      </c>
      <c r="D2354" s="2" t="str">
        <f>"SHA0251680"</f>
        <v>SHA0251680</v>
      </c>
      <c r="E2354" s="2" t="str">
        <f>"T140"</f>
        <v>T140</v>
      </c>
      <c r="F2354" t="str">
        <f>"MANUEL"</f>
        <v>MANUEL</v>
      </c>
      <c r="G2354">
        <v>20</v>
      </c>
      <c r="H2354">
        <v>0</v>
      </c>
      <c r="I2354">
        <v>469</v>
      </c>
    </row>
    <row r="2355" spans="1:9" x14ac:dyDescent="0.25">
      <c r="A2355" t="s">
        <v>49</v>
      </c>
      <c r="B2355" t="str">
        <f>"""TorlysDynamics"",""Torlys Inc."",""111"",""3"",""SHA0251681"",""4"",""10000"""</f>
        <v>"TorlysDynamics","Torlys Inc.","111","3","SHA0251681","4","10000"</v>
      </c>
      <c r="C2355" s="2">
        <v>45950</v>
      </c>
      <c r="D2355" s="2" t="str">
        <f>"SHA0251681"</f>
        <v>SHA0251681</v>
      </c>
      <c r="E2355" s="2" t="str">
        <f>"T140"</f>
        <v>T140</v>
      </c>
      <c r="F2355" t="str">
        <f>"MANUEL"</f>
        <v>MANUEL</v>
      </c>
      <c r="G2355">
        <v>26</v>
      </c>
      <c r="H2355">
        <v>0</v>
      </c>
      <c r="I2355">
        <v>609.70000000000005</v>
      </c>
    </row>
    <row r="2356" spans="1:9" x14ac:dyDescent="0.25">
      <c r="A2356" t="s">
        <v>49</v>
      </c>
      <c r="B2356" t="str">
        <f>"""TorlysDynamics"",""Torlys Inc."",""111"",""3"",""SHA0251682"",""4"",""10000"""</f>
        <v>"TorlysDynamics","Torlys Inc.","111","3","SHA0251682","4","10000"</v>
      </c>
      <c r="C2356" s="2">
        <v>45950</v>
      </c>
      <c r="D2356" s="2" t="str">
        <f>"SHA0251682"</f>
        <v>SHA0251682</v>
      </c>
      <c r="E2356" s="2" t="str">
        <f>"T140"</f>
        <v>T140</v>
      </c>
      <c r="F2356" t="str">
        <f>"MANUEL"</f>
        <v>MANUEL</v>
      </c>
      <c r="G2356">
        <v>20</v>
      </c>
      <c r="H2356">
        <v>0</v>
      </c>
      <c r="I2356">
        <v>469</v>
      </c>
    </row>
    <row r="2357" spans="1:9" x14ac:dyDescent="0.25">
      <c r="A2357" t="s">
        <v>49</v>
      </c>
      <c r="B2357" t="str">
        <f>"""TorlysDynamics"",""Torlys Inc."",""111"",""3"",""SHA0251683"",""4"",""10000"""</f>
        <v>"TorlysDynamics","Torlys Inc.","111","3","SHA0251683","4","10000"</v>
      </c>
      <c r="C2357" s="2">
        <v>45950</v>
      </c>
      <c r="D2357" s="2" t="str">
        <f>"SHA0251683"</f>
        <v>SHA0251683</v>
      </c>
      <c r="E2357" s="2" t="str">
        <f>"T140"</f>
        <v>T140</v>
      </c>
      <c r="F2357" t="str">
        <f>"MANUEL"</f>
        <v>MANUEL</v>
      </c>
      <c r="G2357">
        <v>12</v>
      </c>
      <c r="H2357">
        <v>0</v>
      </c>
      <c r="I2357">
        <v>278.64</v>
      </c>
    </row>
    <row r="2358" spans="1:9" x14ac:dyDescent="0.25">
      <c r="A2358" t="s">
        <v>49</v>
      </c>
      <c r="B2358" t="str">
        <f>"""TorlysDynamics"",""Torlys Inc."",""111"",""3"",""SHA0251684"",""4"",""10000"""</f>
        <v>"TorlysDynamics","Torlys Inc.","111","3","SHA0251684","4","10000"</v>
      </c>
      <c r="C2358" s="2">
        <v>45950</v>
      </c>
      <c r="D2358" s="2" t="str">
        <f>"SHA0251684"</f>
        <v>SHA0251684</v>
      </c>
      <c r="E2358" s="2" t="str">
        <f>"T140"</f>
        <v>T140</v>
      </c>
      <c r="F2358" t="str">
        <f>"MANUEL"</f>
        <v>MANUEL</v>
      </c>
      <c r="G2358">
        <v>16</v>
      </c>
      <c r="H2358">
        <v>0</v>
      </c>
      <c r="I2358">
        <v>375.2</v>
      </c>
    </row>
    <row r="2359" spans="1:9" x14ac:dyDescent="0.25">
      <c r="A2359" t="s">
        <v>49</v>
      </c>
      <c r="B2359" t="str">
        <f>"""TorlysDynamics"",""Torlys Inc."",""111"",""3"",""SHA0251685"",""4"",""10000"""</f>
        <v>"TorlysDynamics","Torlys Inc.","111","3","SHA0251685","4","10000"</v>
      </c>
      <c r="C2359" s="2">
        <v>45950</v>
      </c>
      <c r="D2359" s="2" t="str">
        <f>"SHA0251685"</f>
        <v>SHA0251685</v>
      </c>
      <c r="E2359" s="2" t="str">
        <f>"T140"</f>
        <v>T140</v>
      </c>
      <c r="F2359" t="str">
        <f>"MANUEL"</f>
        <v>MANUEL</v>
      </c>
      <c r="G2359">
        <v>31</v>
      </c>
      <c r="H2359">
        <v>0</v>
      </c>
      <c r="I2359">
        <v>574.74</v>
      </c>
    </row>
    <row r="2360" spans="1:9" x14ac:dyDescent="0.25">
      <c r="A2360" t="s">
        <v>49</v>
      </c>
      <c r="B2360" t="str">
        <f>"""TorlysDynamics"",""Torlys Inc."",""111"",""3"",""SHA0251686"",""4"",""10000"""</f>
        <v>"TorlysDynamics","Torlys Inc.","111","3","SHA0251686","4","10000"</v>
      </c>
      <c r="C2360" s="2">
        <v>45950</v>
      </c>
      <c r="D2360" s="2" t="str">
        <f>"SHA0251686"</f>
        <v>SHA0251686</v>
      </c>
      <c r="E2360" s="2" t="str">
        <f>"T140"</f>
        <v>T140</v>
      </c>
      <c r="F2360" t="str">
        <f>"MANUEL"</f>
        <v>MANUEL</v>
      </c>
      <c r="G2360">
        <v>22</v>
      </c>
      <c r="H2360">
        <v>0</v>
      </c>
      <c r="I2360">
        <v>407.88</v>
      </c>
    </row>
    <row r="2361" spans="1:9" x14ac:dyDescent="0.25">
      <c r="A2361" t="s">
        <v>49</v>
      </c>
      <c r="B2361" t="str">
        <f>"""TorlysDynamics"",""Torlys Inc."",""111"",""3"",""SHA0251687"",""4"",""10000"""</f>
        <v>"TorlysDynamics","Torlys Inc.","111","3","SHA0251687","4","10000"</v>
      </c>
      <c r="C2361" s="2">
        <v>45950</v>
      </c>
      <c r="D2361" s="2" t="str">
        <f>"SHA0251687"</f>
        <v>SHA0251687</v>
      </c>
      <c r="E2361" s="2" t="str">
        <f>"T140"</f>
        <v>T140</v>
      </c>
      <c r="F2361" t="str">
        <f>"MANUEL"</f>
        <v>MANUEL</v>
      </c>
      <c r="G2361">
        <v>22</v>
      </c>
      <c r="H2361">
        <v>0</v>
      </c>
      <c r="I2361">
        <v>407.88</v>
      </c>
    </row>
    <row r="2362" spans="1:9" x14ac:dyDescent="0.25">
      <c r="A2362" t="s">
        <v>49</v>
      </c>
      <c r="B2362" t="str">
        <f>"""TorlysDynamics"",""Torlys Inc."",""111"",""3"",""SHA0251688"",""4"",""10000"""</f>
        <v>"TorlysDynamics","Torlys Inc.","111","3","SHA0251688","4","10000"</v>
      </c>
      <c r="C2362" s="2">
        <v>45950</v>
      </c>
      <c r="D2362" s="2" t="str">
        <f>"SHA0251688"</f>
        <v>SHA0251688</v>
      </c>
      <c r="E2362" s="2" t="str">
        <f>"T140"</f>
        <v>T140</v>
      </c>
      <c r="F2362" t="str">
        <f>"MANUEL"</f>
        <v>MANUEL</v>
      </c>
      <c r="G2362">
        <v>34</v>
      </c>
      <c r="H2362">
        <v>0</v>
      </c>
      <c r="I2362">
        <v>630.36</v>
      </c>
    </row>
    <row r="2363" spans="1:9" x14ac:dyDescent="0.25">
      <c r="A2363" t="s">
        <v>49</v>
      </c>
      <c r="B2363" t="str">
        <f>"""TorlysDynamics"",""Torlys Inc."",""111"",""3"",""SHA0251689"",""4"",""10000"""</f>
        <v>"TorlysDynamics","Torlys Inc.","111","3","SHA0251689","4","10000"</v>
      </c>
      <c r="C2363" s="2">
        <v>45950</v>
      </c>
      <c r="D2363" s="2" t="str">
        <f>"SHA0251689"</f>
        <v>SHA0251689</v>
      </c>
      <c r="E2363" s="2" t="str">
        <f>"T140"</f>
        <v>T140</v>
      </c>
      <c r="F2363" t="str">
        <f>"MANUEL"</f>
        <v>MANUEL</v>
      </c>
      <c r="G2363">
        <v>35</v>
      </c>
      <c r="H2363">
        <v>0</v>
      </c>
      <c r="I2363">
        <v>648.9</v>
      </c>
    </row>
    <row r="2364" spans="1:9" x14ac:dyDescent="0.25">
      <c r="A2364" t="s">
        <v>49</v>
      </c>
      <c r="B2364" t="str">
        <f>"""TorlysDynamics"",""Torlys Inc."",""111"",""3"",""SHA0251690"",""4"",""10000"""</f>
        <v>"TorlysDynamics","Torlys Inc.","111","3","SHA0251690","4","10000"</v>
      </c>
      <c r="C2364" s="2">
        <v>45950</v>
      </c>
      <c r="D2364" s="2" t="str">
        <f>"SHA0251690"</f>
        <v>SHA0251690</v>
      </c>
      <c r="E2364" s="2" t="str">
        <f>"T140"</f>
        <v>T140</v>
      </c>
      <c r="F2364" t="str">
        <f>"MANUEL"</f>
        <v>MANUEL</v>
      </c>
      <c r="G2364">
        <v>24</v>
      </c>
      <c r="H2364">
        <v>0</v>
      </c>
      <c r="I2364">
        <v>444.96</v>
      </c>
    </row>
    <row r="2365" spans="1:9" x14ac:dyDescent="0.25">
      <c r="A2365" t="s">
        <v>49</v>
      </c>
      <c r="B2365" t="str">
        <f>"""TorlysDynamics"",""Torlys Inc."",""111"",""3"",""SHA0251691"",""4"",""10000"""</f>
        <v>"TorlysDynamics","Torlys Inc.","111","3","SHA0251691","4","10000"</v>
      </c>
      <c r="C2365" s="2">
        <v>45950</v>
      </c>
      <c r="D2365" s="2" t="str">
        <f>"SHA0251691"</f>
        <v>SHA0251691</v>
      </c>
      <c r="E2365" s="2" t="str">
        <f>"T140"</f>
        <v>T140</v>
      </c>
      <c r="F2365" t="str">
        <f>"MANUEL"</f>
        <v>MANUEL</v>
      </c>
      <c r="G2365">
        <v>28</v>
      </c>
      <c r="H2365">
        <v>0</v>
      </c>
      <c r="I2365">
        <v>519.12</v>
      </c>
    </row>
    <row r="2366" spans="1:9" x14ac:dyDescent="0.25">
      <c r="A2366" t="s">
        <v>49</v>
      </c>
      <c r="B2366" t="str">
        <f>"""TorlysDynamics"",""Torlys Inc."",""111"",""3"",""SHA0251692"",""4"",""10000"""</f>
        <v>"TorlysDynamics","Torlys Inc.","111","3","SHA0251692","4","10000"</v>
      </c>
      <c r="C2366" s="2">
        <v>45950</v>
      </c>
      <c r="D2366" s="2" t="str">
        <f>"SHA0251692"</f>
        <v>SHA0251692</v>
      </c>
      <c r="E2366" s="2" t="str">
        <f>"T140"</f>
        <v>T140</v>
      </c>
      <c r="F2366" t="str">
        <f>"MANUEL"</f>
        <v>MANUEL</v>
      </c>
      <c r="G2366">
        <v>28</v>
      </c>
      <c r="H2366">
        <v>0</v>
      </c>
      <c r="I2366">
        <v>519.12</v>
      </c>
    </row>
    <row r="2367" spans="1:9" x14ac:dyDescent="0.25">
      <c r="A2367" t="s">
        <v>49</v>
      </c>
      <c r="B2367" t="str">
        <f>"""TorlysDynamics"",""Torlys Inc."",""111"",""3"",""SHA0251693"",""4"",""10000"""</f>
        <v>"TorlysDynamics","Torlys Inc.","111","3","SHA0251693","4","10000"</v>
      </c>
      <c r="C2367" s="2">
        <v>45950</v>
      </c>
      <c r="D2367" s="2" t="str">
        <f>"SHA0251693"</f>
        <v>SHA0251693</v>
      </c>
      <c r="E2367" s="2" t="str">
        <f>"T140"</f>
        <v>T140</v>
      </c>
      <c r="F2367" t="str">
        <f>"MANUEL"</f>
        <v>MANUEL</v>
      </c>
      <c r="G2367">
        <v>28</v>
      </c>
      <c r="H2367">
        <v>0</v>
      </c>
      <c r="I2367">
        <v>519.12</v>
      </c>
    </row>
    <row r="2368" spans="1:9" x14ac:dyDescent="0.25">
      <c r="A2368" t="s">
        <v>49</v>
      </c>
      <c r="B2368" t="str">
        <f>"""TorlysDynamics"",""Torlys Inc."",""111"",""3"",""SHA0251694"",""4"",""10000"""</f>
        <v>"TorlysDynamics","Torlys Inc.","111","3","SHA0251694","4","10000"</v>
      </c>
      <c r="C2368" s="2">
        <v>45950</v>
      </c>
      <c r="D2368" s="2" t="str">
        <f>"SHA0251694"</f>
        <v>SHA0251694</v>
      </c>
      <c r="E2368" s="2" t="str">
        <f>"T140"</f>
        <v>T140</v>
      </c>
      <c r="F2368" t="str">
        <f>"MANUEL"</f>
        <v>MANUEL</v>
      </c>
      <c r="G2368">
        <v>29</v>
      </c>
      <c r="H2368">
        <v>0</v>
      </c>
      <c r="I2368">
        <v>537.66</v>
      </c>
    </row>
    <row r="2369" spans="1:9" x14ac:dyDescent="0.25">
      <c r="A2369" t="s">
        <v>49</v>
      </c>
      <c r="B2369" t="str">
        <f>"""TorlysDynamics"",""Torlys Inc."",""111"",""3"",""SHA0251695"",""4"",""10000"""</f>
        <v>"TorlysDynamics","Torlys Inc.","111","3","SHA0251695","4","10000"</v>
      </c>
      <c r="C2369" s="2">
        <v>45950</v>
      </c>
      <c r="D2369" s="2" t="str">
        <f>"SHA0251695"</f>
        <v>SHA0251695</v>
      </c>
      <c r="E2369" s="2" t="str">
        <f>"T140"</f>
        <v>T140</v>
      </c>
      <c r="F2369" t="str">
        <f>"MANUEL"</f>
        <v>MANUEL</v>
      </c>
      <c r="G2369">
        <v>33</v>
      </c>
      <c r="H2369">
        <v>0</v>
      </c>
      <c r="I2369">
        <v>611.82000000000005</v>
      </c>
    </row>
    <row r="2370" spans="1:9" x14ac:dyDescent="0.25">
      <c r="A2370" t="s">
        <v>49</v>
      </c>
      <c r="B2370" t="str">
        <f>"""TorlysDynamics"",""Torlys Inc."",""111"",""3"",""SHA0251696"",""4"",""10000"""</f>
        <v>"TorlysDynamics","Torlys Inc.","111","3","SHA0251696","4","10000"</v>
      </c>
      <c r="C2370" s="2">
        <v>45950</v>
      </c>
      <c r="D2370" s="2" t="str">
        <f>"SHA0251696"</f>
        <v>SHA0251696</v>
      </c>
      <c r="E2370" s="2" t="str">
        <f>"T140"</f>
        <v>T140</v>
      </c>
      <c r="F2370" t="str">
        <f>"MANUEL"</f>
        <v>MANUEL</v>
      </c>
      <c r="G2370">
        <v>44</v>
      </c>
      <c r="H2370">
        <v>0</v>
      </c>
      <c r="I2370">
        <v>815.76</v>
      </c>
    </row>
    <row r="2371" spans="1:9" x14ac:dyDescent="0.25">
      <c r="A2371" t="s">
        <v>49</v>
      </c>
      <c r="B2371" t="str">
        <f>"""TorlysDynamics"",""Torlys Inc."",""111"",""3"",""SHA0251697"",""4"",""10000"""</f>
        <v>"TorlysDynamics","Torlys Inc.","111","3","SHA0251697","4","10000"</v>
      </c>
      <c r="C2371" s="2">
        <v>45950</v>
      </c>
      <c r="D2371" s="2" t="str">
        <f>"SHA0251697"</f>
        <v>SHA0251697</v>
      </c>
      <c r="E2371" s="2" t="str">
        <f>"T140"</f>
        <v>T140</v>
      </c>
      <c r="F2371" t="str">
        <f>"MANUEL"</f>
        <v>MANUEL</v>
      </c>
      <c r="G2371">
        <v>33</v>
      </c>
      <c r="H2371">
        <v>0</v>
      </c>
      <c r="I2371">
        <v>611.82000000000005</v>
      </c>
    </row>
    <row r="2372" spans="1:9" x14ac:dyDescent="0.25">
      <c r="A2372" t="s">
        <v>49</v>
      </c>
      <c r="B2372" t="str">
        <f>"""TorlysDynamics"",""Torlys Inc."",""111"",""3"",""SHA0251698"",""4"",""10000"""</f>
        <v>"TorlysDynamics","Torlys Inc.","111","3","SHA0251698","4","10000"</v>
      </c>
      <c r="C2372" s="2">
        <v>45950</v>
      </c>
      <c r="D2372" s="2" t="str">
        <f>"SHA0251698"</f>
        <v>SHA0251698</v>
      </c>
      <c r="E2372" s="2" t="str">
        <f>"T140"</f>
        <v>T140</v>
      </c>
      <c r="F2372" t="str">
        <f>"MANUEL"</f>
        <v>MANUEL</v>
      </c>
      <c r="G2372">
        <v>23</v>
      </c>
      <c r="H2372">
        <v>0</v>
      </c>
      <c r="I2372">
        <v>652.51</v>
      </c>
    </row>
    <row r="2373" spans="1:9" x14ac:dyDescent="0.25">
      <c r="A2373" t="s">
        <v>49</v>
      </c>
      <c r="B2373" t="str">
        <f>"""TorlysDynamics"",""Torlys Inc."",""111"",""3"",""SHA0251699"",""4"",""10000"""</f>
        <v>"TorlysDynamics","Torlys Inc.","111","3","SHA0251699","4","10000"</v>
      </c>
      <c r="C2373" s="2">
        <v>45950</v>
      </c>
      <c r="D2373" s="2" t="str">
        <f>"SHA0251699"</f>
        <v>SHA0251699</v>
      </c>
      <c r="E2373" s="2" t="str">
        <f>"T140"</f>
        <v>T140</v>
      </c>
      <c r="F2373" t="str">
        <f>"MANUEL"</f>
        <v>MANUEL</v>
      </c>
      <c r="G2373">
        <v>32</v>
      </c>
      <c r="H2373">
        <v>0</v>
      </c>
      <c r="I2373">
        <v>907.84</v>
      </c>
    </row>
    <row r="2374" spans="1:9" x14ac:dyDescent="0.25">
      <c r="A2374" t="s">
        <v>49</v>
      </c>
      <c r="B2374" t="str">
        <f>"""TorlysDynamics"",""Torlys Inc."",""111"",""3"",""SHA0251700"",""4"",""10000"""</f>
        <v>"TorlysDynamics","Torlys Inc.","111","3","SHA0251700","4","10000"</v>
      </c>
      <c r="C2374" s="2">
        <v>45950</v>
      </c>
      <c r="D2374" s="2" t="str">
        <f>"SHA0251700"</f>
        <v>SHA0251700</v>
      </c>
      <c r="E2374" s="2" t="str">
        <f>"T140"</f>
        <v>T140</v>
      </c>
      <c r="F2374" t="str">
        <f>"MANUEL"</f>
        <v>MANUEL</v>
      </c>
      <c r="G2374">
        <v>35</v>
      </c>
      <c r="H2374">
        <v>0</v>
      </c>
      <c r="I2374">
        <v>601.29999999999995</v>
      </c>
    </row>
    <row r="2375" spans="1:9" x14ac:dyDescent="0.25">
      <c r="A2375" t="s">
        <v>49</v>
      </c>
      <c r="B2375" t="str">
        <f>"""TorlysDynamics"",""Torlys Inc."",""111"",""3"",""SHA0251701"",""4"",""10000"""</f>
        <v>"TorlysDynamics","Torlys Inc.","111","3","SHA0251701","4","10000"</v>
      </c>
      <c r="C2375" s="2">
        <v>45950</v>
      </c>
      <c r="D2375" s="2" t="str">
        <f>"SHA0251701"</f>
        <v>SHA0251701</v>
      </c>
      <c r="E2375" s="2" t="str">
        <f>"T140"</f>
        <v>T140</v>
      </c>
      <c r="F2375" t="str">
        <f>"MANUEL"</f>
        <v>MANUEL</v>
      </c>
      <c r="G2375">
        <v>35</v>
      </c>
      <c r="H2375">
        <v>0</v>
      </c>
      <c r="I2375">
        <v>812.7</v>
      </c>
    </row>
    <row r="2376" spans="1:9" x14ac:dyDescent="0.25">
      <c r="A2376" t="s">
        <v>49</v>
      </c>
      <c r="B2376" t="str">
        <f>"""TorlysDynamics"",""Torlys Inc."",""111"",""3"",""SHA0251705"",""4"",""10000"""</f>
        <v>"TorlysDynamics","Torlys Inc.","111","3","SHA0251705","4","10000"</v>
      </c>
      <c r="C2376" s="2">
        <v>45950</v>
      </c>
      <c r="D2376" s="2" t="str">
        <f>"SHA0251705"</f>
        <v>SHA0251705</v>
      </c>
      <c r="E2376" s="2" t="str">
        <f>"T567"</f>
        <v>T567</v>
      </c>
      <c r="F2376" t="str">
        <f>"AQIYL"</f>
        <v>AQIYL</v>
      </c>
      <c r="G2376">
        <v>14</v>
      </c>
      <c r="H2376">
        <v>0</v>
      </c>
      <c r="I2376">
        <v>391.02</v>
      </c>
    </row>
    <row r="2377" spans="1:9" x14ac:dyDescent="0.25">
      <c r="A2377" t="s">
        <v>49</v>
      </c>
      <c r="B2377" t="str">
        <f>"""TorlysDynamics"",""Torlys Inc."",""111"",""3"",""SHA0251705"",""4"",""20000"""</f>
        <v>"TorlysDynamics","Torlys Inc.","111","3","SHA0251705","4","20000"</v>
      </c>
      <c r="C2377" s="2">
        <v>45950</v>
      </c>
      <c r="D2377" s="2" t="str">
        <f>"SHA0251705"</f>
        <v>SHA0251705</v>
      </c>
      <c r="E2377" s="2" t="str">
        <f>"T567"</f>
        <v>T567</v>
      </c>
      <c r="F2377" t="str">
        <f>"AQIYL"</f>
        <v>AQIYL</v>
      </c>
      <c r="G2377">
        <v>0</v>
      </c>
      <c r="H2377">
        <v>0</v>
      </c>
      <c r="I2377">
        <v>2</v>
      </c>
    </row>
    <row r="2378" spans="1:9" x14ac:dyDescent="0.25">
      <c r="A2378" t="s">
        <v>49</v>
      </c>
      <c r="B2378" t="str">
        <f>"""TorlysDynamics"",""Torlys Inc."",""111"",""3"",""SHA0251707"",""4"",""10000"""</f>
        <v>"TorlysDynamics","Torlys Inc.","111","3","SHA0251707","4","10000"</v>
      </c>
      <c r="C2378" s="2">
        <v>45950</v>
      </c>
      <c r="D2378" s="2" t="str">
        <f>"SHA0251707"</f>
        <v>SHA0251707</v>
      </c>
      <c r="E2378" s="2" t="str">
        <f>"C465"</f>
        <v>C465</v>
      </c>
      <c r="F2378" t="str">
        <f>"AQIYL"</f>
        <v>AQIYL</v>
      </c>
      <c r="G2378">
        <v>70</v>
      </c>
      <c r="H2378">
        <v>0</v>
      </c>
      <c r="I2378">
        <v>1026.2</v>
      </c>
    </row>
    <row r="2379" spans="1:9" x14ac:dyDescent="0.25">
      <c r="A2379" t="s">
        <v>49</v>
      </c>
      <c r="B2379" t="str">
        <f>"""TorlysDynamics"",""Torlys Inc."",""111"",""3"",""SHA0251707"",""4"",""20000"""</f>
        <v>"TorlysDynamics","Torlys Inc.","111","3","SHA0251707","4","20000"</v>
      </c>
      <c r="C2379" s="2">
        <v>45950</v>
      </c>
      <c r="D2379" s="2" t="str">
        <f>"SHA0251707"</f>
        <v>SHA0251707</v>
      </c>
      <c r="E2379" s="2" t="str">
        <f>"C465"</f>
        <v>C465</v>
      </c>
      <c r="F2379" t="str">
        <f>"AQIYL"</f>
        <v>AQIYL</v>
      </c>
      <c r="G2379">
        <v>0</v>
      </c>
      <c r="H2379">
        <v>0</v>
      </c>
      <c r="I2379">
        <v>2</v>
      </c>
    </row>
    <row r="2380" spans="1:9" x14ac:dyDescent="0.25">
      <c r="A2380" t="s">
        <v>49</v>
      </c>
      <c r="B2380" t="str">
        <f>"""TorlysDynamics"",""Torlys Inc."",""111"",""3"",""SHA0251708"",""4"",""10000"""</f>
        <v>"TorlysDynamics","Torlys Inc.","111","3","SHA0251708","4","10000"</v>
      </c>
      <c r="C2380" s="2">
        <v>45950</v>
      </c>
      <c r="D2380" s="2" t="str">
        <f>"SHA0251708"</f>
        <v>SHA0251708</v>
      </c>
      <c r="E2380" s="2" t="str">
        <f>"C465"</f>
        <v>C465</v>
      </c>
      <c r="F2380" t="str">
        <f>"AQIYL"</f>
        <v>AQIYL</v>
      </c>
      <c r="G2380">
        <v>45</v>
      </c>
      <c r="H2380">
        <v>0</v>
      </c>
      <c r="I2380">
        <v>1183.05</v>
      </c>
    </row>
    <row r="2381" spans="1:9" x14ac:dyDescent="0.25">
      <c r="A2381" t="s">
        <v>49</v>
      </c>
      <c r="B2381" t="str">
        <f>"""TorlysDynamics"",""Torlys Inc."",""111"",""3"",""SHA0251712"",""4"",""10000"""</f>
        <v>"TorlysDynamics","Torlys Inc.","111","3","SHA0251712","4","10000"</v>
      </c>
      <c r="C2381" s="2">
        <v>45950</v>
      </c>
      <c r="D2381" s="2" t="str">
        <f>"SHA0251712"</f>
        <v>SHA0251712</v>
      </c>
      <c r="E2381" s="2" t="str">
        <f>"C1000"</f>
        <v>C1000</v>
      </c>
      <c r="F2381" t="str">
        <f>"BRANDON"</f>
        <v>BRANDON</v>
      </c>
      <c r="G2381">
        <v>15</v>
      </c>
      <c r="H2381">
        <v>0</v>
      </c>
      <c r="I2381">
        <v>219.9</v>
      </c>
    </row>
    <row r="2382" spans="1:9" x14ac:dyDescent="0.25">
      <c r="A2382" t="s">
        <v>49</v>
      </c>
      <c r="B2382" t="str">
        <f>"""TorlysDynamics"",""Torlys Inc."",""111"",""3"",""SHA0251713"",""4"",""10000"""</f>
        <v>"TorlysDynamics","Torlys Inc.","111","3","SHA0251713","4","10000"</v>
      </c>
      <c r="C2382" s="2">
        <v>45950</v>
      </c>
      <c r="D2382" s="2" t="str">
        <f>"SHA0251713"</f>
        <v>SHA0251713</v>
      </c>
      <c r="E2382" s="2" t="str">
        <f>"F221"</f>
        <v>F221</v>
      </c>
      <c r="F2382" t="str">
        <f>"MANUEL"</f>
        <v>MANUEL</v>
      </c>
      <c r="G2382">
        <v>11</v>
      </c>
      <c r="H2382">
        <v>0</v>
      </c>
      <c r="I2382">
        <v>255.42</v>
      </c>
    </row>
    <row r="2383" spans="1:9" x14ac:dyDescent="0.25">
      <c r="A2383" t="s">
        <v>49</v>
      </c>
      <c r="B2383" t="str">
        <f>"""TorlysDynamics"",""Torlys Inc."",""111"",""3"",""SHA0251713"",""4"",""20000"""</f>
        <v>"TorlysDynamics","Torlys Inc.","111","3","SHA0251713","4","20000"</v>
      </c>
      <c r="C2383" s="2">
        <v>45950</v>
      </c>
      <c r="D2383" s="2" t="str">
        <f>"SHA0251713"</f>
        <v>SHA0251713</v>
      </c>
      <c r="E2383" s="2" t="str">
        <f>"F221"</f>
        <v>F221</v>
      </c>
      <c r="F2383" t="str">
        <f>"MANUEL"</f>
        <v>MANUEL</v>
      </c>
      <c r="G2383">
        <v>0</v>
      </c>
      <c r="H2383">
        <v>0</v>
      </c>
      <c r="I2383">
        <v>5</v>
      </c>
    </row>
    <row r="2384" spans="1:9" x14ac:dyDescent="0.25">
      <c r="A2384" t="s">
        <v>49</v>
      </c>
      <c r="B2384" t="str">
        <f>"""TorlysDynamics"",""Torlys Inc."",""111"",""3"",""SHA0251714"",""4"",""10000"""</f>
        <v>"TorlysDynamics","Torlys Inc.","111","3","SHA0251714","4","10000"</v>
      </c>
      <c r="C2384" s="2">
        <v>45950</v>
      </c>
      <c r="D2384" s="2" t="str">
        <f>"SHA0251714"</f>
        <v>SHA0251714</v>
      </c>
      <c r="E2384" s="2" t="str">
        <f>"F221"</f>
        <v>F221</v>
      </c>
      <c r="F2384" t="str">
        <f>"MANUEL"</f>
        <v>MANUEL</v>
      </c>
      <c r="G2384">
        <v>19</v>
      </c>
      <c r="H2384">
        <v>0</v>
      </c>
      <c r="I2384">
        <v>499.51</v>
      </c>
    </row>
    <row r="2385" spans="1:9" x14ac:dyDescent="0.25">
      <c r="A2385" t="s">
        <v>49</v>
      </c>
      <c r="B2385" t="str">
        <f>"""TorlysDynamics"",""Torlys Inc."",""111"",""3"",""SHA0251714"",""4"",""40000"""</f>
        <v>"TorlysDynamics","Torlys Inc.","111","3","SHA0251714","4","40000"</v>
      </c>
      <c r="C2385" s="2">
        <v>45950</v>
      </c>
      <c r="D2385" s="2" t="str">
        <f>"SHA0251714"</f>
        <v>SHA0251714</v>
      </c>
      <c r="E2385" s="2" t="str">
        <f>"F221"</f>
        <v>F221</v>
      </c>
      <c r="F2385" t="str">
        <f>"MANUEL"</f>
        <v>MANUEL</v>
      </c>
      <c r="G2385">
        <v>0</v>
      </c>
      <c r="H2385">
        <v>0</v>
      </c>
      <c r="I2385">
        <v>5</v>
      </c>
    </row>
    <row r="2386" spans="1:9" x14ac:dyDescent="0.25">
      <c r="A2386" t="s">
        <v>49</v>
      </c>
      <c r="B2386" t="str">
        <f>"""TorlysDynamics"",""Torlys Inc."",""111"",""3"",""SHA0251715"",""4"",""10000"""</f>
        <v>"TorlysDynamics","Torlys Inc.","111","3","SHA0251715","4","10000"</v>
      </c>
      <c r="C2386" s="2">
        <v>45950</v>
      </c>
      <c r="D2386" s="2" t="str">
        <f>"SHA0251715"</f>
        <v>SHA0251715</v>
      </c>
      <c r="E2386" s="2" t="str">
        <f>"F221"</f>
        <v>F221</v>
      </c>
      <c r="F2386" t="str">
        <f>"MANUEL"</f>
        <v>MANUEL</v>
      </c>
      <c r="G2386">
        <v>51</v>
      </c>
      <c r="H2386">
        <v>0</v>
      </c>
      <c r="I2386">
        <v>1184.22</v>
      </c>
    </row>
    <row r="2387" spans="1:9" x14ac:dyDescent="0.25">
      <c r="A2387" t="s">
        <v>49</v>
      </c>
      <c r="B2387" t="str">
        <f>"""TorlysDynamics"",""Torlys Inc."",""111"",""3"",""SHA0251715"",""4"",""20000"""</f>
        <v>"TorlysDynamics","Torlys Inc.","111","3","SHA0251715","4","20000"</v>
      </c>
      <c r="C2387" s="2">
        <v>45950</v>
      </c>
      <c r="D2387" s="2" t="str">
        <f>"SHA0251715"</f>
        <v>SHA0251715</v>
      </c>
      <c r="E2387" s="2" t="str">
        <f>"F221"</f>
        <v>F221</v>
      </c>
      <c r="F2387" t="str">
        <f>"MANUEL"</f>
        <v>MANUEL</v>
      </c>
      <c r="G2387">
        <v>0</v>
      </c>
      <c r="H2387">
        <v>0</v>
      </c>
      <c r="I2387">
        <v>8</v>
      </c>
    </row>
    <row r="2388" spans="1:9" x14ac:dyDescent="0.25">
      <c r="A2388" t="s">
        <v>49</v>
      </c>
      <c r="B2388" t="str">
        <f>"""TorlysDynamics"",""Torlys Inc."",""111"",""3"",""SHA0251716"",""4"",""10000"""</f>
        <v>"TorlysDynamics","Torlys Inc.","111","3","SHA0251716","4","10000"</v>
      </c>
      <c r="C2388" s="2">
        <v>45950</v>
      </c>
      <c r="D2388" s="2" t="str">
        <f>"SHA0251716"</f>
        <v>SHA0251716</v>
      </c>
      <c r="E2388" s="2" t="str">
        <f>"F221"</f>
        <v>F221</v>
      </c>
      <c r="F2388" t="str">
        <f>"MANUEL"</f>
        <v>MANUEL</v>
      </c>
      <c r="G2388">
        <v>41</v>
      </c>
      <c r="H2388">
        <v>0</v>
      </c>
      <c r="I2388">
        <v>1077.8900000000001</v>
      </c>
    </row>
    <row r="2389" spans="1:9" x14ac:dyDescent="0.25">
      <c r="A2389" t="s">
        <v>49</v>
      </c>
      <c r="B2389" t="str">
        <f>"""TorlysDynamics"",""Torlys Inc."",""111"",""3"",""SHA0251716"",""4"",""40000"""</f>
        <v>"TorlysDynamics","Torlys Inc.","111","3","SHA0251716","4","40000"</v>
      </c>
      <c r="C2389" s="2">
        <v>45950</v>
      </c>
      <c r="D2389" s="2" t="str">
        <f>"SHA0251716"</f>
        <v>SHA0251716</v>
      </c>
      <c r="E2389" s="2" t="str">
        <f>"F221"</f>
        <v>F221</v>
      </c>
      <c r="F2389" t="str">
        <f>"MANUEL"</f>
        <v>MANUEL</v>
      </c>
      <c r="G2389">
        <v>0</v>
      </c>
      <c r="H2389">
        <v>0</v>
      </c>
      <c r="I2389">
        <v>8</v>
      </c>
    </row>
    <row r="2390" spans="1:9" x14ac:dyDescent="0.25">
      <c r="A2390" t="s">
        <v>49</v>
      </c>
      <c r="B2390" t="str">
        <f>"""TorlysDynamics"",""Torlys Inc."",""111"",""3"",""SHA0251718"",""4"",""10000"""</f>
        <v>"TorlysDynamics","Torlys Inc.","111","3","SHA0251718","4","10000"</v>
      </c>
      <c r="C2390" s="2">
        <v>45950</v>
      </c>
      <c r="D2390" s="2" t="str">
        <f>"SHA0251718"</f>
        <v>SHA0251718</v>
      </c>
      <c r="E2390" s="2" t="str">
        <f>"F221"</f>
        <v>F221</v>
      </c>
      <c r="F2390" t="str">
        <f>"MANUEL"</f>
        <v>MANUEL</v>
      </c>
      <c r="G2390">
        <v>23</v>
      </c>
      <c r="H2390">
        <v>0</v>
      </c>
      <c r="I2390">
        <v>604.66999999999996</v>
      </c>
    </row>
    <row r="2391" spans="1:9" x14ac:dyDescent="0.25">
      <c r="A2391" t="s">
        <v>49</v>
      </c>
      <c r="B2391" t="str">
        <f>"""TorlysDynamics"",""Torlys Inc."",""111"",""3"",""SHA0251718"",""4"",""40000"""</f>
        <v>"TorlysDynamics","Torlys Inc.","111","3","SHA0251718","4","40000"</v>
      </c>
      <c r="C2391" s="2">
        <v>45950</v>
      </c>
      <c r="D2391" s="2" t="str">
        <f>"SHA0251718"</f>
        <v>SHA0251718</v>
      </c>
      <c r="E2391" s="2" t="str">
        <f>"F221"</f>
        <v>F221</v>
      </c>
      <c r="F2391" t="str">
        <f>"MANUEL"</f>
        <v>MANUEL</v>
      </c>
      <c r="G2391">
        <v>0</v>
      </c>
      <c r="H2391">
        <v>0</v>
      </c>
      <c r="I2391">
        <v>3</v>
      </c>
    </row>
    <row r="2392" spans="1:9" x14ac:dyDescent="0.25">
      <c r="A2392" t="s">
        <v>49</v>
      </c>
      <c r="B2392" t="str">
        <f>"""TorlysDynamics"",""Torlys Inc."",""111"",""3"",""SHA0251719"",""4"",""10000"""</f>
        <v>"TorlysDynamics","Torlys Inc.","111","3","SHA0251719","4","10000"</v>
      </c>
      <c r="C2392" s="2">
        <v>45950</v>
      </c>
      <c r="D2392" s="2" t="str">
        <f>"SHA0251719"</f>
        <v>SHA0251719</v>
      </c>
      <c r="E2392" s="2" t="str">
        <f>"F221"</f>
        <v>F221</v>
      </c>
      <c r="F2392" t="str">
        <f>"MANUEL"</f>
        <v>MANUEL</v>
      </c>
      <c r="G2392">
        <v>26</v>
      </c>
      <c r="H2392">
        <v>0</v>
      </c>
      <c r="I2392">
        <v>683.54</v>
      </c>
    </row>
    <row r="2393" spans="1:9" x14ac:dyDescent="0.25">
      <c r="A2393" t="s">
        <v>49</v>
      </c>
      <c r="B2393" t="str">
        <f>"""TorlysDynamics"",""Torlys Inc."",""111"",""3"",""SHA0251719"",""4"",""40000"""</f>
        <v>"TorlysDynamics","Torlys Inc.","111","3","SHA0251719","4","40000"</v>
      </c>
      <c r="C2393" s="2">
        <v>45950</v>
      </c>
      <c r="D2393" s="2" t="str">
        <f>"SHA0251719"</f>
        <v>SHA0251719</v>
      </c>
      <c r="E2393" s="2" t="str">
        <f>"F221"</f>
        <v>F221</v>
      </c>
      <c r="F2393" t="str">
        <f>"MANUEL"</f>
        <v>MANUEL</v>
      </c>
      <c r="G2393">
        <v>0</v>
      </c>
      <c r="H2393">
        <v>0</v>
      </c>
      <c r="I2393">
        <v>8</v>
      </c>
    </row>
    <row r="2394" spans="1:9" x14ac:dyDescent="0.25">
      <c r="A2394" t="s">
        <v>49</v>
      </c>
      <c r="B2394" t="str">
        <f>"""TorlysDynamics"",""Torlys Inc."",""111"",""3"",""SHA0251720"",""4"",""30000"""</f>
        <v>"TorlysDynamics","Torlys Inc.","111","3","SHA0251720","4","30000"</v>
      </c>
      <c r="C2394" s="2">
        <v>45950</v>
      </c>
      <c r="D2394" s="2" t="str">
        <f>"SHA0251720"</f>
        <v>SHA0251720</v>
      </c>
      <c r="E2394" s="2" t="str">
        <f>"F221"</f>
        <v>F221</v>
      </c>
      <c r="F2394" t="str">
        <f>"MANUEL"</f>
        <v>MANUEL</v>
      </c>
      <c r="G2394">
        <v>32</v>
      </c>
      <c r="H2394">
        <v>0</v>
      </c>
      <c r="I2394">
        <v>750.4</v>
      </c>
    </row>
    <row r="2395" spans="1:9" x14ac:dyDescent="0.25">
      <c r="A2395" t="s">
        <v>49</v>
      </c>
      <c r="B2395" t="str">
        <f>"""TorlysDynamics"",""Torlys Inc."",""111"",""3"",""SHA0251721"",""4"",""10000"""</f>
        <v>"TorlysDynamics","Torlys Inc.","111","3","SHA0251721","4","10000"</v>
      </c>
      <c r="C2395" s="2">
        <v>45950</v>
      </c>
      <c r="D2395" s="2" t="str">
        <f>"SHA0251721"</f>
        <v>SHA0251721</v>
      </c>
      <c r="E2395" s="2" t="str">
        <f>"F221"</f>
        <v>F221</v>
      </c>
      <c r="F2395" t="str">
        <f>"MANUEL"</f>
        <v>MANUEL</v>
      </c>
      <c r="G2395">
        <v>3</v>
      </c>
      <c r="H2395">
        <v>0</v>
      </c>
      <c r="I2395">
        <v>85.11</v>
      </c>
    </row>
    <row r="2396" spans="1:9" x14ac:dyDescent="0.25">
      <c r="A2396" t="s">
        <v>49</v>
      </c>
      <c r="B2396" t="str">
        <f>"""TorlysDynamics"",""Torlys Inc."",""111"",""3"",""SHA0251722"",""4"",""10000"""</f>
        <v>"TorlysDynamics","Torlys Inc.","111","3","SHA0251722","4","10000"</v>
      </c>
      <c r="C2396" s="2">
        <v>45950</v>
      </c>
      <c r="D2396" s="2" t="str">
        <f>"SHA0251722"</f>
        <v>SHA0251722</v>
      </c>
      <c r="E2396" s="2" t="str">
        <f>"F221"</f>
        <v>F221</v>
      </c>
      <c r="F2396" t="str">
        <f>"MANUEL"</f>
        <v>MANUEL</v>
      </c>
      <c r="G2396">
        <v>36</v>
      </c>
      <c r="H2396">
        <v>0</v>
      </c>
      <c r="I2396">
        <v>946.44</v>
      </c>
    </row>
    <row r="2397" spans="1:9" x14ac:dyDescent="0.25">
      <c r="A2397" t="s">
        <v>49</v>
      </c>
      <c r="B2397" t="str">
        <f>"""TorlysDynamics"",""Torlys Inc."",""111"",""3"",""SHA0251723"",""4"",""10000"""</f>
        <v>"TorlysDynamics","Torlys Inc.","111","3","SHA0251723","4","10000"</v>
      </c>
      <c r="C2397" s="2">
        <v>45950</v>
      </c>
      <c r="D2397" s="2" t="str">
        <f>"SHA0251723"</f>
        <v>SHA0251723</v>
      </c>
      <c r="E2397" s="2" t="str">
        <f>"F221"</f>
        <v>F221</v>
      </c>
      <c r="F2397" t="str">
        <f>"MANUEL"</f>
        <v>MANUEL</v>
      </c>
      <c r="G2397">
        <v>4</v>
      </c>
      <c r="H2397">
        <v>0</v>
      </c>
      <c r="I2397">
        <v>81.64</v>
      </c>
    </row>
    <row r="2398" spans="1:9" x14ac:dyDescent="0.25">
      <c r="A2398" t="s">
        <v>49</v>
      </c>
      <c r="B2398" t="str">
        <f>"""TorlysDynamics"",""Torlys Inc."",""111"",""3"",""SHA0251724"",""4"",""10000"""</f>
        <v>"TorlysDynamics","Torlys Inc.","111","3","SHA0251724","4","10000"</v>
      </c>
      <c r="C2398" s="2">
        <v>45950</v>
      </c>
      <c r="D2398" s="2" t="str">
        <f>"SHA0251724"</f>
        <v>SHA0251724</v>
      </c>
      <c r="E2398" s="2" t="str">
        <f>"F221"</f>
        <v>F221</v>
      </c>
      <c r="F2398" t="str">
        <f>"MANUEL"</f>
        <v>MANUEL</v>
      </c>
      <c r="G2398">
        <v>23</v>
      </c>
      <c r="H2398">
        <v>0</v>
      </c>
      <c r="I2398">
        <v>604.66999999999996</v>
      </c>
    </row>
    <row r="2399" spans="1:9" x14ac:dyDescent="0.25">
      <c r="A2399" t="s">
        <v>49</v>
      </c>
      <c r="B2399" t="str">
        <f>"""TorlysDynamics"",""Torlys Inc."",""111"",""3"",""SHA0251727"",""4"",""10000"""</f>
        <v>"TorlysDynamics","Torlys Inc.","111","3","SHA0251727","4","10000"</v>
      </c>
      <c r="C2399" s="2">
        <v>45950</v>
      </c>
      <c r="D2399" s="2" t="str">
        <f>"SHA0251727"</f>
        <v>SHA0251727</v>
      </c>
      <c r="E2399" s="2" t="str">
        <f>"L2545"</f>
        <v>L2545</v>
      </c>
      <c r="F2399" t="str">
        <f>"BRANDON"</f>
        <v>BRANDON</v>
      </c>
      <c r="G2399">
        <v>6</v>
      </c>
      <c r="H2399">
        <v>0</v>
      </c>
      <c r="I2399">
        <v>167.58</v>
      </c>
    </row>
    <row r="2400" spans="1:9" x14ac:dyDescent="0.25">
      <c r="A2400" t="s">
        <v>49</v>
      </c>
      <c r="B2400" t="str">
        <f>"""TorlysDynamics"",""Torlys Inc."",""111"",""3"",""SHA0251729"",""4"",""10000"""</f>
        <v>"TorlysDynamics","Torlys Inc.","111","3","SHA0251729","4","10000"</v>
      </c>
      <c r="C2400" s="2">
        <v>45950</v>
      </c>
      <c r="D2400" s="2" t="str">
        <f>"SHA0251729"</f>
        <v>SHA0251729</v>
      </c>
      <c r="E2400" s="2" t="str">
        <f>"G799"</f>
        <v>G799</v>
      </c>
      <c r="F2400" t="str">
        <f>"BRANDON"</f>
        <v>BRANDON</v>
      </c>
      <c r="G2400">
        <v>0</v>
      </c>
      <c r="H2400">
        <v>1</v>
      </c>
      <c r="I2400">
        <v>1445.95</v>
      </c>
    </row>
    <row r="2401" spans="1:9" x14ac:dyDescent="0.25">
      <c r="A2401" t="s">
        <v>49</v>
      </c>
      <c r="B2401" t="str">
        <f>"""TorlysDynamics"",""Torlys Inc."",""111"",""3"",""SHA0251729"",""4"",""40000"""</f>
        <v>"TorlysDynamics","Torlys Inc.","111","3","SHA0251729","4","40000"</v>
      </c>
      <c r="C2401" s="2">
        <v>45950</v>
      </c>
      <c r="D2401" s="2" t="str">
        <f>"SHA0251729"</f>
        <v>SHA0251729</v>
      </c>
      <c r="E2401" s="2" t="str">
        <f>"G799"</f>
        <v>G799</v>
      </c>
      <c r="F2401" t="str">
        <f>"BRANDON"</f>
        <v>BRANDON</v>
      </c>
      <c r="G2401">
        <v>0</v>
      </c>
      <c r="H2401">
        <v>1</v>
      </c>
      <c r="I2401">
        <v>1445.95</v>
      </c>
    </row>
    <row r="2402" spans="1:9" x14ac:dyDescent="0.25">
      <c r="A2402" t="s">
        <v>49</v>
      </c>
      <c r="B2402" t="str">
        <f>"""TorlysDynamics"",""Torlys Inc."",""111"",""3"",""SHA0251729"",""4"",""70000"""</f>
        <v>"TorlysDynamics","Torlys Inc.","111","3","SHA0251729","4","70000"</v>
      </c>
      <c r="C2402" s="2">
        <v>45950</v>
      </c>
      <c r="D2402" s="2" t="str">
        <f>"SHA0251729"</f>
        <v>SHA0251729</v>
      </c>
      <c r="E2402" s="2" t="str">
        <f>"G799"</f>
        <v>G799</v>
      </c>
      <c r="F2402" t="str">
        <f>"BRANDON"</f>
        <v>BRANDON</v>
      </c>
      <c r="G2402">
        <v>0</v>
      </c>
      <c r="H2402">
        <v>1</v>
      </c>
      <c r="I2402">
        <v>1445.95</v>
      </c>
    </row>
    <row r="2403" spans="1:9" x14ac:dyDescent="0.25">
      <c r="A2403" t="s">
        <v>49</v>
      </c>
      <c r="B2403" t="str">
        <f>"""TorlysDynamics"",""Torlys Inc."",""111"",""3"",""SHA0251730"",""4"",""10000"""</f>
        <v>"TorlysDynamics","Torlys Inc.","111","3","SHA0251730","4","10000"</v>
      </c>
      <c r="C2403" s="2">
        <v>45950</v>
      </c>
      <c r="D2403" s="2" t="str">
        <f>"SHA0251730"</f>
        <v>SHA0251730</v>
      </c>
      <c r="E2403" s="2" t="str">
        <f>"G799"</f>
        <v>G799</v>
      </c>
      <c r="F2403" t="str">
        <f>"BRANDON"</f>
        <v>BRANDON</v>
      </c>
      <c r="G2403">
        <v>0</v>
      </c>
      <c r="H2403">
        <v>0</v>
      </c>
      <c r="I2403">
        <v>10</v>
      </c>
    </row>
    <row r="2404" spans="1:9" x14ac:dyDescent="0.25">
      <c r="A2404" t="s">
        <v>49</v>
      </c>
      <c r="B2404" t="str">
        <f>"""TorlysDynamics"",""Torlys Inc."",""111"",""3"",""SHA0251731"",""4"",""10000"""</f>
        <v>"TorlysDynamics","Torlys Inc.","111","3","SHA0251731","4","10000"</v>
      </c>
      <c r="C2404" s="2">
        <v>45950</v>
      </c>
      <c r="D2404" s="2" t="str">
        <f>"SHA0251731"</f>
        <v>SHA0251731</v>
      </c>
      <c r="E2404" s="2" t="str">
        <f>"H191"</f>
        <v>H191</v>
      </c>
      <c r="F2404" t="str">
        <f>"CLARENCE"</f>
        <v>CLARENCE</v>
      </c>
      <c r="G2404">
        <v>4</v>
      </c>
      <c r="H2404">
        <v>0</v>
      </c>
      <c r="I2404">
        <v>74.680000000000007</v>
      </c>
    </row>
    <row r="2405" spans="1:9" x14ac:dyDescent="0.25">
      <c r="A2405" t="s">
        <v>49</v>
      </c>
      <c r="B2405" t="str">
        <f>"""TorlysDynamics"",""Torlys Inc."",""111"",""3"",""SHA0251733"",""4"",""10000"""</f>
        <v>"TorlysDynamics","Torlys Inc.","111","3","SHA0251733","4","10000"</v>
      </c>
      <c r="C2405" s="2">
        <v>45950</v>
      </c>
      <c r="D2405" s="2" t="str">
        <f>"SHA0251733"</f>
        <v>SHA0251733</v>
      </c>
      <c r="E2405" s="2" t="str">
        <f>"W105"</f>
        <v>W105</v>
      </c>
      <c r="F2405" t="str">
        <f>"AQIYL"</f>
        <v>AQIYL</v>
      </c>
      <c r="G2405">
        <v>0</v>
      </c>
      <c r="H2405">
        <v>1</v>
      </c>
      <c r="I2405">
        <v>1531.98</v>
      </c>
    </row>
    <row r="2406" spans="1:9" x14ac:dyDescent="0.25">
      <c r="A2406" t="s">
        <v>49</v>
      </c>
      <c r="B2406" t="str">
        <f>"""TorlysDynamics"",""Torlys Inc."",""111"",""3"",""SHA0251733"",""4"",""20000"""</f>
        <v>"TorlysDynamics","Torlys Inc.","111","3","SHA0251733","4","20000"</v>
      </c>
      <c r="C2406" s="2">
        <v>45950</v>
      </c>
      <c r="D2406" s="2" t="str">
        <f>"SHA0251733"</f>
        <v>SHA0251733</v>
      </c>
      <c r="E2406" s="2" t="str">
        <f>"W105"</f>
        <v>W105</v>
      </c>
      <c r="F2406" t="str">
        <f>"AQIYL"</f>
        <v>AQIYL</v>
      </c>
      <c r="G2406">
        <v>0</v>
      </c>
      <c r="H2406">
        <v>0</v>
      </c>
      <c r="I2406">
        <v>3</v>
      </c>
    </row>
    <row r="2407" spans="1:9" x14ac:dyDescent="0.25">
      <c r="A2407" t="s">
        <v>49</v>
      </c>
      <c r="B2407" t="str">
        <f>"""TorlysDynamics"",""Torlys Inc."",""111"",""3"",""SHA0251734"",""4"",""10000"""</f>
        <v>"TorlysDynamics","Torlys Inc.","111","3","SHA0251734","4","10000"</v>
      </c>
      <c r="C2407" s="2">
        <v>45950</v>
      </c>
      <c r="D2407" s="2" t="str">
        <f>"SHA0251734"</f>
        <v>SHA0251734</v>
      </c>
      <c r="E2407" s="2" t="str">
        <f>"W105"</f>
        <v>W105</v>
      </c>
      <c r="F2407" t="str">
        <f>"AQIYL"</f>
        <v>AQIYL</v>
      </c>
      <c r="G2407">
        <v>0</v>
      </c>
      <c r="H2407">
        <v>0</v>
      </c>
      <c r="I2407">
        <v>2</v>
      </c>
    </row>
    <row r="2408" spans="1:9" x14ac:dyDescent="0.25">
      <c r="A2408" t="s">
        <v>49</v>
      </c>
      <c r="B2408" t="str">
        <f>"""TorlysDynamics"",""Torlys Inc."",""111"",""3"",""SHA0251734"",""4"",""20000"""</f>
        <v>"TorlysDynamics","Torlys Inc.","111","3","SHA0251734","4","20000"</v>
      </c>
      <c r="C2408" s="2">
        <v>45950</v>
      </c>
      <c r="D2408" s="2" t="str">
        <f>"SHA0251734"</f>
        <v>SHA0251734</v>
      </c>
      <c r="E2408" s="2" t="str">
        <f>"W105"</f>
        <v>W105</v>
      </c>
      <c r="F2408" t="str">
        <f>"AQIYL"</f>
        <v>AQIYL</v>
      </c>
      <c r="G2408">
        <v>0</v>
      </c>
      <c r="H2408">
        <v>0</v>
      </c>
      <c r="I2408">
        <v>1</v>
      </c>
    </row>
    <row r="2409" spans="1:9" x14ac:dyDescent="0.25">
      <c r="A2409" t="s">
        <v>49</v>
      </c>
      <c r="B2409" t="str">
        <f>"""TorlysDynamics"",""Torlys Inc."",""111"",""3"",""SHA0251735"",""4"",""10000"""</f>
        <v>"TorlysDynamics","Torlys Inc.","111","3","SHA0251735","4","10000"</v>
      </c>
      <c r="C2409" s="2">
        <v>45950</v>
      </c>
      <c r="D2409" s="2" t="str">
        <f>"SHA0251735"</f>
        <v>SHA0251735</v>
      </c>
      <c r="E2409" s="2" t="str">
        <f>"W105"</f>
        <v>W105</v>
      </c>
      <c r="F2409" t="str">
        <f>"AQIYL"</f>
        <v>AQIYL</v>
      </c>
      <c r="G2409">
        <v>9</v>
      </c>
      <c r="H2409">
        <v>0</v>
      </c>
      <c r="I2409">
        <v>211.77</v>
      </c>
    </row>
    <row r="2410" spans="1:9" x14ac:dyDescent="0.25">
      <c r="A2410" t="s">
        <v>49</v>
      </c>
      <c r="B2410" t="str">
        <f>"""TorlysDynamics"",""Torlys Inc."",""111"",""3"",""SHA0251736"",""4"",""10000"""</f>
        <v>"TorlysDynamics","Torlys Inc.","111","3","SHA0251736","4","10000"</v>
      </c>
      <c r="C2410" s="2">
        <v>45950</v>
      </c>
      <c r="D2410" s="2" t="str">
        <f>"SHA0251736"</f>
        <v>SHA0251736</v>
      </c>
      <c r="E2410" s="2" t="str">
        <f>"F215"</f>
        <v>F215</v>
      </c>
      <c r="F2410" t="str">
        <f>"MANUEL"</f>
        <v>MANUEL</v>
      </c>
      <c r="G2410">
        <v>3</v>
      </c>
      <c r="H2410">
        <v>0</v>
      </c>
      <c r="I2410">
        <v>46.92</v>
      </c>
    </row>
    <row r="2411" spans="1:9" x14ac:dyDescent="0.25">
      <c r="A2411" t="s">
        <v>49</v>
      </c>
      <c r="B2411" t="str">
        <f>"""TorlysDynamics"",""Torlys Inc."",""111"",""3"",""SHA0251736"",""4"",""30000"""</f>
        <v>"TorlysDynamics","Torlys Inc.","111","3","SHA0251736","4","30000"</v>
      </c>
      <c r="C2411" s="2">
        <v>45950</v>
      </c>
      <c r="D2411" s="2" t="str">
        <f>"SHA0251736"</f>
        <v>SHA0251736</v>
      </c>
      <c r="E2411" s="2" t="str">
        <f>"F215"</f>
        <v>F215</v>
      </c>
      <c r="F2411" t="str">
        <f>"MANUEL"</f>
        <v>MANUEL</v>
      </c>
      <c r="G2411">
        <v>12</v>
      </c>
      <c r="H2411">
        <v>0</v>
      </c>
      <c r="I2411">
        <v>335.16</v>
      </c>
    </row>
    <row r="2412" spans="1:9" x14ac:dyDescent="0.25">
      <c r="A2412" t="s">
        <v>49</v>
      </c>
      <c r="B2412" t="str">
        <f>"""TorlysDynamics"",""Torlys Inc."",""111"",""3"",""SHA0251737"",""4"",""10000"""</f>
        <v>"TorlysDynamics","Torlys Inc.","111","3","SHA0251737","4","10000"</v>
      </c>
      <c r="C2412" s="2">
        <v>45950</v>
      </c>
      <c r="D2412" s="2" t="str">
        <f>"SHA0251737"</f>
        <v>SHA0251737</v>
      </c>
      <c r="E2412" s="2" t="str">
        <f>"W105"</f>
        <v>W105</v>
      </c>
      <c r="F2412" t="str">
        <f>"AQIYL"</f>
        <v>AQIYL</v>
      </c>
      <c r="G2412">
        <v>2</v>
      </c>
      <c r="H2412">
        <v>0</v>
      </c>
      <c r="I2412">
        <v>25.7</v>
      </c>
    </row>
    <row r="2413" spans="1:9" x14ac:dyDescent="0.25">
      <c r="A2413" t="s">
        <v>49</v>
      </c>
      <c r="B2413" t="str">
        <f>"""TorlysDynamics"",""Torlys Inc."",""111"",""3"",""SHA0251738"",""4"",""10000"""</f>
        <v>"TorlysDynamics","Torlys Inc.","111","3","SHA0251738","4","10000"</v>
      </c>
      <c r="C2413" s="2">
        <v>45950</v>
      </c>
      <c r="D2413" s="2" t="str">
        <f>"SHA0251738"</f>
        <v>SHA0251738</v>
      </c>
      <c r="E2413" s="2" t="str">
        <f>"W105"</f>
        <v>W105</v>
      </c>
      <c r="F2413" t="str">
        <f>"AQIYL"</f>
        <v>AQIYL</v>
      </c>
      <c r="G2413">
        <v>11</v>
      </c>
      <c r="H2413">
        <v>0</v>
      </c>
      <c r="I2413">
        <v>255.42</v>
      </c>
    </row>
    <row r="2414" spans="1:9" x14ac:dyDescent="0.25">
      <c r="A2414" t="s">
        <v>49</v>
      </c>
      <c r="B2414" t="str">
        <f>"""TorlysDynamics"",""Torlys Inc."",""111"",""3"",""SHA0251738"",""4"",""20000"""</f>
        <v>"TorlysDynamics","Torlys Inc.","111","3","SHA0251738","4","20000"</v>
      </c>
      <c r="C2414" s="2">
        <v>45950</v>
      </c>
      <c r="D2414" s="2" t="str">
        <f>"SHA0251738"</f>
        <v>SHA0251738</v>
      </c>
      <c r="E2414" s="2" t="str">
        <f>"W105"</f>
        <v>W105</v>
      </c>
      <c r="F2414" t="str">
        <f>"AQIYL"</f>
        <v>AQIYL</v>
      </c>
      <c r="G2414">
        <v>0</v>
      </c>
      <c r="H2414">
        <v>0</v>
      </c>
      <c r="I2414">
        <v>5</v>
      </c>
    </row>
    <row r="2415" spans="1:9" x14ac:dyDescent="0.25">
      <c r="A2415" t="s">
        <v>49</v>
      </c>
      <c r="B2415" t="str">
        <f>"""TorlysDynamics"",""Torlys Inc."",""111"",""3"",""SHA0251739"",""4"",""10000"""</f>
        <v>"TorlysDynamics","Torlys Inc.","111","3","SHA0251739","4","10000"</v>
      </c>
      <c r="C2415" s="2">
        <v>45950</v>
      </c>
      <c r="D2415" s="2" t="str">
        <f>"SHA0251739"</f>
        <v>SHA0251739</v>
      </c>
      <c r="E2415" s="2" t="str">
        <f>"W105"</f>
        <v>W105</v>
      </c>
      <c r="F2415" t="str">
        <f>"AQIYL"</f>
        <v>AQIYL</v>
      </c>
      <c r="G2415">
        <v>23</v>
      </c>
      <c r="H2415">
        <v>0</v>
      </c>
      <c r="I2415">
        <v>652.51</v>
      </c>
    </row>
    <row r="2416" spans="1:9" x14ac:dyDescent="0.25">
      <c r="A2416" t="s">
        <v>49</v>
      </c>
      <c r="B2416" t="str">
        <f>"""TorlysDynamics"",""Torlys Inc."",""111"",""3"",""SHA0251740"",""4"",""30000"""</f>
        <v>"TorlysDynamics","Torlys Inc.","111","3","SHA0251740","4","30000"</v>
      </c>
      <c r="C2416" s="2">
        <v>45950</v>
      </c>
      <c r="D2416" s="2" t="str">
        <f>"SHA0251740"</f>
        <v>SHA0251740</v>
      </c>
      <c r="E2416" s="2" t="str">
        <f>"F475"</f>
        <v>F475</v>
      </c>
      <c r="F2416" t="str">
        <f>"MANUEL"</f>
        <v>MANUEL</v>
      </c>
      <c r="G2416">
        <v>0</v>
      </c>
      <c r="H2416">
        <v>0</v>
      </c>
      <c r="I2416">
        <v>6</v>
      </c>
    </row>
    <row r="2417" spans="1:9" x14ac:dyDescent="0.25">
      <c r="A2417" t="s">
        <v>49</v>
      </c>
      <c r="B2417" t="str">
        <f>"""TorlysDynamics"",""Torlys Inc."",""111"",""3"",""SHA0251741"",""4"",""10000"""</f>
        <v>"TorlysDynamics","Torlys Inc.","111","3","SHA0251741","4","10000"</v>
      </c>
      <c r="C2417" s="2">
        <v>45950</v>
      </c>
      <c r="D2417" s="2" t="str">
        <f>"SHA0251741"</f>
        <v>SHA0251741</v>
      </c>
      <c r="E2417" s="2" t="str">
        <f>"C131"</f>
        <v>C131</v>
      </c>
      <c r="F2417" t="str">
        <f>"BRANDON"</f>
        <v>BRANDON</v>
      </c>
      <c r="G2417">
        <v>40</v>
      </c>
      <c r="H2417">
        <v>0</v>
      </c>
      <c r="I2417">
        <v>651.20000000000005</v>
      </c>
    </row>
    <row r="2418" spans="1:9" x14ac:dyDescent="0.25">
      <c r="A2418" t="s">
        <v>49</v>
      </c>
      <c r="B2418" t="str">
        <f>"""TorlysDynamics"",""Torlys Inc."",""111"",""3"",""SHA0251742"",""4"",""10000"""</f>
        <v>"TorlysDynamics","Torlys Inc.","111","3","SHA0251742","4","10000"</v>
      </c>
      <c r="C2418" s="2">
        <v>45950</v>
      </c>
      <c r="D2418" s="2" t="str">
        <f>"SHA0251742"</f>
        <v>SHA0251742</v>
      </c>
      <c r="E2418" s="2" t="str">
        <f>"C131"</f>
        <v>C131</v>
      </c>
      <c r="F2418" t="str">
        <f>"BRANDON"</f>
        <v>BRANDON</v>
      </c>
      <c r="G2418">
        <v>39</v>
      </c>
      <c r="H2418">
        <v>0</v>
      </c>
      <c r="I2418">
        <v>634.91999999999996</v>
      </c>
    </row>
    <row r="2419" spans="1:9" x14ac:dyDescent="0.25">
      <c r="A2419" t="s">
        <v>49</v>
      </c>
      <c r="B2419" t="str">
        <f>"""TorlysDynamics"",""Torlys Inc."",""111"",""3"",""SHA0251743"",""4"",""10000"""</f>
        <v>"TorlysDynamics","Torlys Inc.","111","3","SHA0251743","4","10000"</v>
      </c>
      <c r="C2419" s="2">
        <v>45950</v>
      </c>
      <c r="D2419" s="2" t="str">
        <f>"SHA0251743"</f>
        <v>SHA0251743</v>
      </c>
      <c r="E2419" s="2" t="str">
        <f>"C131"</f>
        <v>C131</v>
      </c>
      <c r="F2419" t="str">
        <f>"BRANDON"</f>
        <v>BRANDON</v>
      </c>
      <c r="G2419">
        <v>3</v>
      </c>
      <c r="H2419">
        <v>0</v>
      </c>
      <c r="I2419">
        <v>67.92</v>
      </c>
    </row>
    <row r="2420" spans="1:9" x14ac:dyDescent="0.25">
      <c r="A2420" t="s">
        <v>49</v>
      </c>
      <c r="B2420" t="str">
        <f>"""TorlysDynamics"",""Torlys Inc."",""111"",""3"",""SHA0251752"",""4"",""10000"""</f>
        <v>"TorlysDynamics","Torlys Inc.","111","3","SHA0251752","4","10000"</v>
      </c>
      <c r="C2420" s="2">
        <v>45950</v>
      </c>
      <c r="D2420" s="2" t="str">
        <f>"SHA0251752"</f>
        <v>SHA0251752</v>
      </c>
      <c r="E2420" s="2" t="str">
        <f>"M476"</f>
        <v>M476</v>
      </c>
      <c r="F2420" t="str">
        <f>"CLARENCE"</f>
        <v>CLARENCE</v>
      </c>
      <c r="G2420">
        <v>1</v>
      </c>
      <c r="H2420">
        <v>0</v>
      </c>
      <c r="I2420">
        <v>14.66</v>
      </c>
    </row>
    <row r="2421" spans="1:9" x14ac:dyDescent="0.25">
      <c r="A2421" t="s">
        <v>49</v>
      </c>
      <c r="B2421" t="str">
        <f>"""TorlysDynamics"",""Torlys Inc."",""111"",""3"",""SHA0251762"",""4"",""10000"""</f>
        <v>"TorlysDynamics","Torlys Inc.","111","3","SHA0251762","4","10000"</v>
      </c>
      <c r="C2421" s="2">
        <v>45950</v>
      </c>
      <c r="D2421" s="2" t="str">
        <f>"SHA0251762"</f>
        <v>SHA0251762</v>
      </c>
      <c r="E2421" s="2" t="str">
        <f>"A524"</f>
        <v>A524</v>
      </c>
      <c r="F2421" t="str">
        <f>"MANUEL"</f>
        <v>MANUEL</v>
      </c>
      <c r="G2421">
        <v>21</v>
      </c>
      <c r="H2421">
        <v>0</v>
      </c>
      <c r="I2421">
        <v>492.45</v>
      </c>
    </row>
    <row r="2422" spans="1:9" x14ac:dyDescent="0.25">
      <c r="A2422" t="s">
        <v>49</v>
      </c>
      <c r="B2422" t="str">
        <f>"""TorlysDynamics"",""Torlys Inc."",""111"",""3"",""SHA0251762"",""4"",""30000"""</f>
        <v>"TorlysDynamics","Torlys Inc.","111","3","SHA0251762","4","30000"</v>
      </c>
      <c r="C2422" s="2">
        <v>45950</v>
      </c>
      <c r="D2422" s="2" t="str">
        <f>"SHA0251762"</f>
        <v>SHA0251762</v>
      </c>
      <c r="E2422" s="2" t="str">
        <f>"A524"</f>
        <v>A524</v>
      </c>
      <c r="F2422" t="str">
        <f>"MANUEL"</f>
        <v>MANUEL</v>
      </c>
      <c r="G2422">
        <v>0</v>
      </c>
      <c r="H2422">
        <v>0</v>
      </c>
      <c r="I2422">
        <v>2</v>
      </c>
    </row>
    <row r="2423" spans="1:9" x14ac:dyDescent="0.25">
      <c r="A2423" t="s">
        <v>49</v>
      </c>
      <c r="B2423" t="str">
        <f>"""TorlysDynamics"",""Torlys Inc."",""111"",""3"",""SHA0251768"",""4"",""20000"""</f>
        <v>"TorlysDynamics","Torlys Inc.","111","3","SHA0251768","4","20000"</v>
      </c>
      <c r="C2423" s="2">
        <v>45951</v>
      </c>
      <c r="D2423" s="2" t="str">
        <f>"SHA0251768"</f>
        <v>SHA0251768</v>
      </c>
      <c r="E2423" s="2" t="str">
        <f>"S140"</f>
        <v>S140</v>
      </c>
      <c r="F2423" t="str">
        <f>"CHICO"</f>
        <v>CHICO</v>
      </c>
      <c r="G2423">
        <v>7</v>
      </c>
      <c r="H2423">
        <v>0</v>
      </c>
      <c r="I2423">
        <v>7</v>
      </c>
    </row>
    <row r="2424" spans="1:9" x14ac:dyDescent="0.25">
      <c r="A2424" t="s">
        <v>49</v>
      </c>
      <c r="B2424" t="str">
        <f>"""TorlysDynamics"",""Torlys Inc."",""111"",""3"",""SHA0251769"",""4"",""10000"""</f>
        <v>"TorlysDynamics","Torlys Inc.","111","3","SHA0251769","4","10000"</v>
      </c>
      <c r="C2424" s="2">
        <v>45951</v>
      </c>
      <c r="D2424" s="2" t="str">
        <f>"SHA0251769"</f>
        <v>SHA0251769</v>
      </c>
      <c r="E2424" s="2" t="str">
        <f>"S140"</f>
        <v>S140</v>
      </c>
      <c r="F2424" t="str">
        <f>"CHICO"</f>
        <v>CHICO</v>
      </c>
      <c r="G2424">
        <v>0</v>
      </c>
      <c r="H2424">
        <v>0</v>
      </c>
      <c r="I2424">
        <v>2</v>
      </c>
    </row>
    <row r="2425" spans="1:9" x14ac:dyDescent="0.25">
      <c r="A2425" t="s">
        <v>49</v>
      </c>
      <c r="B2425" t="str">
        <f>"""TorlysDynamics"",""Torlys Inc."",""111"",""3"",""SHA0251770"",""4"",""10000"""</f>
        <v>"TorlysDynamics","Torlys Inc.","111","3","SHA0251770","4","10000"</v>
      </c>
      <c r="C2425" s="2">
        <v>45951</v>
      </c>
      <c r="D2425" s="2" t="str">
        <f>"SHA0251770"</f>
        <v>SHA0251770</v>
      </c>
      <c r="E2425" s="2" t="str">
        <f>"S140"</f>
        <v>S140</v>
      </c>
      <c r="F2425" t="str">
        <f>"CHICO"</f>
        <v>CHICO</v>
      </c>
      <c r="G2425">
        <v>0</v>
      </c>
      <c r="H2425">
        <v>0</v>
      </c>
      <c r="I2425">
        <v>1</v>
      </c>
    </row>
    <row r="2426" spans="1:9" x14ac:dyDescent="0.25">
      <c r="A2426" t="s">
        <v>49</v>
      </c>
      <c r="B2426" t="str">
        <f>"""TorlysDynamics"",""Torlys Inc."",""111"",""3"",""SHA0251771"",""4"",""10000"""</f>
        <v>"TorlysDynamics","Torlys Inc.","111","3","SHA0251771","4","10000"</v>
      </c>
      <c r="C2426" s="2">
        <v>45951</v>
      </c>
      <c r="D2426" s="2" t="str">
        <f>"SHA0251771"</f>
        <v>SHA0251771</v>
      </c>
      <c r="E2426" s="2" t="str">
        <f>"S140"</f>
        <v>S140</v>
      </c>
      <c r="F2426" t="str">
        <f>"CHICO"</f>
        <v>CHICO</v>
      </c>
      <c r="G2426">
        <v>9</v>
      </c>
      <c r="H2426">
        <v>0</v>
      </c>
      <c r="I2426">
        <v>208.98</v>
      </c>
    </row>
    <row r="2427" spans="1:9" x14ac:dyDescent="0.25">
      <c r="A2427" t="s">
        <v>49</v>
      </c>
      <c r="B2427" t="str">
        <f>"""TorlysDynamics"",""Torlys Inc."",""111"",""3"",""SHA0251772"",""4"",""10000"""</f>
        <v>"TorlysDynamics","Torlys Inc.","111","3","SHA0251772","4","10000"</v>
      </c>
      <c r="C2427" s="2">
        <v>45951</v>
      </c>
      <c r="D2427" s="2" t="str">
        <f>"SHA0251772"</f>
        <v>SHA0251772</v>
      </c>
      <c r="E2427" s="2" t="str">
        <f>"S140"</f>
        <v>S140</v>
      </c>
      <c r="F2427" t="str">
        <f>"CHICO"</f>
        <v>CHICO</v>
      </c>
      <c r="G2427">
        <v>6</v>
      </c>
      <c r="H2427">
        <v>0</v>
      </c>
      <c r="I2427">
        <v>139.32</v>
      </c>
    </row>
    <row r="2428" spans="1:9" x14ac:dyDescent="0.25">
      <c r="A2428" t="s">
        <v>49</v>
      </c>
      <c r="B2428" t="str">
        <f>"""TorlysDynamics"",""Torlys Inc."",""111"",""3"",""SHA0251773"",""4"",""20000"""</f>
        <v>"TorlysDynamics","Torlys Inc.","111","3","SHA0251773","4","20000"</v>
      </c>
      <c r="C2428" s="2">
        <v>45951</v>
      </c>
      <c r="D2428" s="2" t="str">
        <f>"SHA0251773"</f>
        <v>SHA0251773</v>
      </c>
      <c r="E2428" s="2" t="str">
        <f>"S140"</f>
        <v>S140</v>
      </c>
      <c r="F2428" t="str">
        <f>"CHICO"</f>
        <v>CHICO</v>
      </c>
      <c r="G2428">
        <v>0</v>
      </c>
      <c r="H2428">
        <v>0</v>
      </c>
      <c r="I2428">
        <v>3</v>
      </c>
    </row>
    <row r="2429" spans="1:9" x14ac:dyDescent="0.25">
      <c r="A2429" t="s">
        <v>49</v>
      </c>
      <c r="B2429" t="str">
        <f>"""TorlysDynamics"",""Torlys Inc."",""111"",""3"",""SHA0251774"",""4"",""20000"""</f>
        <v>"TorlysDynamics","Torlys Inc.","111","3","SHA0251774","4","20000"</v>
      </c>
      <c r="C2429" s="2">
        <v>45951</v>
      </c>
      <c r="D2429" s="2" t="str">
        <f>"SHA0251774"</f>
        <v>SHA0251774</v>
      </c>
      <c r="E2429" s="2" t="str">
        <f>"S140"</f>
        <v>S140</v>
      </c>
      <c r="F2429" t="str">
        <f>"CHICO"</f>
        <v>CHICO</v>
      </c>
      <c r="G2429">
        <v>10</v>
      </c>
      <c r="H2429">
        <v>0</v>
      </c>
      <c r="I2429">
        <v>279.3</v>
      </c>
    </row>
    <row r="2430" spans="1:9" x14ac:dyDescent="0.25">
      <c r="A2430" t="s">
        <v>49</v>
      </c>
      <c r="B2430" t="str">
        <f>"""TorlysDynamics"",""Torlys Inc."",""111"",""3"",""SHA0251775"",""4"",""10000"""</f>
        <v>"TorlysDynamics","Torlys Inc.","111","3","SHA0251775","4","10000"</v>
      </c>
      <c r="C2430" s="2">
        <v>45951</v>
      </c>
      <c r="D2430" s="2" t="str">
        <f>"SHA0251775"</f>
        <v>SHA0251775</v>
      </c>
      <c r="E2430" s="2" t="str">
        <f>"S140"</f>
        <v>S140</v>
      </c>
      <c r="F2430" t="str">
        <f>"CHICO"</f>
        <v>CHICO</v>
      </c>
      <c r="G2430">
        <v>2</v>
      </c>
      <c r="H2430">
        <v>0</v>
      </c>
      <c r="I2430">
        <v>39.619999999999997</v>
      </c>
    </row>
    <row r="2431" spans="1:9" x14ac:dyDescent="0.25">
      <c r="A2431" t="s">
        <v>49</v>
      </c>
      <c r="B2431" t="str">
        <f>"""TorlysDynamics"",""Torlys Inc."",""111"",""3"",""SHA0251775"",""4"",""20000"""</f>
        <v>"TorlysDynamics","Torlys Inc.","111","3","SHA0251775","4","20000"</v>
      </c>
      <c r="C2431" s="2">
        <v>45951</v>
      </c>
      <c r="D2431" s="2" t="str">
        <f>"SHA0251775"</f>
        <v>SHA0251775</v>
      </c>
      <c r="E2431" s="2" t="str">
        <f>"S140"</f>
        <v>S140</v>
      </c>
      <c r="F2431" t="str">
        <f>"CHICO"</f>
        <v>CHICO</v>
      </c>
      <c r="G2431">
        <v>0</v>
      </c>
      <c r="H2431">
        <v>0</v>
      </c>
      <c r="I2431">
        <v>1</v>
      </c>
    </row>
    <row r="2432" spans="1:9" x14ac:dyDescent="0.25">
      <c r="A2432" t="s">
        <v>49</v>
      </c>
      <c r="B2432" t="str">
        <f>"""TorlysDynamics"",""Torlys Inc."",""111"",""3"",""SHA0251776"",""4"",""10000"""</f>
        <v>"TorlysDynamics","Torlys Inc.","111","3","SHA0251776","4","10000"</v>
      </c>
      <c r="C2432" s="2">
        <v>45951</v>
      </c>
      <c r="D2432" s="2" t="str">
        <f>"SHA0251776"</f>
        <v>SHA0251776</v>
      </c>
      <c r="E2432" s="2" t="str">
        <f>"B115"</f>
        <v>B115</v>
      </c>
      <c r="F2432" t="str">
        <f>"CHICO"</f>
        <v>CHICO</v>
      </c>
      <c r="G2432">
        <v>16</v>
      </c>
      <c r="H2432">
        <v>1</v>
      </c>
      <c r="I2432">
        <v>1548</v>
      </c>
    </row>
    <row r="2433" spans="1:9" x14ac:dyDescent="0.25">
      <c r="A2433" t="s">
        <v>49</v>
      </c>
      <c r="B2433" t="str">
        <f>"""TorlysDynamics"",""Torlys Inc."",""111"",""3"",""SHA0251776"",""4"",""20000"""</f>
        <v>"TorlysDynamics","Torlys Inc.","111","3","SHA0251776","4","20000"</v>
      </c>
      <c r="C2433" s="2">
        <v>45951</v>
      </c>
      <c r="D2433" s="2" t="str">
        <f>"SHA0251776"</f>
        <v>SHA0251776</v>
      </c>
      <c r="E2433" s="2" t="str">
        <f>"B115"</f>
        <v>B115</v>
      </c>
      <c r="F2433" t="str">
        <f>"CHICO"</f>
        <v>CHICO</v>
      </c>
      <c r="G2433">
        <v>43</v>
      </c>
      <c r="H2433">
        <v>1</v>
      </c>
      <c r="I2433">
        <v>2128.5</v>
      </c>
    </row>
    <row r="2434" spans="1:9" x14ac:dyDescent="0.25">
      <c r="A2434" t="s">
        <v>49</v>
      </c>
      <c r="B2434" t="str">
        <f>"""TorlysDynamics"",""Torlys Inc."",""111"",""3"",""SHA0251776"",""4"",""30000"""</f>
        <v>"TorlysDynamics","Torlys Inc.","111","3","SHA0251776","4","30000"</v>
      </c>
      <c r="C2434" s="2">
        <v>45951</v>
      </c>
      <c r="D2434" s="2" t="str">
        <f>"SHA0251776"</f>
        <v>SHA0251776</v>
      </c>
      <c r="E2434" s="2" t="str">
        <f>"B115"</f>
        <v>B115</v>
      </c>
      <c r="F2434" t="str">
        <f>"CHICO"</f>
        <v>CHICO</v>
      </c>
      <c r="G2434">
        <v>11</v>
      </c>
      <c r="H2434">
        <v>1</v>
      </c>
      <c r="I2434">
        <v>1440.5</v>
      </c>
    </row>
    <row r="2435" spans="1:9" x14ac:dyDescent="0.25">
      <c r="A2435" t="s">
        <v>49</v>
      </c>
      <c r="B2435" t="str">
        <f>"""TorlysDynamics"",""Torlys Inc."",""111"",""3"",""SHA0251776"",""4"",""40000"""</f>
        <v>"TorlysDynamics","Torlys Inc.","111","3","SHA0251776","4","40000"</v>
      </c>
      <c r="C2435" s="2">
        <v>45951</v>
      </c>
      <c r="D2435" s="2" t="str">
        <f>"SHA0251776"</f>
        <v>SHA0251776</v>
      </c>
      <c r="E2435" s="2" t="str">
        <f>"B115"</f>
        <v>B115</v>
      </c>
      <c r="F2435" t="str">
        <f>"CHICO"</f>
        <v>CHICO</v>
      </c>
      <c r="G2435">
        <v>0</v>
      </c>
      <c r="H2435">
        <v>0</v>
      </c>
      <c r="I2435">
        <v>6</v>
      </c>
    </row>
    <row r="2436" spans="1:9" x14ac:dyDescent="0.25">
      <c r="A2436" t="s">
        <v>49</v>
      </c>
      <c r="B2436" t="str">
        <f>"""TorlysDynamics"",""Torlys Inc."",""111"",""3"",""SHA0251776"",""4"",""50000"""</f>
        <v>"TorlysDynamics","Torlys Inc.","111","3","SHA0251776","4","50000"</v>
      </c>
      <c r="C2436" s="2">
        <v>45951</v>
      </c>
      <c r="D2436" s="2" t="str">
        <f>"SHA0251776"</f>
        <v>SHA0251776</v>
      </c>
      <c r="E2436" s="2" t="str">
        <f>"B115"</f>
        <v>B115</v>
      </c>
      <c r="F2436" t="str">
        <f>"CHICO"</f>
        <v>CHICO</v>
      </c>
      <c r="G2436">
        <v>0</v>
      </c>
      <c r="H2436">
        <v>0</v>
      </c>
      <c r="I2436">
        <v>6</v>
      </c>
    </row>
    <row r="2437" spans="1:9" x14ac:dyDescent="0.25">
      <c r="A2437" t="s">
        <v>49</v>
      </c>
      <c r="B2437" t="str">
        <f>"""TorlysDynamics"",""Torlys Inc."",""111"",""3"",""SHA0251776"",""4"",""60000"""</f>
        <v>"TorlysDynamics","Torlys Inc.","111","3","SHA0251776","4","60000"</v>
      </c>
      <c r="C2437" s="2">
        <v>45951</v>
      </c>
      <c r="D2437" s="2" t="str">
        <f>"SHA0251776"</f>
        <v>SHA0251776</v>
      </c>
      <c r="E2437" s="2" t="str">
        <f>"B115"</f>
        <v>B115</v>
      </c>
      <c r="F2437" t="str">
        <f>"CHICO"</f>
        <v>CHICO</v>
      </c>
      <c r="G2437">
        <v>0</v>
      </c>
      <c r="H2437">
        <v>0</v>
      </c>
      <c r="I2437">
        <v>6</v>
      </c>
    </row>
    <row r="2438" spans="1:9" x14ac:dyDescent="0.25">
      <c r="A2438" t="s">
        <v>49</v>
      </c>
      <c r="B2438" t="str">
        <f>"""TorlysDynamics"",""Torlys Inc."",""111"",""3"",""SHA0251777"",""4"",""10000"""</f>
        <v>"TorlysDynamics","Torlys Inc.","111","3","SHA0251777","4","10000"</v>
      </c>
      <c r="C2438" s="2">
        <v>45951</v>
      </c>
      <c r="D2438" s="2" t="str">
        <f>"SHA0251777"</f>
        <v>SHA0251777</v>
      </c>
      <c r="E2438" s="2" t="str">
        <f>"P1111"</f>
        <v>P1111</v>
      </c>
      <c r="F2438" t="str">
        <f>"CLARENCE"</f>
        <v>CLARENCE</v>
      </c>
      <c r="G2438">
        <v>33</v>
      </c>
      <c r="H2438">
        <v>0</v>
      </c>
      <c r="I2438">
        <v>889.35</v>
      </c>
    </row>
    <row r="2439" spans="1:9" x14ac:dyDescent="0.25">
      <c r="A2439" t="s">
        <v>49</v>
      </c>
      <c r="B2439" t="str">
        <f>"""TorlysDynamics"",""Torlys Inc."",""111"",""3"",""SHA0251777"",""4"",""20000"""</f>
        <v>"TorlysDynamics","Torlys Inc.","111","3","SHA0251777","4","20000"</v>
      </c>
      <c r="C2439" s="2">
        <v>45951</v>
      </c>
      <c r="D2439" s="2" t="str">
        <f>"SHA0251777"</f>
        <v>SHA0251777</v>
      </c>
      <c r="E2439" s="2" t="str">
        <f>"P1111"</f>
        <v>P1111</v>
      </c>
      <c r="F2439" t="str">
        <f>"CLARENCE"</f>
        <v>CLARENCE</v>
      </c>
      <c r="G2439">
        <v>2</v>
      </c>
      <c r="H2439">
        <v>0</v>
      </c>
      <c r="I2439">
        <v>11</v>
      </c>
    </row>
    <row r="2440" spans="1:9" x14ac:dyDescent="0.25">
      <c r="A2440" t="s">
        <v>49</v>
      </c>
      <c r="B2440" t="str">
        <f>"""TorlysDynamics"",""Torlys Inc."",""111"",""3"",""SHA0251778"",""4"",""10000"""</f>
        <v>"TorlysDynamics","Torlys Inc.","111","3","SHA0251778","4","10000"</v>
      </c>
      <c r="C2440" s="2">
        <v>45951</v>
      </c>
      <c r="D2440" s="2" t="str">
        <f>"SHA0251778"</f>
        <v>SHA0251778</v>
      </c>
      <c r="E2440" s="2" t="str">
        <f>"P1111"</f>
        <v>P1111</v>
      </c>
      <c r="F2440" t="str">
        <f>"CLARENCE"</f>
        <v>CLARENCE</v>
      </c>
      <c r="G2440">
        <v>7</v>
      </c>
      <c r="H2440">
        <v>0</v>
      </c>
      <c r="I2440">
        <v>7</v>
      </c>
    </row>
    <row r="2441" spans="1:9" x14ac:dyDescent="0.25">
      <c r="A2441" t="s">
        <v>49</v>
      </c>
      <c r="B2441" t="str">
        <f>"""TorlysDynamics"",""Torlys Inc."",""111"",""3"",""SHA0251779"",""4"",""10000"""</f>
        <v>"TorlysDynamics","Torlys Inc.","111","3","SHA0251779","4","10000"</v>
      </c>
      <c r="C2441" s="2">
        <v>45951</v>
      </c>
      <c r="D2441" s="2" t="str">
        <f>"SHA0251779"</f>
        <v>SHA0251779</v>
      </c>
      <c r="E2441" s="2" t="str">
        <f>"P1111"</f>
        <v>P1111</v>
      </c>
      <c r="F2441" t="str">
        <f>"CLARENCE"</f>
        <v>CLARENCE</v>
      </c>
      <c r="G2441">
        <v>9</v>
      </c>
      <c r="H2441">
        <v>0</v>
      </c>
      <c r="I2441">
        <v>18</v>
      </c>
    </row>
    <row r="2442" spans="1:9" x14ac:dyDescent="0.25">
      <c r="A2442" t="s">
        <v>49</v>
      </c>
      <c r="B2442" t="str">
        <f>"""TorlysDynamics"",""Torlys Inc."",""111"",""3"",""SHA0251779"",""4"",""50000"""</f>
        <v>"TorlysDynamics","Torlys Inc.","111","3","SHA0251779","4","50000"</v>
      </c>
      <c r="C2442" s="2">
        <v>45951</v>
      </c>
      <c r="D2442" s="2" t="str">
        <f>"SHA0251779"</f>
        <v>SHA0251779</v>
      </c>
      <c r="E2442" s="2" t="str">
        <f>"P1111"</f>
        <v>P1111</v>
      </c>
      <c r="F2442" t="str">
        <f>"CLARENCE"</f>
        <v>CLARENCE</v>
      </c>
      <c r="G2442">
        <v>1</v>
      </c>
      <c r="H2442">
        <v>0</v>
      </c>
      <c r="I2442">
        <v>28.37</v>
      </c>
    </row>
    <row r="2443" spans="1:9" x14ac:dyDescent="0.25">
      <c r="A2443" t="s">
        <v>49</v>
      </c>
      <c r="B2443" t="str">
        <f>"""TorlysDynamics"",""Torlys Inc."",""111"",""3"",""SHA0251779"",""4"",""60000"""</f>
        <v>"TorlysDynamics","Torlys Inc.","111","3","SHA0251779","4","60000"</v>
      </c>
      <c r="C2443" s="2">
        <v>45951</v>
      </c>
      <c r="D2443" s="2" t="str">
        <f>"SHA0251779"</f>
        <v>SHA0251779</v>
      </c>
      <c r="E2443" s="2" t="str">
        <f>"P1111"</f>
        <v>P1111</v>
      </c>
      <c r="F2443" t="str">
        <f>"CLARENCE"</f>
        <v>CLARENCE</v>
      </c>
      <c r="G2443">
        <v>0</v>
      </c>
      <c r="H2443">
        <v>0</v>
      </c>
      <c r="I2443">
        <v>1</v>
      </c>
    </row>
    <row r="2444" spans="1:9" x14ac:dyDescent="0.25">
      <c r="A2444" t="s">
        <v>49</v>
      </c>
      <c r="B2444" t="str">
        <f>"""TorlysDynamics"",""Torlys Inc."",""111"",""3"",""SHA0251780"",""4"",""10000"""</f>
        <v>"TorlysDynamics","Torlys Inc.","111","3","SHA0251780","4","10000"</v>
      </c>
      <c r="C2444" s="2">
        <v>45951</v>
      </c>
      <c r="D2444" s="2" t="str">
        <f>"SHA0251780"</f>
        <v>SHA0251780</v>
      </c>
      <c r="E2444" s="2" t="str">
        <f>"P1111"</f>
        <v>P1111</v>
      </c>
      <c r="F2444" t="str">
        <f>"CLARENCE"</f>
        <v>CLARENCE</v>
      </c>
      <c r="G2444">
        <v>17</v>
      </c>
      <c r="H2444">
        <v>1</v>
      </c>
      <c r="I2444">
        <v>1028</v>
      </c>
    </row>
    <row r="2445" spans="1:9" x14ac:dyDescent="0.25">
      <c r="A2445" t="s">
        <v>49</v>
      </c>
      <c r="B2445" t="str">
        <f>"""TorlysDynamics"",""Torlys Inc."",""111"",""3"",""SHA0251781"",""4"",""10000"""</f>
        <v>"TorlysDynamics","Torlys Inc.","111","3","SHA0251781","4","10000"</v>
      </c>
      <c r="C2445" s="2">
        <v>45951</v>
      </c>
      <c r="D2445" s="2" t="str">
        <f>"SHA0251781"</f>
        <v>SHA0251781</v>
      </c>
      <c r="E2445" s="2" t="str">
        <f>"P1111"</f>
        <v>P1111</v>
      </c>
      <c r="F2445" t="str">
        <f>"CLARENCE"</f>
        <v>CLARENCE</v>
      </c>
      <c r="G2445">
        <v>2</v>
      </c>
      <c r="H2445">
        <v>0</v>
      </c>
      <c r="I2445">
        <v>20</v>
      </c>
    </row>
    <row r="2446" spans="1:9" x14ac:dyDescent="0.25">
      <c r="A2446" t="s">
        <v>49</v>
      </c>
      <c r="B2446" t="str">
        <f>"""TorlysDynamics"",""Torlys Inc."",""111"",""3"",""SHA0251782"",""4"",""30000"""</f>
        <v>"TorlysDynamics","Torlys Inc.","111","3","SHA0251782","4","30000"</v>
      </c>
      <c r="C2446" s="2">
        <v>45951</v>
      </c>
      <c r="D2446" s="2" t="str">
        <f>"SHA0251782"</f>
        <v>SHA0251782</v>
      </c>
      <c r="E2446" s="2" t="str">
        <f>"P1111"</f>
        <v>P1111</v>
      </c>
      <c r="F2446" t="str">
        <f>"CLARENCE"</f>
        <v>CLARENCE</v>
      </c>
      <c r="G2446">
        <v>0</v>
      </c>
      <c r="H2446">
        <v>0</v>
      </c>
      <c r="I2446">
        <v>5</v>
      </c>
    </row>
    <row r="2447" spans="1:9" x14ac:dyDescent="0.25">
      <c r="A2447" t="s">
        <v>49</v>
      </c>
      <c r="B2447" t="str">
        <f>"""TorlysDynamics"",""Torlys Inc."",""111"",""3"",""SHA0251785"",""4"",""10000"""</f>
        <v>"TorlysDynamics","Torlys Inc.","111","3","SHA0251785","4","10000"</v>
      </c>
      <c r="C2447" s="2">
        <v>45951</v>
      </c>
      <c r="D2447" s="2" t="str">
        <f>"SHA0251785"</f>
        <v>SHA0251785</v>
      </c>
      <c r="E2447" s="2" t="str">
        <f>"S395"</f>
        <v>S395</v>
      </c>
      <c r="F2447" t="str">
        <f>"KEVIN-F"</f>
        <v>KEVIN-F</v>
      </c>
      <c r="G2447">
        <v>0</v>
      </c>
      <c r="H2447">
        <v>0</v>
      </c>
      <c r="I2447">
        <v>2</v>
      </c>
    </row>
    <row r="2448" spans="1:9" x14ac:dyDescent="0.25">
      <c r="A2448" t="s">
        <v>49</v>
      </c>
      <c r="B2448" t="str">
        <f>"""TorlysDynamics"",""Torlys Inc."",""111"",""3"",""SHA0251790"",""4"",""10000"""</f>
        <v>"TorlysDynamics","Torlys Inc.","111","3","SHA0251790","4","10000"</v>
      </c>
      <c r="C2448" s="2">
        <v>45951</v>
      </c>
      <c r="D2448" s="2" t="str">
        <f>"SHA0251790"</f>
        <v>SHA0251790</v>
      </c>
      <c r="E2448" s="2" t="str">
        <f>"D594"</f>
        <v>D594</v>
      </c>
      <c r="F2448" t="str">
        <f>"CHICO"</f>
        <v>CHICO</v>
      </c>
      <c r="G2448">
        <v>25</v>
      </c>
      <c r="H2448">
        <v>0</v>
      </c>
      <c r="I2448">
        <v>580.5</v>
      </c>
    </row>
    <row r="2449" spans="1:9" x14ac:dyDescent="0.25">
      <c r="A2449" t="s">
        <v>49</v>
      </c>
      <c r="B2449" t="str">
        <f>"""TorlysDynamics"",""Torlys Inc."",""111"",""3"",""SHA0251791"",""4"",""10000"""</f>
        <v>"TorlysDynamics","Torlys Inc.","111","3","SHA0251791","4","10000"</v>
      </c>
      <c r="C2449" s="2">
        <v>45951</v>
      </c>
      <c r="D2449" s="2" t="str">
        <f>"SHA0251791"</f>
        <v>SHA0251791</v>
      </c>
      <c r="E2449" s="2" t="str">
        <f>"W130"</f>
        <v>W130</v>
      </c>
      <c r="F2449" t="str">
        <f>"JASON-R"</f>
        <v>JASON-R</v>
      </c>
      <c r="G2449">
        <v>2</v>
      </c>
      <c r="H2449">
        <v>0</v>
      </c>
      <c r="I2449">
        <v>42.48</v>
      </c>
    </row>
    <row r="2450" spans="1:9" x14ac:dyDescent="0.25">
      <c r="A2450" t="s">
        <v>49</v>
      </c>
      <c r="B2450" t="str">
        <f>"""TorlysDynamics"",""Torlys Inc."",""111"",""3"",""SHA0251792"",""4"",""10000"""</f>
        <v>"TorlysDynamics","Torlys Inc.","111","3","SHA0251792","4","10000"</v>
      </c>
      <c r="C2450" s="2">
        <v>45951</v>
      </c>
      <c r="D2450" s="2" t="str">
        <f>"SHA0251792"</f>
        <v>SHA0251792</v>
      </c>
      <c r="E2450" s="2" t="str">
        <f>"W130"</f>
        <v>W130</v>
      </c>
      <c r="F2450" t="str">
        <f>"JASON-R"</f>
        <v>JASON-R</v>
      </c>
      <c r="G2450">
        <v>36</v>
      </c>
      <c r="H2450">
        <v>0</v>
      </c>
      <c r="I2450">
        <v>765.36</v>
      </c>
    </row>
    <row r="2451" spans="1:9" x14ac:dyDescent="0.25">
      <c r="A2451" t="s">
        <v>49</v>
      </c>
      <c r="B2451" t="str">
        <f>"""TorlysDynamics"",""Torlys Inc."",""111"",""3"",""SHA0251793"",""4"",""10000"""</f>
        <v>"TorlysDynamics","Torlys Inc.","111","3","SHA0251793","4","10000"</v>
      </c>
      <c r="C2451" s="2">
        <v>45951</v>
      </c>
      <c r="D2451" s="2" t="str">
        <f>"SHA0251793"</f>
        <v>SHA0251793</v>
      </c>
      <c r="E2451" s="2" t="str">
        <f>"W130"</f>
        <v>W130</v>
      </c>
      <c r="F2451" t="str">
        <f>"JASON-R"</f>
        <v>JASON-R</v>
      </c>
      <c r="G2451">
        <v>32</v>
      </c>
      <c r="H2451">
        <v>0</v>
      </c>
      <c r="I2451">
        <v>469.12</v>
      </c>
    </row>
    <row r="2452" spans="1:9" x14ac:dyDescent="0.25">
      <c r="A2452" t="s">
        <v>49</v>
      </c>
      <c r="B2452" t="str">
        <f>"""TorlysDynamics"",""Torlys Inc."",""111"",""3"",""SHA0251794"",""4"",""10000"""</f>
        <v>"TorlysDynamics","Torlys Inc.","111","3","SHA0251794","4","10000"</v>
      </c>
      <c r="C2452" s="2">
        <v>45951</v>
      </c>
      <c r="D2452" s="2" t="str">
        <f>"SHA0251794"</f>
        <v>SHA0251794</v>
      </c>
      <c r="E2452" s="2" t="str">
        <f>"W130"</f>
        <v>W130</v>
      </c>
      <c r="F2452" t="str">
        <f>"JASON-R"</f>
        <v>JASON-R</v>
      </c>
      <c r="G2452">
        <v>31</v>
      </c>
      <c r="H2452">
        <v>0</v>
      </c>
      <c r="I2452">
        <v>504.68</v>
      </c>
    </row>
    <row r="2453" spans="1:9" x14ac:dyDescent="0.25">
      <c r="A2453" t="s">
        <v>49</v>
      </c>
      <c r="B2453" t="str">
        <f>"""TorlysDynamics"",""Torlys Inc."",""111"",""3"",""SHA0251795"",""4"",""10000"""</f>
        <v>"TorlysDynamics","Torlys Inc.","111","3","SHA0251795","4","10000"</v>
      </c>
      <c r="C2453" s="2">
        <v>45951</v>
      </c>
      <c r="D2453" s="2" t="str">
        <f>"SHA0251795"</f>
        <v>SHA0251795</v>
      </c>
      <c r="E2453" s="2" t="str">
        <f>"W130"</f>
        <v>W130</v>
      </c>
      <c r="F2453" t="str">
        <f>"JASON-R"</f>
        <v>JASON-R</v>
      </c>
      <c r="G2453">
        <v>40</v>
      </c>
      <c r="H2453">
        <v>0</v>
      </c>
      <c r="I2453">
        <v>651.20000000000005</v>
      </c>
    </row>
    <row r="2454" spans="1:9" x14ac:dyDescent="0.25">
      <c r="A2454" t="s">
        <v>49</v>
      </c>
      <c r="B2454" t="str">
        <f>"""TorlysDynamics"",""Torlys Inc."",""111"",""3"",""SHA0251796"",""4"",""10000"""</f>
        <v>"TorlysDynamics","Torlys Inc.","111","3","SHA0251796","4","10000"</v>
      </c>
      <c r="C2454" s="2">
        <v>45951</v>
      </c>
      <c r="D2454" s="2" t="str">
        <f>"SHA0251796"</f>
        <v>SHA0251796</v>
      </c>
      <c r="E2454" s="2" t="str">
        <f>"W130"</f>
        <v>W130</v>
      </c>
      <c r="F2454" t="str">
        <f>"JASON-R"</f>
        <v>JASON-R</v>
      </c>
      <c r="G2454">
        <v>1</v>
      </c>
      <c r="H2454">
        <v>1</v>
      </c>
      <c r="I2454">
        <v>700.04</v>
      </c>
    </row>
    <row r="2455" spans="1:9" x14ac:dyDescent="0.25">
      <c r="A2455" t="s">
        <v>49</v>
      </c>
      <c r="B2455" t="str">
        <f>"""TorlysDynamics"",""Torlys Inc."",""111"",""3"",""SHA0251797"",""4"",""10000"""</f>
        <v>"TorlysDynamics","Torlys Inc.","111","3","SHA0251797","4","10000"</v>
      </c>
      <c r="C2455" s="2">
        <v>45951</v>
      </c>
      <c r="D2455" s="2" t="str">
        <f>"SHA0251797"</f>
        <v>SHA0251797</v>
      </c>
      <c r="E2455" s="2" t="str">
        <f>"W130"</f>
        <v>W130</v>
      </c>
      <c r="F2455" t="str">
        <f>"JASON-R"</f>
        <v>JASON-R</v>
      </c>
      <c r="G2455">
        <v>4</v>
      </c>
      <c r="H2455">
        <v>1</v>
      </c>
      <c r="I2455">
        <v>748.88</v>
      </c>
    </row>
    <row r="2456" spans="1:9" x14ac:dyDescent="0.25">
      <c r="A2456" t="s">
        <v>49</v>
      </c>
      <c r="B2456" t="str">
        <f>"""TorlysDynamics"",""Torlys Inc."",""111"",""3"",""SHA0251798"",""4"",""10000"""</f>
        <v>"TorlysDynamics","Torlys Inc.","111","3","SHA0251798","4","10000"</v>
      </c>
      <c r="C2456" s="2">
        <v>45951</v>
      </c>
      <c r="D2456" s="2" t="str">
        <f>"SHA0251798"</f>
        <v>SHA0251798</v>
      </c>
      <c r="E2456" s="2" t="str">
        <f>"W130"</f>
        <v>W130</v>
      </c>
      <c r="F2456" t="str">
        <f>"JASON-R"</f>
        <v>JASON-R</v>
      </c>
      <c r="G2456">
        <v>0</v>
      </c>
      <c r="H2456">
        <v>1</v>
      </c>
      <c r="I2456">
        <v>734.76</v>
      </c>
    </row>
    <row r="2457" spans="1:9" x14ac:dyDescent="0.25">
      <c r="A2457" t="s">
        <v>49</v>
      </c>
      <c r="B2457" t="str">
        <f>"""TorlysDynamics"",""Torlys Inc."",""111"",""3"",""SHA0251799"",""4"",""10000"""</f>
        <v>"TorlysDynamics","Torlys Inc.","111","3","SHA0251799","4","10000"</v>
      </c>
      <c r="C2457" s="2">
        <v>45951</v>
      </c>
      <c r="D2457" s="2" t="str">
        <f>"SHA0251799"</f>
        <v>SHA0251799</v>
      </c>
      <c r="E2457" s="2" t="str">
        <f>"W130"</f>
        <v>W130</v>
      </c>
      <c r="F2457" t="str">
        <f>"JASON-R"</f>
        <v>JASON-R</v>
      </c>
      <c r="G2457">
        <v>31</v>
      </c>
      <c r="H2457">
        <v>0</v>
      </c>
      <c r="I2457">
        <v>632.71</v>
      </c>
    </row>
    <row r="2458" spans="1:9" x14ac:dyDescent="0.25">
      <c r="A2458" t="s">
        <v>49</v>
      </c>
      <c r="B2458" t="str">
        <f>"""TorlysDynamics"",""Torlys Inc."",""111"",""3"",""SHA0251800"",""4"",""10000"""</f>
        <v>"TorlysDynamics","Torlys Inc.","111","3","SHA0251800","4","10000"</v>
      </c>
      <c r="C2458" s="2">
        <v>45951</v>
      </c>
      <c r="D2458" s="2" t="str">
        <f>"SHA0251800"</f>
        <v>SHA0251800</v>
      </c>
      <c r="E2458" s="2" t="str">
        <f>"W130"</f>
        <v>W130</v>
      </c>
      <c r="F2458" t="str">
        <f>"JASON-R"</f>
        <v>JASON-R</v>
      </c>
      <c r="G2458">
        <v>19</v>
      </c>
      <c r="H2458">
        <v>0</v>
      </c>
      <c r="I2458">
        <v>309.32</v>
      </c>
    </row>
    <row r="2459" spans="1:9" x14ac:dyDescent="0.25">
      <c r="A2459" t="s">
        <v>49</v>
      </c>
      <c r="B2459" t="str">
        <f>"""TorlysDynamics"",""Torlys Inc."",""111"",""3"",""SHA0251801"",""4"",""10000"""</f>
        <v>"TorlysDynamics","Torlys Inc.","111","3","SHA0251801","4","10000"</v>
      </c>
      <c r="C2459" s="2">
        <v>45951</v>
      </c>
      <c r="D2459" s="2" t="str">
        <f>"SHA0251801"</f>
        <v>SHA0251801</v>
      </c>
      <c r="E2459" s="2" t="str">
        <f>"W130"</f>
        <v>W130</v>
      </c>
      <c r="F2459" t="str">
        <f>"JASON-R"</f>
        <v>JASON-R</v>
      </c>
      <c r="G2459">
        <v>27</v>
      </c>
      <c r="H2459">
        <v>0</v>
      </c>
      <c r="I2459">
        <v>439.56</v>
      </c>
    </row>
    <row r="2460" spans="1:9" x14ac:dyDescent="0.25">
      <c r="A2460" t="s">
        <v>49</v>
      </c>
      <c r="B2460" t="str">
        <f>"""TorlysDynamics"",""Torlys Inc."",""111"",""3"",""SHA0251802"",""4"",""10000"""</f>
        <v>"TorlysDynamics","Torlys Inc.","111","3","SHA0251802","4","10000"</v>
      </c>
      <c r="C2460" s="2">
        <v>45951</v>
      </c>
      <c r="D2460" s="2" t="str">
        <f>"SHA0251802"</f>
        <v>SHA0251802</v>
      </c>
      <c r="E2460" s="2" t="str">
        <f>"W130"</f>
        <v>W130</v>
      </c>
      <c r="F2460" t="str">
        <f>"JASON-R"</f>
        <v>JASON-R</v>
      </c>
      <c r="G2460">
        <v>1</v>
      </c>
      <c r="H2460">
        <v>0</v>
      </c>
      <c r="I2460">
        <v>21.24</v>
      </c>
    </row>
    <row r="2461" spans="1:9" x14ac:dyDescent="0.25">
      <c r="A2461" t="s">
        <v>49</v>
      </c>
      <c r="B2461" t="str">
        <f>"""TorlysDynamics"",""Torlys Inc."",""111"",""3"",""SHA0251803"",""4"",""10000"""</f>
        <v>"TorlysDynamics","Torlys Inc.","111","3","SHA0251803","4","10000"</v>
      </c>
      <c r="C2461" s="2">
        <v>45951</v>
      </c>
      <c r="D2461" s="2" t="str">
        <f>"SHA0251803"</f>
        <v>SHA0251803</v>
      </c>
      <c r="E2461" s="2" t="str">
        <f>"W130"</f>
        <v>W130</v>
      </c>
      <c r="F2461" t="str">
        <f>"JASON-R"</f>
        <v>JASON-R</v>
      </c>
      <c r="G2461">
        <v>52</v>
      </c>
      <c r="H2461">
        <v>0</v>
      </c>
      <c r="I2461">
        <v>762.32</v>
      </c>
    </row>
    <row r="2462" spans="1:9" x14ac:dyDescent="0.25">
      <c r="A2462" t="s">
        <v>49</v>
      </c>
      <c r="B2462" t="str">
        <f>"""TorlysDynamics"",""Torlys Inc."",""111"",""3"",""SHA0251804"",""4"",""10000"""</f>
        <v>"TorlysDynamics","Torlys Inc.","111","3","SHA0251804","4","10000"</v>
      </c>
      <c r="C2462" s="2">
        <v>45951</v>
      </c>
      <c r="D2462" s="2" t="str">
        <f>"SHA0251804"</f>
        <v>SHA0251804</v>
      </c>
      <c r="E2462" s="2" t="str">
        <f>"W130"</f>
        <v>W130</v>
      </c>
      <c r="F2462" t="str">
        <f>"JASON-R"</f>
        <v>JASON-R</v>
      </c>
      <c r="G2462">
        <v>16</v>
      </c>
      <c r="H2462">
        <v>0</v>
      </c>
      <c r="I2462">
        <v>234.56</v>
      </c>
    </row>
    <row r="2463" spans="1:9" x14ac:dyDescent="0.25">
      <c r="A2463" t="s">
        <v>49</v>
      </c>
      <c r="B2463" t="str">
        <f>"""TorlysDynamics"",""Torlys Inc."",""111"",""3"",""SHA0251805"",""4"",""10000"""</f>
        <v>"TorlysDynamics","Torlys Inc.","111","3","SHA0251805","4","10000"</v>
      </c>
      <c r="C2463" s="2">
        <v>45951</v>
      </c>
      <c r="D2463" s="2" t="str">
        <f>"SHA0251805"</f>
        <v>SHA0251805</v>
      </c>
      <c r="E2463" s="2" t="str">
        <f>"C300"</f>
        <v>C300</v>
      </c>
      <c r="F2463" t="str">
        <f>"BRANDON"</f>
        <v>BRANDON</v>
      </c>
      <c r="G2463">
        <v>49</v>
      </c>
      <c r="H2463">
        <v>1</v>
      </c>
      <c r="I2463">
        <v>2232.3000000000002</v>
      </c>
    </row>
    <row r="2464" spans="1:9" x14ac:dyDescent="0.25">
      <c r="A2464" t="s">
        <v>49</v>
      </c>
      <c r="B2464" t="str">
        <f>"""TorlysDynamics"",""Torlys Inc."",""111"",""3"",""SHA0251805"",""4"",""20000"""</f>
        <v>"TorlysDynamics","Torlys Inc.","111","3","SHA0251805","4","20000"</v>
      </c>
      <c r="C2464" s="2">
        <v>45951</v>
      </c>
      <c r="D2464" s="2" t="str">
        <f>"SHA0251805"</f>
        <v>SHA0251805</v>
      </c>
      <c r="E2464" s="2" t="str">
        <f>"C300"</f>
        <v>C300</v>
      </c>
      <c r="F2464" t="str">
        <f>"BRANDON"</f>
        <v>BRANDON</v>
      </c>
      <c r="G2464">
        <v>51</v>
      </c>
      <c r="H2464">
        <v>3</v>
      </c>
      <c r="I2464">
        <v>4655.9399999999996</v>
      </c>
    </row>
    <row r="2465" spans="1:9" x14ac:dyDescent="0.25">
      <c r="A2465" t="s">
        <v>49</v>
      </c>
      <c r="B2465" t="str">
        <f>"""TorlysDynamics"",""Torlys Inc."",""111"",""3"",""SHA0251805"",""4"",""30000"""</f>
        <v>"TorlysDynamics","Torlys Inc.","111","3","SHA0251805","4","30000"</v>
      </c>
      <c r="C2465" s="2">
        <v>45951</v>
      </c>
      <c r="D2465" s="2" t="str">
        <f>"SHA0251805"</f>
        <v>SHA0251805</v>
      </c>
      <c r="E2465" s="2" t="str">
        <f>"C300"</f>
        <v>C300</v>
      </c>
      <c r="F2465" t="str">
        <f>"BRANDON"</f>
        <v>BRANDON</v>
      </c>
      <c r="G2465">
        <v>20</v>
      </c>
      <c r="H2465">
        <v>6</v>
      </c>
      <c r="I2465">
        <v>7568.56</v>
      </c>
    </row>
    <row r="2466" spans="1:9" x14ac:dyDescent="0.25">
      <c r="A2466" t="s">
        <v>49</v>
      </c>
      <c r="B2466" t="str">
        <f>"""TorlysDynamics"",""Torlys Inc."",""111"",""3"",""SHA0251806"",""4"",""10000"""</f>
        <v>"TorlysDynamics","Torlys Inc.","111","3","SHA0251806","4","10000"</v>
      </c>
      <c r="C2466" s="2">
        <v>45951</v>
      </c>
      <c r="D2466" s="2" t="str">
        <f>"SHA0251806"</f>
        <v>SHA0251806</v>
      </c>
      <c r="E2466" s="2" t="str">
        <f>"G200"</f>
        <v>G200</v>
      </c>
      <c r="F2466" t="str">
        <f>"MANUEL"</f>
        <v>MANUEL</v>
      </c>
      <c r="G2466">
        <v>49</v>
      </c>
      <c r="H2466">
        <v>1</v>
      </c>
      <c r="I2466">
        <v>2183.62</v>
      </c>
    </row>
    <row r="2467" spans="1:9" x14ac:dyDescent="0.25">
      <c r="A2467" t="s">
        <v>49</v>
      </c>
      <c r="B2467" t="str">
        <f>"""TorlysDynamics"",""Torlys Inc."",""111"",""3"",""SHA0251807"",""4"",""10000"""</f>
        <v>"TorlysDynamics","Torlys Inc.","111","3","SHA0251807","4","10000"</v>
      </c>
      <c r="C2467" s="2">
        <v>45951</v>
      </c>
      <c r="D2467" s="2" t="str">
        <f>"SHA0251807"</f>
        <v>SHA0251807</v>
      </c>
      <c r="E2467" s="2" t="str">
        <f>"G200"</f>
        <v>G200</v>
      </c>
      <c r="F2467" t="str">
        <f>"MANUEL"</f>
        <v>MANUEL</v>
      </c>
      <c r="G2467">
        <v>5</v>
      </c>
      <c r="H2467">
        <v>4</v>
      </c>
      <c r="I2467">
        <v>4605.0600000000004</v>
      </c>
    </row>
    <row r="2468" spans="1:9" x14ac:dyDescent="0.25">
      <c r="A2468" t="s">
        <v>49</v>
      </c>
      <c r="B2468" t="str">
        <f>"""TorlysDynamics"",""Torlys Inc."",""111"",""3"",""SHA0251809"",""4"",""10000"""</f>
        <v>"TorlysDynamics","Torlys Inc.","111","3","SHA0251809","4","10000"</v>
      </c>
      <c r="C2468" s="2">
        <v>45951</v>
      </c>
      <c r="D2468" s="2" t="str">
        <f>"SHA0251809"</f>
        <v>SHA0251809</v>
      </c>
      <c r="E2468" s="2" t="str">
        <f>"M130"</f>
        <v>M130</v>
      </c>
      <c r="F2468" t="str">
        <f>"MANUEL"</f>
        <v>MANUEL</v>
      </c>
      <c r="G2468">
        <v>16</v>
      </c>
      <c r="H2468">
        <v>1</v>
      </c>
      <c r="I2468">
        <v>944.24</v>
      </c>
    </row>
    <row r="2469" spans="1:9" x14ac:dyDescent="0.25">
      <c r="A2469" t="s">
        <v>49</v>
      </c>
      <c r="B2469" t="str">
        <f>"""TorlysDynamics"",""Torlys Inc."",""111"",""3"",""SHA0251809"",""4"",""20000"""</f>
        <v>"TorlysDynamics","Torlys Inc.","111","3","SHA0251809","4","20000"</v>
      </c>
      <c r="C2469" s="2">
        <v>45951</v>
      </c>
      <c r="D2469" s="2" t="str">
        <f>"SHA0251809"</f>
        <v>SHA0251809</v>
      </c>
      <c r="E2469" s="2" t="str">
        <f>"M130"</f>
        <v>M130</v>
      </c>
      <c r="F2469" t="str">
        <f>"MANUEL"</f>
        <v>MANUEL</v>
      </c>
      <c r="G2469">
        <v>20</v>
      </c>
      <c r="H2469">
        <v>1</v>
      </c>
      <c r="I2469">
        <v>1009.36</v>
      </c>
    </row>
    <row r="2470" spans="1:9" x14ac:dyDescent="0.25">
      <c r="A2470" t="s">
        <v>49</v>
      </c>
      <c r="B2470" t="str">
        <f>"""TorlysDynamics"",""Torlys Inc."",""111"",""3"",""SHA0251810"",""4"",""10000"""</f>
        <v>"TorlysDynamics","Torlys Inc.","111","3","SHA0251810","4","10000"</v>
      </c>
      <c r="C2470" s="2">
        <v>45951</v>
      </c>
      <c r="D2470" s="2" t="str">
        <f>"SHA0251810"</f>
        <v>SHA0251810</v>
      </c>
      <c r="E2470" s="2" t="str">
        <f>"M130"</f>
        <v>M130</v>
      </c>
      <c r="F2470" t="str">
        <f>"MANUEL"</f>
        <v>MANUEL</v>
      </c>
      <c r="G2470">
        <v>20</v>
      </c>
      <c r="H2470">
        <v>1</v>
      </c>
      <c r="I2470">
        <v>1009.36</v>
      </c>
    </row>
    <row r="2471" spans="1:9" x14ac:dyDescent="0.25">
      <c r="A2471" t="s">
        <v>49</v>
      </c>
      <c r="B2471" t="str">
        <f>"""TorlysDynamics"",""Torlys Inc."",""111"",""3"",""SHA0251810"",""4"",""20000"""</f>
        <v>"TorlysDynamics","Torlys Inc.","111","3","SHA0251810","4","20000"</v>
      </c>
      <c r="C2471" s="2">
        <v>45951</v>
      </c>
      <c r="D2471" s="2" t="str">
        <f>"SHA0251810"</f>
        <v>SHA0251810</v>
      </c>
      <c r="E2471" s="2" t="str">
        <f>"M130"</f>
        <v>M130</v>
      </c>
      <c r="F2471" t="str">
        <f>"MANUEL"</f>
        <v>MANUEL</v>
      </c>
      <c r="G2471">
        <v>7</v>
      </c>
      <c r="H2471">
        <v>4</v>
      </c>
      <c r="I2471">
        <v>2849</v>
      </c>
    </row>
    <row r="2472" spans="1:9" x14ac:dyDescent="0.25">
      <c r="A2472" t="s">
        <v>49</v>
      </c>
      <c r="B2472" t="str">
        <f>"""TorlysDynamics"",""Torlys Inc."",""111"",""3"",""SHA0251810"",""4"",""30000"""</f>
        <v>"TorlysDynamics","Torlys Inc.","111","3","SHA0251810","4","30000"</v>
      </c>
      <c r="C2472" s="2">
        <v>45951</v>
      </c>
      <c r="D2472" s="2" t="str">
        <f>"SHA0251810"</f>
        <v>SHA0251810</v>
      </c>
      <c r="E2472" s="2" t="str">
        <f>"M130"</f>
        <v>M130</v>
      </c>
      <c r="F2472" t="str">
        <f>"MANUEL"</f>
        <v>MANUEL</v>
      </c>
      <c r="G2472">
        <v>28</v>
      </c>
      <c r="H2472">
        <v>0</v>
      </c>
      <c r="I2472">
        <v>602</v>
      </c>
    </row>
    <row r="2473" spans="1:9" x14ac:dyDescent="0.25">
      <c r="A2473" t="s">
        <v>49</v>
      </c>
      <c r="B2473" t="str">
        <f>"""TorlysDynamics"",""Torlys Inc."",""111"",""3"",""SHA0251811"",""4"",""10000"""</f>
        <v>"TorlysDynamics","Torlys Inc.","111","3","SHA0251811","4","10000"</v>
      </c>
      <c r="C2473" s="2">
        <v>45951</v>
      </c>
      <c r="D2473" s="2" t="str">
        <f>"SHA0251811"</f>
        <v>SHA0251811</v>
      </c>
      <c r="E2473" s="2" t="str">
        <f>"D1120"</f>
        <v>D1120</v>
      </c>
      <c r="F2473" t="str">
        <f>"CHICO"</f>
        <v>CHICO</v>
      </c>
      <c r="G2473">
        <v>18</v>
      </c>
      <c r="H2473">
        <v>1</v>
      </c>
      <c r="I2473">
        <v>1641.5</v>
      </c>
    </row>
    <row r="2474" spans="1:9" x14ac:dyDescent="0.25">
      <c r="A2474" t="s">
        <v>49</v>
      </c>
      <c r="B2474" t="str">
        <f>"""TorlysDynamics"",""Torlys Inc."",""111"",""3"",""SHA0251813"",""4"",""20000"""</f>
        <v>"TorlysDynamics","Torlys Inc.","111","3","SHA0251813","4","20000"</v>
      </c>
      <c r="C2474" s="2">
        <v>45951</v>
      </c>
      <c r="D2474" s="2" t="str">
        <f>"SHA0251813"</f>
        <v>SHA0251813</v>
      </c>
      <c r="E2474" s="2" t="str">
        <f>"P1012"</f>
        <v>P1012</v>
      </c>
      <c r="F2474" t="str">
        <f>"JASON-R"</f>
        <v>JASON-R</v>
      </c>
      <c r="G2474">
        <v>1</v>
      </c>
      <c r="H2474">
        <v>0</v>
      </c>
      <c r="I2474">
        <v>1</v>
      </c>
    </row>
    <row r="2475" spans="1:9" x14ac:dyDescent="0.25">
      <c r="A2475" t="s">
        <v>49</v>
      </c>
      <c r="B2475" t="str">
        <f>"""TorlysDynamics"",""Torlys Inc."",""111"",""3"",""SHA0251814"",""4"",""10000"""</f>
        <v>"TorlysDynamics","Torlys Inc.","111","3","SHA0251814","4","10000"</v>
      </c>
      <c r="C2475" s="2">
        <v>45951</v>
      </c>
      <c r="D2475" s="2" t="str">
        <f>"SHA0251814"</f>
        <v>SHA0251814</v>
      </c>
      <c r="E2475" s="2" t="str">
        <f>"D1120"</f>
        <v>D1120</v>
      </c>
      <c r="F2475" t="str">
        <f>"CHICO"</f>
        <v>CHICO</v>
      </c>
      <c r="G2475">
        <v>0</v>
      </c>
      <c r="H2475">
        <v>0</v>
      </c>
      <c r="I2475">
        <v>1</v>
      </c>
    </row>
    <row r="2476" spans="1:9" x14ac:dyDescent="0.25">
      <c r="A2476" t="s">
        <v>49</v>
      </c>
      <c r="B2476" t="str">
        <f>"""TorlysDynamics"",""Torlys Inc."",""111"",""3"",""SHA0251815"",""4"",""10000"""</f>
        <v>"TorlysDynamics","Torlys Inc.","111","3","SHA0251815","4","10000"</v>
      </c>
      <c r="C2476" s="2">
        <v>45951</v>
      </c>
      <c r="D2476" s="2" t="str">
        <f>"SHA0251815"</f>
        <v>SHA0251815</v>
      </c>
      <c r="E2476" s="2" t="str">
        <f>"P1012"</f>
        <v>P1012</v>
      </c>
      <c r="F2476" t="str">
        <f>"JASON-R"</f>
        <v>JASON-R</v>
      </c>
      <c r="G2476">
        <v>10</v>
      </c>
      <c r="H2476">
        <v>0</v>
      </c>
      <c r="I2476">
        <v>234.5</v>
      </c>
    </row>
    <row r="2477" spans="1:9" x14ac:dyDescent="0.25">
      <c r="A2477" t="s">
        <v>49</v>
      </c>
      <c r="B2477" t="str">
        <f>"""TorlysDynamics"",""Torlys Inc."",""111"",""3"",""SHA0251816"",""4"",""10000"""</f>
        <v>"TorlysDynamics","Torlys Inc.","111","3","SHA0251816","4","10000"</v>
      </c>
      <c r="C2477" s="2">
        <v>45951</v>
      </c>
      <c r="D2477" s="2" t="str">
        <f>"SHA0251816"</f>
        <v>SHA0251816</v>
      </c>
      <c r="E2477" s="2" t="str">
        <f>"P1012"</f>
        <v>P1012</v>
      </c>
      <c r="F2477" t="str">
        <f>"JASON-R"</f>
        <v>JASON-R</v>
      </c>
      <c r="G2477">
        <v>0</v>
      </c>
      <c r="H2477">
        <v>0</v>
      </c>
      <c r="I2477">
        <v>2</v>
      </c>
    </row>
    <row r="2478" spans="1:9" x14ac:dyDescent="0.25">
      <c r="A2478" t="s">
        <v>49</v>
      </c>
      <c r="B2478" t="str">
        <f>"""TorlysDynamics"",""Torlys Inc."",""111"",""3"",""SHA0251817"",""4"",""10000"""</f>
        <v>"TorlysDynamics","Torlys Inc.","111","3","SHA0251817","4","10000"</v>
      </c>
      <c r="C2478" s="2">
        <v>45951</v>
      </c>
      <c r="D2478" s="2" t="str">
        <f>"SHA0251817"</f>
        <v>SHA0251817</v>
      </c>
      <c r="E2478" s="2" t="str">
        <f>"P1012"</f>
        <v>P1012</v>
      </c>
      <c r="F2478" t="str">
        <f>"JASON-R"</f>
        <v>JASON-R</v>
      </c>
      <c r="G2478">
        <v>3</v>
      </c>
      <c r="H2478">
        <v>0</v>
      </c>
      <c r="I2478">
        <v>51.54</v>
      </c>
    </row>
    <row r="2479" spans="1:9" x14ac:dyDescent="0.25">
      <c r="A2479" t="s">
        <v>49</v>
      </c>
      <c r="B2479" t="str">
        <f>"""TorlysDynamics"",""Torlys Inc."",""111"",""3"",""SHA0251818"",""4"",""10000"""</f>
        <v>"TorlysDynamics","Torlys Inc.","111","3","SHA0251818","4","10000"</v>
      </c>
      <c r="C2479" s="2">
        <v>45951</v>
      </c>
      <c r="D2479" s="2" t="str">
        <f>"SHA0251818"</f>
        <v>SHA0251818</v>
      </c>
      <c r="E2479" s="2" t="str">
        <f>"D1120"</f>
        <v>D1120</v>
      </c>
      <c r="F2479" t="str">
        <f>"CHICO"</f>
        <v>CHICO</v>
      </c>
      <c r="G2479">
        <v>1</v>
      </c>
      <c r="H2479">
        <v>0</v>
      </c>
      <c r="I2479">
        <v>1</v>
      </c>
    </row>
    <row r="2480" spans="1:9" x14ac:dyDescent="0.25">
      <c r="A2480" t="s">
        <v>49</v>
      </c>
      <c r="B2480" t="str">
        <f>"""TorlysDynamics"",""Torlys Inc."",""111"",""3"",""SHA0251820"",""4"",""10000"""</f>
        <v>"TorlysDynamics","Torlys Inc.","111","3","SHA0251820","4","10000"</v>
      </c>
      <c r="C2480" s="2">
        <v>45951</v>
      </c>
      <c r="D2480" s="2" t="str">
        <f>"SHA0251820"</f>
        <v>SHA0251820</v>
      </c>
      <c r="E2480" s="2" t="str">
        <f>"F220"</f>
        <v>F220</v>
      </c>
      <c r="F2480" t="str">
        <f>"MANUEL"</f>
        <v>MANUEL</v>
      </c>
      <c r="G2480">
        <v>47</v>
      </c>
      <c r="H2480">
        <v>0</v>
      </c>
      <c r="I2480">
        <v>1102.1500000000001</v>
      </c>
    </row>
    <row r="2481" spans="1:9" x14ac:dyDescent="0.25">
      <c r="A2481" t="s">
        <v>49</v>
      </c>
      <c r="B2481" t="str">
        <f>"""TorlysDynamics"",""Torlys Inc."",""111"",""3"",""SHA0251820"",""4"",""40000"""</f>
        <v>"TorlysDynamics","Torlys Inc.","111","3","SHA0251820","4","40000"</v>
      </c>
      <c r="C2481" s="2">
        <v>45951</v>
      </c>
      <c r="D2481" s="2" t="str">
        <f>"SHA0251820"</f>
        <v>SHA0251820</v>
      </c>
      <c r="E2481" s="2" t="str">
        <f>"F220"</f>
        <v>F220</v>
      </c>
      <c r="F2481" t="str">
        <f>"MANUEL"</f>
        <v>MANUEL</v>
      </c>
      <c r="G2481">
        <v>0</v>
      </c>
      <c r="H2481">
        <v>0</v>
      </c>
      <c r="I2481">
        <v>8</v>
      </c>
    </row>
    <row r="2482" spans="1:9" x14ac:dyDescent="0.25">
      <c r="A2482" t="s">
        <v>49</v>
      </c>
      <c r="B2482" t="str">
        <f>"""TorlysDynamics"",""Torlys Inc."",""111"",""3"",""SHA0251821"",""4"",""10000"""</f>
        <v>"TorlysDynamics","Torlys Inc.","111","3","SHA0251821","4","10000"</v>
      </c>
      <c r="C2482" s="2">
        <v>45951</v>
      </c>
      <c r="D2482" s="2" t="str">
        <f>"SHA0251821"</f>
        <v>SHA0251821</v>
      </c>
      <c r="E2482" s="2" t="str">
        <f>"F220"</f>
        <v>F220</v>
      </c>
      <c r="F2482" t="str">
        <f>"MANUEL"</f>
        <v>MANUEL</v>
      </c>
      <c r="G2482">
        <v>39</v>
      </c>
      <c r="H2482">
        <v>0</v>
      </c>
      <c r="I2482">
        <v>914.55</v>
      </c>
    </row>
    <row r="2483" spans="1:9" x14ac:dyDescent="0.25">
      <c r="A2483" t="s">
        <v>49</v>
      </c>
      <c r="B2483" t="str">
        <f>"""TorlysDynamics"",""Torlys Inc."",""111"",""3"",""SHA0251821"",""4"",""30000"""</f>
        <v>"TorlysDynamics","Torlys Inc.","111","3","SHA0251821","4","30000"</v>
      </c>
      <c r="C2483" s="2">
        <v>45951</v>
      </c>
      <c r="D2483" s="2" t="str">
        <f>"SHA0251821"</f>
        <v>SHA0251821</v>
      </c>
      <c r="E2483" s="2" t="str">
        <f>"F220"</f>
        <v>F220</v>
      </c>
      <c r="F2483" t="str">
        <f>"MANUEL"</f>
        <v>MANUEL</v>
      </c>
      <c r="G2483">
        <v>0</v>
      </c>
      <c r="H2483">
        <v>0</v>
      </c>
      <c r="I2483">
        <v>8</v>
      </c>
    </row>
    <row r="2484" spans="1:9" x14ac:dyDescent="0.25">
      <c r="A2484" t="s">
        <v>49</v>
      </c>
      <c r="B2484" t="str">
        <f>"""TorlysDynamics"",""Torlys Inc."",""111"",""3"",""SHA0251823"",""4"",""10000"""</f>
        <v>"TorlysDynamics","Torlys Inc.","111","3","SHA0251823","4","10000"</v>
      </c>
      <c r="C2484" s="2">
        <v>45951</v>
      </c>
      <c r="D2484" s="2" t="str">
        <f>"SHA0251823"</f>
        <v>SHA0251823</v>
      </c>
      <c r="E2484" s="2" t="str">
        <f>"F220"</f>
        <v>F220</v>
      </c>
      <c r="F2484" t="str">
        <f>"MANUEL"</f>
        <v>MANUEL</v>
      </c>
      <c r="G2484">
        <v>42</v>
      </c>
      <c r="H2484">
        <v>0</v>
      </c>
      <c r="I2484">
        <v>656.88</v>
      </c>
    </row>
    <row r="2485" spans="1:9" x14ac:dyDescent="0.25">
      <c r="A2485" t="s">
        <v>49</v>
      </c>
      <c r="B2485" t="str">
        <f>"""TorlysDynamics"",""Torlys Inc."",""111"",""3"",""SHA0251823"",""4"",""30000"""</f>
        <v>"TorlysDynamics","Torlys Inc.","111","3","SHA0251823","4","30000"</v>
      </c>
      <c r="C2485" s="2">
        <v>45951</v>
      </c>
      <c r="D2485" s="2" t="str">
        <f>"SHA0251823"</f>
        <v>SHA0251823</v>
      </c>
      <c r="E2485" s="2" t="str">
        <f>"F220"</f>
        <v>F220</v>
      </c>
      <c r="F2485" t="str">
        <f>"MANUEL"</f>
        <v>MANUEL</v>
      </c>
      <c r="G2485">
        <v>0</v>
      </c>
      <c r="H2485">
        <v>0</v>
      </c>
      <c r="I2485">
        <v>6</v>
      </c>
    </row>
    <row r="2486" spans="1:9" x14ac:dyDescent="0.25">
      <c r="A2486" t="s">
        <v>49</v>
      </c>
      <c r="B2486" t="str">
        <f>"""TorlysDynamics"",""Torlys Inc."",""111"",""3"",""SHA0251824"",""4"",""10000"""</f>
        <v>"TorlysDynamics","Torlys Inc.","111","3","SHA0251824","4","10000"</v>
      </c>
      <c r="C2486" s="2">
        <v>45951</v>
      </c>
      <c r="D2486" s="2" t="str">
        <f>"SHA0251824"</f>
        <v>SHA0251824</v>
      </c>
      <c r="E2486" s="2" t="str">
        <f>"F220"</f>
        <v>F220</v>
      </c>
      <c r="F2486" t="str">
        <f>"MANUEL"</f>
        <v>MANUEL</v>
      </c>
      <c r="G2486">
        <v>36</v>
      </c>
      <c r="H2486">
        <v>0</v>
      </c>
      <c r="I2486">
        <v>563.04</v>
      </c>
    </row>
    <row r="2487" spans="1:9" x14ac:dyDescent="0.25">
      <c r="A2487" t="s">
        <v>49</v>
      </c>
      <c r="B2487" t="str">
        <f>"""TorlysDynamics"",""Torlys Inc."",""111"",""3"",""SHA0251824"",""4"",""30000"""</f>
        <v>"TorlysDynamics","Torlys Inc.","111","3","SHA0251824","4","30000"</v>
      </c>
      <c r="C2487" s="2">
        <v>45951</v>
      </c>
      <c r="D2487" s="2" t="str">
        <f>"SHA0251824"</f>
        <v>SHA0251824</v>
      </c>
      <c r="E2487" s="2" t="str">
        <f>"F220"</f>
        <v>F220</v>
      </c>
      <c r="F2487" t="str">
        <f>"MANUEL"</f>
        <v>MANUEL</v>
      </c>
      <c r="G2487">
        <v>0</v>
      </c>
      <c r="H2487">
        <v>0</v>
      </c>
      <c r="I2487">
        <v>6</v>
      </c>
    </row>
    <row r="2488" spans="1:9" x14ac:dyDescent="0.25">
      <c r="A2488" t="s">
        <v>49</v>
      </c>
      <c r="B2488" t="str">
        <f>"""TorlysDynamics"",""Torlys Inc."",""111"",""3"",""SHA0251825"",""4"",""10000"""</f>
        <v>"TorlysDynamics","Torlys Inc.","111","3","SHA0251825","4","10000"</v>
      </c>
      <c r="C2488" s="2">
        <v>45951</v>
      </c>
      <c r="D2488" s="2" t="str">
        <f>"SHA0251825"</f>
        <v>SHA0251825</v>
      </c>
      <c r="E2488" s="2" t="str">
        <f>"F220"</f>
        <v>F220</v>
      </c>
      <c r="F2488" t="str">
        <f>"MANUEL"</f>
        <v>MANUEL</v>
      </c>
      <c r="G2488">
        <v>42</v>
      </c>
      <c r="H2488">
        <v>0</v>
      </c>
      <c r="I2488">
        <v>656.88</v>
      </c>
    </row>
    <row r="2489" spans="1:9" x14ac:dyDescent="0.25">
      <c r="A2489" t="s">
        <v>49</v>
      </c>
      <c r="B2489" t="str">
        <f>"""TorlysDynamics"",""Torlys Inc."",""111"",""3"",""SHA0251825"",""4"",""30000"""</f>
        <v>"TorlysDynamics","Torlys Inc.","111","3","SHA0251825","4","30000"</v>
      </c>
      <c r="C2489" s="2">
        <v>45951</v>
      </c>
      <c r="D2489" s="2" t="str">
        <f>"SHA0251825"</f>
        <v>SHA0251825</v>
      </c>
      <c r="E2489" s="2" t="str">
        <f>"F220"</f>
        <v>F220</v>
      </c>
      <c r="F2489" t="str">
        <f>"MANUEL"</f>
        <v>MANUEL</v>
      </c>
      <c r="G2489">
        <v>0</v>
      </c>
      <c r="H2489">
        <v>0</v>
      </c>
      <c r="I2489">
        <v>6</v>
      </c>
    </row>
    <row r="2490" spans="1:9" x14ac:dyDescent="0.25">
      <c r="A2490" t="s">
        <v>49</v>
      </c>
      <c r="B2490" t="str">
        <f>"""TorlysDynamics"",""Torlys Inc."",""111"",""3"",""SHA0251826"",""4"",""10000"""</f>
        <v>"TorlysDynamics","Torlys Inc.","111","3","SHA0251826","4","10000"</v>
      </c>
      <c r="C2490" s="2">
        <v>45951</v>
      </c>
      <c r="D2490" s="2" t="str">
        <f>"SHA0251826"</f>
        <v>SHA0251826</v>
      </c>
      <c r="E2490" s="2" t="str">
        <f>"F220"</f>
        <v>F220</v>
      </c>
      <c r="F2490" t="str">
        <f>"MANUEL"</f>
        <v>MANUEL</v>
      </c>
      <c r="G2490">
        <v>36</v>
      </c>
      <c r="H2490">
        <v>0</v>
      </c>
      <c r="I2490">
        <v>563.04</v>
      </c>
    </row>
    <row r="2491" spans="1:9" x14ac:dyDescent="0.25">
      <c r="A2491" t="s">
        <v>49</v>
      </c>
      <c r="B2491" t="str">
        <f>"""TorlysDynamics"",""Torlys Inc."",""111"",""3"",""SHA0251826"",""4"",""30000"""</f>
        <v>"TorlysDynamics","Torlys Inc.","111","3","SHA0251826","4","30000"</v>
      </c>
      <c r="C2491" s="2">
        <v>45951</v>
      </c>
      <c r="D2491" s="2" t="str">
        <f>"SHA0251826"</f>
        <v>SHA0251826</v>
      </c>
      <c r="E2491" s="2" t="str">
        <f>"F220"</f>
        <v>F220</v>
      </c>
      <c r="F2491" t="str">
        <f>"MANUEL"</f>
        <v>MANUEL</v>
      </c>
      <c r="G2491">
        <v>0</v>
      </c>
      <c r="H2491">
        <v>0</v>
      </c>
      <c r="I2491">
        <v>6</v>
      </c>
    </row>
    <row r="2492" spans="1:9" x14ac:dyDescent="0.25">
      <c r="A2492" t="s">
        <v>49</v>
      </c>
      <c r="B2492" t="str">
        <f>"""TorlysDynamics"",""Torlys Inc."",""111"",""3"",""SHA0251827"",""4"",""10000"""</f>
        <v>"TorlysDynamics","Torlys Inc.","111","3","SHA0251827","4","10000"</v>
      </c>
      <c r="C2492" s="2">
        <v>45951</v>
      </c>
      <c r="D2492" s="2" t="str">
        <f>"SHA0251827"</f>
        <v>SHA0251827</v>
      </c>
      <c r="E2492" s="2" t="str">
        <f>"F220"</f>
        <v>F220</v>
      </c>
      <c r="F2492" t="str">
        <f>"MANUEL"</f>
        <v>MANUEL</v>
      </c>
      <c r="G2492">
        <v>36</v>
      </c>
      <c r="H2492">
        <v>0</v>
      </c>
      <c r="I2492">
        <v>563.04</v>
      </c>
    </row>
    <row r="2493" spans="1:9" x14ac:dyDescent="0.25">
      <c r="A2493" t="s">
        <v>49</v>
      </c>
      <c r="B2493" t="str">
        <f>"""TorlysDynamics"",""Torlys Inc."",""111"",""3"",""SHA0251827"",""4"",""30000"""</f>
        <v>"TorlysDynamics","Torlys Inc.","111","3","SHA0251827","4","30000"</v>
      </c>
      <c r="C2493" s="2">
        <v>45951</v>
      </c>
      <c r="D2493" s="2" t="str">
        <f>"SHA0251827"</f>
        <v>SHA0251827</v>
      </c>
      <c r="E2493" s="2" t="str">
        <f>"F220"</f>
        <v>F220</v>
      </c>
      <c r="F2493" t="str">
        <f>"MANUEL"</f>
        <v>MANUEL</v>
      </c>
      <c r="G2493">
        <v>0</v>
      </c>
      <c r="H2493">
        <v>0</v>
      </c>
      <c r="I2493">
        <v>6</v>
      </c>
    </row>
    <row r="2494" spans="1:9" x14ac:dyDescent="0.25">
      <c r="A2494" t="s">
        <v>49</v>
      </c>
      <c r="B2494" t="str">
        <f>"""TorlysDynamics"",""Torlys Inc."",""111"",""3"",""SHA0251828"",""4"",""10000"""</f>
        <v>"TorlysDynamics","Torlys Inc.","111","3","SHA0251828","4","10000"</v>
      </c>
      <c r="C2494" s="2">
        <v>45951</v>
      </c>
      <c r="D2494" s="2" t="str">
        <f>"SHA0251828"</f>
        <v>SHA0251828</v>
      </c>
      <c r="E2494" s="2" t="str">
        <f>"F220"</f>
        <v>F220</v>
      </c>
      <c r="F2494" t="str">
        <f>"MANUEL"</f>
        <v>MANUEL</v>
      </c>
      <c r="G2494">
        <v>36</v>
      </c>
      <c r="H2494">
        <v>0</v>
      </c>
      <c r="I2494">
        <v>563.04</v>
      </c>
    </row>
    <row r="2495" spans="1:9" x14ac:dyDescent="0.25">
      <c r="A2495" t="s">
        <v>49</v>
      </c>
      <c r="B2495" t="str">
        <f>"""TorlysDynamics"",""Torlys Inc."",""111"",""3"",""SHA0251828"",""4"",""30000"""</f>
        <v>"TorlysDynamics","Torlys Inc.","111","3","SHA0251828","4","30000"</v>
      </c>
      <c r="C2495" s="2">
        <v>45951</v>
      </c>
      <c r="D2495" s="2" t="str">
        <f>"SHA0251828"</f>
        <v>SHA0251828</v>
      </c>
      <c r="E2495" s="2" t="str">
        <f>"F220"</f>
        <v>F220</v>
      </c>
      <c r="F2495" t="str">
        <f>"MANUEL"</f>
        <v>MANUEL</v>
      </c>
      <c r="G2495">
        <v>0</v>
      </c>
      <c r="H2495">
        <v>0</v>
      </c>
      <c r="I2495">
        <v>6</v>
      </c>
    </row>
    <row r="2496" spans="1:9" x14ac:dyDescent="0.25">
      <c r="A2496" t="s">
        <v>49</v>
      </c>
      <c r="B2496" t="str">
        <f>"""TorlysDynamics"",""Torlys Inc."",""111"",""3"",""SHA0251829"",""4"",""10000"""</f>
        <v>"TorlysDynamics","Torlys Inc.","111","3","SHA0251829","4","10000"</v>
      </c>
      <c r="C2496" s="2">
        <v>45951</v>
      </c>
      <c r="D2496" s="2" t="str">
        <f>"SHA0251829"</f>
        <v>SHA0251829</v>
      </c>
      <c r="E2496" s="2" t="str">
        <f>"F220"</f>
        <v>F220</v>
      </c>
      <c r="F2496" t="str">
        <f>"MANUEL"</f>
        <v>MANUEL</v>
      </c>
      <c r="G2496">
        <v>15</v>
      </c>
      <c r="H2496">
        <v>1</v>
      </c>
      <c r="I2496">
        <v>1047.8800000000001</v>
      </c>
    </row>
    <row r="2497" spans="1:9" x14ac:dyDescent="0.25">
      <c r="A2497" t="s">
        <v>49</v>
      </c>
      <c r="B2497" t="str">
        <f>"""TorlysDynamics"",""Torlys Inc."",""111"",""3"",""SHA0251829"",""4"",""30000"""</f>
        <v>"TorlysDynamics","Torlys Inc.","111","3","SHA0251829","4","30000"</v>
      </c>
      <c r="C2497" s="2">
        <v>45951</v>
      </c>
      <c r="D2497" s="2" t="str">
        <f>"SHA0251829"</f>
        <v>SHA0251829</v>
      </c>
      <c r="E2497" s="2" t="str">
        <f>"F220"</f>
        <v>F220</v>
      </c>
      <c r="F2497" t="str">
        <f>"MANUEL"</f>
        <v>MANUEL</v>
      </c>
      <c r="G2497">
        <v>0</v>
      </c>
      <c r="H2497">
        <v>0</v>
      </c>
      <c r="I2497">
        <v>8</v>
      </c>
    </row>
    <row r="2498" spans="1:9" x14ac:dyDescent="0.25">
      <c r="A2498" t="s">
        <v>49</v>
      </c>
      <c r="B2498" t="str">
        <f>"""TorlysDynamics"",""Torlys Inc."",""111"",""3"",""SHA0251830"",""4"",""10000"""</f>
        <v>"TorlysDynamics","Torlys Inc.","111","3","SHA0251830","4","10000"</v>
      </c>
      <c r="C2498" s="2">
        <v>45951</v>
      </c>
      <c r="D2498" s="2" t="str">
        <f>"SHA0251830"</f>
        <v>SHA0251830</v>
      </c>
      <c r="E2498" s="2" t="str">
        <f>"F220"</f>
        <v>F220</v>
      </c>
      <c r="F2498" t="str">
        <f>"MANUEL"</f>
        <v>MANUEL</v>
      </c>
      <c r="G2498">
        <v>42</v>
      </c>
      <c r="H2498">
        <v>0</v>
      </c>
      <c r="I2498">
        <v>656.88</v>
      </c>
    </row>
    <row r="2499" spans="1:9" x14ac:dyDescent="0.25">
      <c r="A2499" t="s">
        <v>49</v>
      </c>
      <c r="B2499" t="str">
        <f>"""TorlysDynamics"",""Torlys Inc."",""111"",""3"",""SHA0251830"",""4"",""30000"""</f>
        <v>"TorlysDynamics","Torlys Inc.","111","3","SHA0251830","4","30000"</v>
      </c>
      <c r="C2499" s="2">
        <v>45951</v>
      </c>
      <c r="D2499" s="2" t="str">
        <f>"SHA0251830"</f>
        <v>SHA0251830</v>
      </c>
      <c r="E2499" s="2" t="str">
        <f>"F220"</f>
        <v>F220</v>
      </c>
      <c r="F2499" t="str">
        <f>"MANUEL"</f>
        <v>MANUEL</v>
      </c>
      <c r="G2499">
        <v>0</v>
      </c>
      <c r="H2499">
        <v>0</v>
      </c>
      <c r="I2499">
        <v>6</v>
      </c>
    </row>
    <row r="2500" spans="1:9" x14ac:dyDescent="0.25">
      <c r="A2500" t="s">
        <v>49</v>
      </c>
      <c r="B2500" t="str">
        <f>"""TorlysDynamics"",""Torlys Inc."",""111"",""3"",""SHA0251831"",""4"",""10000"""</f>
        <v>"TorlysDynamics","Torlys Inc.","111","3","SHA0251831","4","10000"</v>
      </c>
      <c r="C2500" s="2">
        <v>45951</v>
      </c>
      <c r="D2500" s="2" t="str">
        <f>"SHA0251831"</f>
        <v>SHA0251831</v>
      </c>
      <c r="E2500" s="2" t="str">
        <f>"F220"</f>
        <v>F220</v>
      </c>
      <c r="F2500" t="str">
        <f>"MANUEL"</f>
        <v>MANUEL</v>
      </c>
      <c r="G2500">
        <v>36</v>
      </c>
      <c r="H2500">
        <v>0</v>
      </c>
      <c r="I2500">
        <v>563.04</v>
      </c>
    </row>
    <row r="2501" spans="1:9" x14ac:dyDescent="0.25">
      <c r="A2501" t="s">
        <v>49</v>
      </c>
      <c r="B2501" t="str">
        <f>"""TorlysDynamics"",""Torlys Inc."",""111"",""3"",""SHA0251831"",""4"",""40000"""</f>
        <v>"TorlysDynamics","Torlys Inc.","111","3","SHA0251831","4","40000"</v>
      </c>
      <c r="C2501" s="2">
        <v>45951</v>
      </c>
      <c r="D2501" s="2" t="str">
        <f>"SHA0251831"</f>
        <v>SHA0251831</v>
      </c>
      <c r="E2501" s="2" t="str">
        <f>"F220"</f>
        <v>F220</v>
      </c>
      <c r="F2501" t="str">
        <f>"MANUEL"</f>
        <v>MANUEL</v>
      </c>
      <c r="G2501">
        <v>0</v>
      </c>
      <c r="H2501">
        <v>0</v>
      </c>
      <c r="I2501">
        <v>6</v>
      </c>
    </row>
    <row r="2502" spans="1:9" x14ac:dyDescent="0.25">
      <c r="A2502" t="s">
        <v>49</v>
      </c>
      <c r="B2502" t="str">
        <f>"""TorlysDynamics"",""Torlys Inc."",""111"",""3"",""SHA0251832"",""4"",""10000"""</f>
        <v>"TorlysDynamics","Torlys Inc.","111","3","SHA0251832","4","10000"</v>
      </c>
      <c r="C2502" s="2">
        <v>45951</v>
      </c>
      <c r="D2502" s="2" t="str">
        <f>"SHA0251832"</f>
        <v>SHA0251832</v>
      </c>
      <c r="E2502" s="2" t="str">
        <f>"F220"</f>
        <v>F220</v>
      </c>
      <c r="F2502" t="str">
        <f>"MANUEL"</f>
        <v>MANUEL</v>
      </c>
      <c r="G2502">
        <v>0</v>
      </c>
      <c r="H2502">
        <v>0</v>
      </c>
      <c r="I2502">
        <v>18</v>
      </c>
    </row>
    <row r="2503" spans="1:9" x14ac:dyDescent="0.25">
      <c r="A2503" t="s">
        <v>49</v>
      </c>
      <c r="B2503" t="str">
        <f>"""TorlysDynamics"",""Torlys Inc."",""111"",""3"",""SHA0251833"",""4"",""10000"""</f>
        <v>"TorlysDynamics","Torlys Inc.","111","3","SHA0251833","4","10000"</v>
      </c>
      <c r="C2503" s="2">
        <v>45950</v>
      </c>
      <c r="D2503" s="2" t="str">
        <f>"SHA0251833"</f>
        <v>SHA0251833</v>
      </c>
      <c r="E2503" s="2" t="str">
        <f>"E220"</f>
        <v>E220</v>
      </c>
      <c r="F2503" t="str">
        <f>""</f>
        <v/>
      </c>
      <c r="G2503">
        <v>1</v>
      </c>
      <c r="H2503">
        <v>0</v>
      </c>
      <c r="I2503">
        <v>18.670000000000002</v>
      </c>
    </row>
    <row r="2504" spans="1:9" x14ac:dyDescent="0.25">
      <c r="A2504" t="s">
        <v>49</v>
      </c>
      <c r="B2504" t="str">
        <f>"""TorlysDynamics"",""Torlys Inc."",""111"",""3"",""SHA0251834"",""4"",""10000"""</f>
        <v>"TorlysDynamics","Torlys Inc.","111","3","SHA0251834","4","10000"</v>
      </c>
      <c r="C2504" s="2">
        <v>45950</v>
      </c>
      <c r="D2504" s="2" t="str">
        <f>"SHA0251834"</f>
        <v>SHA0251834</v>
      </c>
      <c r="E2504" s="2" t="str">
        <f>"R155"</f>
        <v>R155</v>
      </c>
      <c r="F2504" t="str">
        <f>""</f>
        <v/>
      </c>
      <c r="G2504">
        <v>12</v>
      </c>
      <c r="H2504">
        <v>0</v>
      </c>
      <c r="I2504">
        <v>340.44</v>
      </c>
    </row>
    <row r="2505" spans="1:9" x14ac:dyDescent="0.25">
      <c r="A2505" t="s">
        <v>49</v>
      </c>
      <c r="B2505" t="str">
        <f>"""TorlysDynamics"",""Torlys Inc."",""111"",""3"",""SHA0251835"",""4"",""10000"""</f>
        <v>"TorlysDynamics","Torlys Inc.","111","3","SHA0251835","4","10000"</v>
      </c>
      <c r="C2505" s="2">
        <v>45951</v>
      </c>
      <c r="D2505" s="2" t="str">
        <f>"SHA0251835"</f>
        <v>SHA0251835</v>
      </c>
      <c r="E2505" s="2" t="str">
        <f>"M475"</f>
        <v>M475</v>
      </c>
      <c r="F2505" t="str">
        <f>"JUSTIN-K"</f>
        <v>JUSTIN-K</v>
      </c>
      <c r="G2505">
        <v>0</v>
      </c>
      <c r="H2505">
        <v>0</v>
      </c>
      <c r="I2505">
        <v>5</v>
      </c>
    </row>
    <row r="2506" spans="1:9" x14ac:dyDescent="0.25">
      <c r="A2506" t="s">
        <v>49</v>
      </c>
      <c r="B2506" t="str">
        <f>"""TorlysDynamics"",""Torlys Inc."",""111"",""3"",""SHA0251836"",""4"",""10000"""</f>
        <v>"TorlysDynamics","Torlys Inc.","111","3","SHA0251836","4","10000"</v>
      </c>
      <c r="C2506" s="2">
        <v>45951</v>
      </c>
      <c r="D2506" s="2" t="str">
        <f>"SHA0251836"</f>
        <v>SHA0251836</v>
      </c>
      <c r="E2506" s="2" t="str">
        <f>"C699"</f>
        <v>C699</v>
      </c>
      <c r="F2506" t="str">
        <f>"CHICO"</f>
        <v>CHICO</v>
      </c>
      <c r="G2506">
        <v>0</v>
      </c>
      <c r="H2506">
        <v>2</v>
      </c>
      <c r="I2506">
        <v>2438.8000000000002</v>
      </c>
    </row>
    <row r="2507" spans="1:9" x14ac:dyDescent="0.25">
      <c r="A2507" t="s">
        <v>49</v>
      </c>
      <c r="B2507" t="str">
        <f>"""TorlysDynamics"",""Torlys Inc."",""111"",""3"",""SHA0251837"",""4"",""10000"""</f>
        <v>"TorlysDynamics","Torlys Inc.","111","3","SHA0251837","4","10000"</v>
      </c>
      <c r="C2507" s="2">
        <v>45951</v>
      </c>
      <c r="D2507" s="2" t="str">
        <f>"SHA0251837"</f>
        <v>SHA0251837</v>
      </c>
      <c r="E2507" s="2" t="str">
        <f>"D144"</f>
        <v>D144</v>
      </c>
      <c r="F2507" t="str">
        <f>"AQIYL"</f>
        <v>AQIYL</v>
      </c>
      <c r="G2507">
        <v>1</v>
      </c>
      <c r="H2507">
        <v>0</v>
      </c>
      <c r="I2507">
        <v>1</v>
      </c>
    </row>
    <row r="2508" spans="1:9" x14ac:dyDescent="0.25">
      <c r="A2508" t="s">
        <v>49</v>
      </c>
      <c r="B2508" t="str">
        <f>"""TorlysDynamics"",""Torlys Inc."",""111"",""3"",""SHA0251837"",""4"",""20000"""</f>
        <v>"TorlysDynamics","Torlys Inc.","111","3","SHA0251837","4","20000"</v>
      </c>
      <c r="C2508" s="2">
        <v>45951</v>
      </c>
      <c r="D2508" s="2" t="str">
        <f>"SHA0251837"</f>
        <v>SHA0251837</v>
      </c>
      <c r="E2508" s="2" t="str">
        <f>"D144"</f>
        <v>D144</v>
      </c>
      <c r="F2508" t="str">
        <f>"AQIYL"</f>
        <v>AQIYL</v>
      </c>
      <c r="G2508">
        <v>1</v>
      </c>
      <c r="H2508">
        <v>0</v>
      </c>
      <c r="I2508">
        <v>1</v>
      </c>
    </row>
    <row r="2509" spans="1:9" x14ac:dyDescent="0.25">
      <c r="A2509" t="s">
        <v>49</v>
      </c>
      <c r="B2509" t="str">
        <f>"""TorlysDynamics"",""Torlys Inc."",""111"",""3"",""SHA0251838"",""4"",""10000"""</f>
        <v>"TorlysDynamics","Torlys Inc.","111","3","SHA0251838","4","10000"</v>
      </c>
      <c r="C2509" s="2">
        <v>45951</v>
      </c>
      <c r="D2509" s="2" t="str">
        <f>"SHA0251838"</f>
        <v>SHA0251838</v>
      </c>
      <c r="E2509" s="2" t="str">
        <f>"C699"</f>
        <v>C699</v>
      </c>
      <c r="F2509" t="str">
        <f>"CHICO"</f>
        <v>CHICO</v>
      </c>
      <c r="G2509">
        <v>30</v>
      </c>
      <c r="H2509">
        <v>0</v>
      </c>
      <c r="I2509">
        <v>837.9</v>
      </c>
    </row>
    <row r="2510" spans="1:9" x14ac:dyDescent="0.25">
      <c r="A2510" t="s">
        <v>49</v>
      </c>
      <c r="B2510" t="str">
        <f>"""TorlysDynamics"",""Torlys Inc."",""111"",""3"",""SHA0251842"",""4"",""30000"""</f>
        <v>"TorlysDynamics","Torlys Inc.","111","3","SHA0251842","4","30000"</v>
      </c>
      <c r="C2510" s="2">
        <v>45951</v>
      </c>
      <c r="D2510" s="2" t="str">
        <f>"SHA0251842"</f>
        <v>SHA0251842</v>
      </c>
      <c r="E2510" s="2" t="str">
        <f>"P1012"</f>
        <v>P1012</v>
      </c>
      <c r="F2510" t="str">
        <f>"JASON-R"</f>
        <v>JASON-R</v>
      </c>
      <c r="G2510">
        <v>0</v>
      </c>
      <c r="H2510">
        <v>0</v>
      </c>
      <c r="I2510">
        <v>1</v>
      </c>
    </row>
    <row r="2511" spans="1:9" x14ac:dyDescent="0.25">
      <c r="A2511" t="s">
        <v>49</v>
      </c>
      <c r="B2511" t="str">
        <f>"""TorlysDynamics"",""Torlys Inc."",""111"",""3"",""SHA0251843"",""4"",""10000"""</f>
        <v>"TorlysDynamics","Torlys Inc.","111","3","SHA0251843","4","10000"</v>
      </c>
      <c r="C2511" s="2">
        <v>45951</v>
      </c>
      <c r="D2511" s="2" t="str">
        <f>"SHA0251843"</f>
        <v>SHA0251843</v>
      </c>
      <c r="E2511" s="2" t="str">
        <f>"P1012"</f>
        <v>P1012</v>
      </c>
      <c r="F2511" t="str">
        <f>"JASON-R"</f>
        <v>JASON-R</v>
      </c>
      <c r="G2511">
        <v>0</v>
      </c>
      <c r="H2511">
        <v>0</v>
      </c>
      <c r="I2511">
        <v>11</v>
      </c>
    </row>
    <row r="2512" spans="1:9" x14ac:dyDescent="0.25">
      <c r="A2512" t="s">
        <v>49</v>
      </c>
      <c r="B2512" t="str">
        <f>"""TorlysDynamics"",""Torlys Inc."",""111"",""3"",""SHA0251848"",""4"",""10000"""</f>
        <v>"TorlysDynamics","Torlys Inc.","111","3","SHA0251848","4","10000"</v>
      </c>
      <c r="C2512" s="2">
        <v>45951</v>
      </c>
      <c r="D2512" s="2" t="str">
        <f>"SHA0251848"</f>
        <v>SHA0251848</v>
      </c>
      <c r="E2512" s="2" t="str">
        <f>"M475"</f>
        <v>M475</v>
      </c>
      <c r="F2512" t="str">
        <f>"MANUEL"</f>
        <v>MANUEL</v>
      </c>
      <c r="G2512">
        <v>7</v>
      </c>
      <c r="H2512">
        <v>0</v>
      </c>
      <c r="I2512">
        <v>162.54</v>
      </c>
    </row>
    <row r="2513" spans="1:9" x14ac:dyDescent="0.25">
      <c r="A2513" t="s">
        <v>49</v>
      </c>
      <c r="B2513" t="str">
        <f>"""TorlysDynamics"",""Torlys Inc."",""111"",""3"",""SHA0251848"",""4"",""20000"""</f>
        <v>"TorlysDynamics","Torlys Inc.","111","3","SHA0251848","4","20000"</v>
      </c>
      <c r="C2513" s="2">
        <v>45951</v>
      </c>
      <c r="D2513" s="2" t="str">
        <f>"SHA0251848"</f>
        <v>SHA0251848</v>
      </c>
      <c r="E2513" s="2" t="str">
        <f>"M475"</f>
        <v>M475</v>
      </c>
      <c r="F2513" t="str">
        <f>"MANUEL"</f>
        <v>MANUEL</v>
      </c>
      <c r="G2513">
        <v>0</v>
      </c>
      <c r="H2513">
        <v>0</v>
      </c>
      <c r="I2513">
        <v>2</v>
      </c>
    </row>
    <row r="2514" spans="1:9" x14ac:dyDescent="0.25">
      <c r="A2514" t="s">
        <v>49</v>
      </c>
      <c r="B2514" t="str">
        <f>"""TorlysDynamics"",""Torlys Inc."",""111"",""3"",""SHA0251849"",""4"",""10000"""</f>
        <v>"TorlysDynamics","Torlys Inc.","111","3","SHA0251849","4","10000"</v>
      </c>
      <c r="C2514" s="2">
        <v>45951</v>
      </c>
      <c r="D2514" s="2" t="str">
        <f>"SHA0251849"</f>
        <v>SHA0251849</v>
      </c>
      <c r="E2514" s="2" t="str">
        <f>"A524"</f>
        <v>A524</v>
      </c>
      <c r="F2514" t="str">
        <f>"JASON-R"</f>
        <v>JASON-R</v>
      </c>
      <c r="G2514">
        <v>28</v>
      </c>
      <c r="H2514">
        <v>0</v>
      </c>
      <c r="I2514">
        <v>410.48</v>
      </c>
    </row>
    <row r="2515" spans="1:9" x14ac:dyDescent="0.25">
      <c r="A2515" t="s">
        <v>49</v>
      </c>
      <c r="B2515" t="str">
        <f>"""TorlysDynamics"",""Torlys Inc."",""111"",""3"",""SHA0251849"",""4"",""20000"""</f>
        <v>"TorlysDynamics","Torlys Inc.","111","3","SHA0251849","4","20000"</v>
      </c>
      <c r="C2515" s="2">
        <v>45951</v>
      </c>
      <c r="D2515" s="2" t="str">
        <f>"SHA0251849"</f>
        <v>SHA0251849</v>
      </c>
      <c r="E2515" s="2" t="str">
        <f>"A524"</f>
        <v>A524</v>
      </c>
      <c r="F2515" t="str">
        <f>"JASON-R"</f>
        <v>JASON-R</v>
      </c>
      <c r="G2515">
        <v>0</v>
      </c>
      <c r="H2515">
        <v>0</v>
      </c>
      <c r="I2515">
        <v>2</v>
      </c>
    </row>
    <row r="2516" spans="1:9" x14ac:dyDescent="0.25">
      <c r="A2516" t="s">
        <v>49</v>
      </c>
      <c r="B2516" t="str">
        <f>"""TorlysDynamics"",""Torlys Inc."",""111"",""3"",""SHA0251849"",""4"",""30000"""</f>
        <v>"TorlysDynamics","Torlys Inc.","111","3","SHA0251849","4","30000"</v>
      </c>
      <c r="C2516" s="2">
        <v>45951</v>
      </c>
      <c r="D2516" s="2" t="str">
        <f>"SHA0251849"</f>
        <v>SHA0251849</v>
      </c>
      <c r="E2516" s="2" t="str">
        <f>"A524"</f>
        <v>A524</v>
      </c>
      <c r="F2516" t="str">
        <f>"JASON-R"</f>
        <v>JASON-R</v>
      </c>
      <c r="G2516">
        <v>0</v>
      </c>
      <c r="H2516">
        <v>0</v>
      </c>
      <c r="I2516">
        <v>1</v>
      </c>
    </row>
    <row r="2517" spans="1:9" x14ac:dyDescent="0.25">
      <c r="A2517" t="s">
        <v>49</v>
      </c>
      <c r="B2517" t="str">
        <f>"""TorlysDynamics"",""Torlys Inc."",""111"",""3"",""SHA0251851"",""4"",""10000"""</f>
        <v>"TorlysDynamics","Torlys Inc.","111","3","SHA0251851","4","10000"</v>
      </c>
      <c r="C2517" s="2">
        <v>45951</v>
      </c>
      <c r="D2517" s="2" t="str">
        <f>"SHA0251851"</f>
        <v>SHA0251851</v>
      </c>
      <c r="E2517" s="2" t="str">
        <f>"F221"</f>
        <v>F221</v>
      </c>
      <c r="F2517" t="str">
        <f>"BRANDON"</f>
        <v>BRANDON</v>
      </c>
      <c r="G2517">
        <v>1</v>
      </c>
      <c r="H2517">
        <v>0</v>
      </c>
      <c r="I2517">
        <v>21.24</v>
      </c>
    </row>
    <row r="2518" spans="1:9" x14ac:dyDescent="0.25">
      <c r="A2518" t="s">
        <v>49</v>
      </c>
      <c r="B2518" t="str">
        <f>"""TorlysDynamics"",""Torlys Inc."",""111"",""3"",""SHA0251852"",""4"",""10000"""</f>
        <v>"TorlysDynamics","Torlys Inc.","111","3","SHA0251852","4","10000"</v>
      </c>
      <c r="C2518" s="2">
        <v>45951</v>
      </c>
      <c r="D2518" s="2" t="str">
        <f>"SHA0251852"</f>
        <v>SHA0251852</v>
      </c>
      <c r="E2518" s="2" t="str">
        <f>"R156"</f>
        <v>R156</v>
      </c>
      <c r="F2518" t="str">
        <f>"MANUEL"</f>
        <v>MANUEL</v>
      </c>
      <c r="G2518">
        <v>30</v>
      </c>
      <c r="H2518">
        <v>0</v>
      </c>
      <c r="I2518">
        <v>808.5</v>
      </c>
    </row>
    <row r="2519" spans="1:9" x14ac:dyDescent="0.25">
      <c r="A2519" t="s">
        <v>49</v>
      </c>
      <c r="B2519" t="str">
        <f>"""TorlysDynamics"",""Torlys Inc."",""111"",""3"",""SHA0251853"",""4"",""10000"""</f>
        <v>"TorlysDynamics","Torlys Inc.","111","3","SHA0251853","4","10000"</v>
      </c>
      <c r="C2519" s="2">
        <v>45951</v>
      </c>
      <c r="D2519" s="2" t="str">
        <f>"SHA0251853"</f>
        <v>SHA0251853</v>
      </c>
      <c r="E2519" s="2" t="str">
        <f>"C300"</f>
        <v>C300</v>
      </c>
      <c r="F2519" t="str">
        <f>"AQIYL"</f>
        <v>AQIYL</v>
      </c>
      <c r="G2519">
        <v>14</v>
      </c>
      <c r="H2519">
        <v>4</v>
      </c>
      <c r="I2519">
        <v>5059.88</v>
      </c>
    </row>
    <row r="2520" spans="1:9" x14ac:dyDescent="0.25">
      <c r="A2520" t="s">
        <v>49</v>
      </c>
      <c r="B2520" t="str">
        <f>"""TorlysDynamics"",""Torlys Inc."",""111"",""3"",""SHA0251853"",""4"",""20000"""</f>
        <v>"TorlysDynamics","Torlys Inc.","111","3","SHA0251853","4","20000"</v>
      </c>
      <c r="C2520" s="2">
        <v>45951</v>
      </c>
      <c r="D2520" s="2" t="str">
        <f>"SHA0251853"</f>
        <v>SHA0251853</v>
      </c>
      <c r="E2520" s="2" t="str">
        <f>"C300"</f>
        <v>C300</v>
      </c>
      <c r="F2520" t="str">
        <f>"AQIYL"</f>
        <v>AQIYL</v>
      </c>
      <c r="G2520">
        <v>0</v>
      </c>
      <c r="H2520">
        <v>3</v>
      </c>
      <c r="I2520">
        <v>3571.68</v>
      </c>
    </row>
    <row r="2521" spans="1:9" x14ac:dyDescent="0.25">
      <c r="A2521" t="s">
        <v>49</v>
      </c>
      <c r="B2521" t="str">
        <f>"""TorlysDynamics"",""Torlys Inc."",""111"",""3"",""SHA0251853"",""4"",""30000"""</f>
        <v>"TorlysDynamics","Torlys Inc.","111","3","SHA0251853","4","30000"</v>
      </c>
      <c r="C2521" s="2">
        <v>45951</v>
      </c>
      <c r="D2521" s="2" t="str">
        <f>"SHA0251853"</f>
        <v>SHA0251853</v>
      </c>
      <c r="E2521" s="2" t="str">
        <f>"C300"</f>
        <v>C300</v>
      </c>
      <c r="F2521" t="str">
        <f>"AQIYL"</f>
        <v>AQIYL</v>
      </c>
      <c r="G2521">
        <v>23</v>
      </c>
      <c r="H2521">
        <v>4</v>
      </c>
      <c r="I2521">
        <v>5251.22</v>
      </c>
    </row>
    <row r="2522" spans="1:9" x14ac:dyDescent="0.25">
      <c r="A2522" t="s">
        <v>49</v>
      </c>
      <c r="B2522" t="str">
        <f>"""TorlysDynamics"",""Torlys Inc."",""111"",""3"",""SHA0251854"",""4"",""10000"""</f>
        <v>"TorlysDynamics","Torlys Inc.","111","3","SHA0251854","4","10000"</v>
      </c>
      <c r="C2522" s="2">
        <v>45951</v>
      </c>
      <c r="D2522" s="2" t="str">
        <f>"SHA0251854"</f>
        <v>SHA0251854</v>
      </c>
      <c r="E2522" s="2" t="str">
        <f>"C300"</f>
        <v>C300</v>
      </c>
      <c r="F2522" t="str">
        <f>"AQIYL"</f>
        <v>AQIYL</v>
      </c>
      <c r="G2522">
        <v>0</v>
      </c>
      <c r="H2522">
        <v>3</v>
      </c>
      <c r="I2522">
        <v>3571.68</v>
      </c>
    </row>
    <row r="2523" spans="1:9" x14ac:dyDescent="0.25">
      <c r="A2523" t="s">
        <v>49</v>
      </c>
      <c r="B2523" t="str">
        <f>"""TorlysDynamics"",""Torlys Inc."",""111"",""3"",""SHA0251855"",""4"",""10000"""</f>
        <v>"TorlysDynamics","Torlys Inc.","111","3","SHA0251855","4","10000"</v>
      </c>
      <c r="C2523" s="2">
        <v>45951</v>
      </c>
      <c r="D2523" s="2" t="str">
        <f>"SHA0251855"</f>
        <v>SHA0251855</v>
      </c>
      <c r="E2523" s="2" t="str">
        <f>"M475"</f>
        <v>M475</v>
      </c>
      <c r="F2523" t="str">
        <f>"CHICO"</f>
        <v>CHICO</v>
      </c>
      <c r="G2523">
        <v>21</v>
      </c>
      <c r="H2523">
        <v>0</v>
      </c>
      <c r="I2523">
        <v>341.88</v>
      </c>
    </row>
    <row r="2524" spans="1:9" x14ac:dyDescent="0.25">
      <c r="A2524" t="s">
        <v>49</v>
      </c>
      <c r="B2524" t="str">
        <f>"""TorlysDynamics"",""Torlys Inc."",""111"",""3"",""SHA0251855"",""4"",""20000"""</f>
        <v>"TorlysDynamics","Torlys Inc.","111","3","SHA0251855","4","20000"</v>
      </c>
      <c r="C2524" s="2">
        <v>45951</v>
      </c>
      <c r="D2524" s="2" t="str">
        <f>"SHA0251855"</f>
        <v>SHA0251855</v>
      </c>
      <c r="E2524" s="2" t="str">
        <f>"M475"</f>
        <v>M475</v>
      </c>
      <c r="F2524" t="str">
        <f>"CHICO"</f>
        <v>CHICO</v>
      </c>
      <c r="G2524">
        <v>0</v>
      </c>
      <c r="H2524">
        <v>0</v>
      </c>
      <c r="I2524">
        <v>1</v>
      </c>
    </row>
    <row r="2525" spans="1:9" x14ac:dyDescent="0.25">
      <c r="A2525" t="s">
        <v>49</v>
      </c>
      <c r="B2525" t="str">
        <f>"""TorlysDynamics"",""Torlys Inc."",""111"",""3"",""SHA0251856"",""4"",""90000"""</f>
        <v>"TorlysDynamics","Torlys Inc.","111","3","SHA0251856","4","90000"</v>
      </c>
      <c r="C2525" s="2">
        <v>45951</v>
      </c>
      <c r="D2525" s="2" t="str">
        <f>"SHA0251856"</f>
        <v>SHA0251856</v>
      </c>
      <c r="E2525" s="2" t="str">
        <f>"M475"</f>
        <v>M475</v>
      </c>
      <c r="F2525" t="str">
        <f>"CHICO"</f>
        <v>CHICO</v>
      </c>
      <c r="G2525">
        <v>19</v>
      </c>
      <c r="H2525">
        <v>0</v>
      </c>
      <c r="I2525">
        <v>403.94</v>
      </c>
    </row>
    <row r="2526" spans="1:9" x14ac:dyDescent="0.25">
      <c r="A2526" t="s">
        <v>49</v>
      </c>
      <c r="B2526" t="str">
        <f>"""TorlysDynamics"",""Torlys Inc."",""111"",""3"",""SHA0251857"",""4"",""60000"""</f>
        <v>"TorlysDynamics","Torlys Inc.","111","3","SHA0251857","4","60000"</v>
      </c>
      <c r="C2526" s="2">
        <v>45951</v>
      </c>
      <c r="D2526" s="2" t="str">
        <f>"SHA0251857"</f>
        <v>SHA0251857</v>
      </c>
      <c r="E2526" s="2" t="str">
        <f>"M475"</f>
        <v>M475</v>
      </c>
      <c r="F2526" t="str">
        <f>"CHICO"</f>
        <v>CHICO</v>
      </c>
      <c r="G2526">
        <v>17</v>
      </c>
      <c r="H2526">
        <v>0</v>
      </c>
      <c r="I2526">
        <v>361.42</v>
      </c>
    </row>
    <row r="2527" spans="1:9" x14ac:dyDescent="0.25">
      <c r="A2527" t="s">
        <v>49</v>
      </c>
      <c r="B2527" t="str">
        <f>"""TorlysDynamics"",""Torlys Inc."",""111"",""3"",""SHA0251858"",""4"",""10000"""</f>
        <v>"TorlysDynamics","Torlys Inc.","111","3","SHA0251858","4","10000"</v>
      </c>
      <c r="C2527" s="2">
        <v>45951</v>
      </c>
      <c r="D2527" s="2" t="str">
        <f>"SHA0251858"</f>
        <v>SHA0251858</v>
      </c>
      <c r="E2527" s="2" t="str">
        <f>"M475"</f>
        <v>M475</v>
      </c>
      <c r="F2527" t="str">
        <f>"CHICO"</f>
        <v>CHICO</v>
      </c>
      <c r="G2527">
        <v>21</v>
      </c>
      <c r="H2527">
        <v>0</v>
      </c>
      <c r="I2527">
        <v>341.88</v>
      </c>
    </row>
    <row r="2528" spans="1:9" x14ac:dyDescent="0.25">
      <c r="A2528" t="s">
        <v>49</v>
      </c>
      <c r="B2528" t="str">
        <f>"""TorlysDynamics"",""Torlys Inc."",""111"",""3"",""SHA0251859"",""4"",""10000"""</f>
        <v>"TorlysDynamics","Torlys Inc.","111","3","SHA0251859","4","10000"</v>
      </c>
      <c r="C2528" s="2">
        <v>45951</v>
      </c>
      <c r="D2528" s="2" t="str">
        <f>"SHA0251859"</f>
        <v>SHA0251859</v>
      </c>
      <c r="E2528" s="2" t="str">
        <f>"M475"</f>
        <v>M475</v>
      </c>
      <c r="F2528" t="str">
        <f>"CHICO"</f>
        <v>CHICO</v>
      </c>
      <c r="G2528">
        <v>21</v>
      </c>
      <c r="H2528">
        <v>0</v>
      </c>
      <c r="I2528">
        <v>341.88</v>
      </c>
    </row>
    <row r="2529" spans="1:9" x14ac:dyDescent="0.25">
      <c r="A2529" t="s">
        <v>49</v>
      </c>
      <c r="B2529" t="str">
        <f>"""TorlysDynamics"",""Torlys Inc."",""111"",""3"",""SHA0251859"",""4"",""20000"""</f>
        <v>"TorlysDynamics","Torlys Inc.","111","3","SHA0251859","4","20000"</v>
      </c>
      <c r="C2529" s="2">
        <v>45951</v>
      </c>
      <c r="D2529" s="2" t="str">
        <f>"SHA0251859"</f>
        <v>SHA0251859</v>
      </c>
      <c r="E2529" s="2" t="str">
        <f>"M475"</f>
        <v>M475</v>
      </c>
      <c r="F2529" t="str">
        <f>"CHICO"</f>
        <v>CHICO</v>
      </c>
      <c r="G2529">
        <v>0</v>
      </c>
      <c r="H2529">
        <v>0</v>
      </c>
      <c r="I2529">
        <v>2</v>
      </c>
    </row>
    <row r="2530" spans="1:9" x14ac:dyDescent="0.25">
      <c r="A2530" t="s">
        <v>49</v>
      </c>
      <c r="B2530" t="str">
        <f>"""TorlysDynamics"",""Torlys Inc."",""111"",""3"",""SHA0251860"",""4"",""10000"""</f>
        <v>"TorlysDynamics","Torlys Inc.","111","3","SHA0251860","4","10000"</v>
      </c>
      <c r="C2530" s="2">
        <v>45951</v>
      </c>
      <c r="D2530" s="2" t="str">
        <f>"SHA0251860"</f>
        <v>SHA0251860</v>
      </c>
      <c r="E2530" s="2" t="str">
        <f>"M475"</f>
        <v>M475</v>
      </c>
      <c r="F2530" t="str">
        <f>"CHICO"</f>
        <v>CHICO</v>
      </c>
      <c r="G2530">
        <v>14</v>
      </c>
      <c r="H2530">
        <v>0</v>
      </c>
      <c r="I2530">
        <v>227.92</v>
      </c>
    </row>
    <row r="2531" spans="1:9" x14ac:dyDescent="0.25">
      <c r="A2531" t="s">
        <v>49</v>
      </c>
      <c r="B2531" t="str">
        <f>"""TorlysDynamics"",""Torlys Inc."",""111"",""3"",""SHA0251860"",""4"",""20000"""</f>
        <v>"TorlysDynamics","Torlys Inc.","111","3","SHA0251860","4","20000"</v>
      </c>
      <c r="C2531" s="2">
        <v>45951</v>
      </c>
      <c r="D2531" s="2" t="str">
        <f>"SHA0251860"</f>
        <v>SHA0251860</v>
      </c>
      <c r="E2531" s="2" t="str">
        <f>"M475"</f>
        <v>M475</v>
      </c>
      <c r="F2531" t="str">
        <f>"CHICO"</f>
        <v>CHICO</v>
      </c>
      <c r="G2531">
        <v>0</v>
      </c>
      <c r="H2531">
        <v>0</v>
      </c>
      <c r="I2531">
        <v>1</v>
      </c>
    </row>
    <row r="2532" spans="1:9" x14ac:dyDescent="0.25">
      <c r="A2532" t="s">
        <v>49</v>
      </c>
      <c r="B2532" t="str">
        <f>"""TorlysDynamics"",""Torlys Inc."",""111"",""3"",""SHA0251866"",""4"",""10000"""</f>
        <v>"TorlysDynamics","Torlys Inc.","111","3","SHA0251866","4","10000"</v>
      </c>
      <c r="C2532" s="2">
        <v>45950</v>
      </c>
      <c r="D2532" s="2" t="str">
        <f>"SHA0251866"</f>
        <v>SHA0251866</v>
      </c>
      <c r="E2532" s="2" t="str">
        <f>"B1009"</f>
        <v>B1009</v>
      </c>
      <c r="F2532" t="str">
        <f>""</f>
        <v/>
      </c>
      <c r="G2532">
        <v>0</v>
      </c>
      <c r="H2532">
        <v>0</v>
      </c>
      <c r="I2532">
        <v>3</v>
      </c>
    </row>
    <row r="2533" spans="1:9" x14ac:dyDescent="0.25">
      <c r="A2533" t="s">
        <v>49</v>
      </c>
      <c r="B2533" t="str">
        <f>"""TorlysDynamics"",""Torlys Inc."",""111"",""3"",""SHA0251872"",""4"",""10000"""</f>
        <v>"TorlysDynamics","Torlys Inc.","111","3","SHA0251872","4","10000"</v>
      </c>
      <c r="C2533" s="2">
        <v>45951</v>
      </c>
      <c r="D2533" s="2" t="str">
        <f>"SHA0251872"</f>
        <v>SHA0251872</v>
      </c>
      <c r="E2533" s="2" t="str">
        <f>"D1012"</f>
        <v>D1012</v>
      </c>
      <c r="F2533" t="str">
        <f>"JASON-R"</f>
        <v>JASON-R</v>
      </c>
      <c r="G2533">
        <v>11</v>
      </c>
      <c r="H2533">
        <v>0</v>
      </c>
      <c r="I2533">
        <v>187</v>
      </c>
    </row>
    <row r="2534" spans="1:9" x14ac:dyDescent="0.25">
      <c r="A2534" t="s">
        <v>49</v>
      </c>
      <c r="B2534" t="str">
        <f>"""TorlysDynamics"",""Torlys Inc."",""111"",""3"",""SHA0251878"",""4"",""10000"""</f>
        <v>"TorlysDynamics","Torlys Inc.","111","3","SHA0251878","4","10000"</v>
      </c>
      <c r="C2534" s="2">
        <v>45951</v>
      </c>
      <c r="D2534" s="2" t="str">
        <f>"SHA0251878"</f>
        <v>SHA0251878</v>
      </c>
      <c r="E2534" s="2" t="str">
        <f>"F475"</f>
        <v>F475</v>
      </c>
      <c r="F2534" t="str">
        <f>"MANUEL"</f>
        <v>MANUEL</v>
      </c>
      <c r="G2534">
        <v>5</v>
      </c>
      <c r="H2534">
        <v>0</v>
      </c>
      <c r="I2534">
        <v>90</v>
      </c>
    </row>
    <row r="2535" spans="1:9" x14ac:dyDescent="0.25">
      <c r="A2535" t="s">
        <v>49</v>
      </c>
      <c r="B2535" t="str">
        <f>"""TorlysDynamics"",""Torlys Inc."",""111"",""3"",""SHA0251881"",""4"",""10000"""</f>
        <v>"TorlysDynamics","Torlys Inc.","111","3","SHA0251881","4","10000"</v>
      </c>
      <c r="C2535" s="2">
        <v>45951</v>
      </c>
      <c r="D2535" s="2" t="str">
        <f>"SHA0251881"</f>
        <v>SHA0251881</v>
      </c>
      <c r="E2535" s="2" t="str">
        <f>"P1012"</f>
        <v>P1012</v>
      </c>
      <c r="F2535" t="str">
        <f>"JASON-R"</f>
        <v>JASON-R</v>
      </c>
      <c r="G2535">
        <v>28</v>
      </c>
      <c r="H2535">
        <v>0</v>
      </c>
      <c r="I2535">
        <v>782.04</v>
      </c>
    </row>
    <row r="2536" spans="1:9" x14ac:dyDescent="0.25">
      <c r="A2536" t="s">
        <v>49</v>
      </c>
      <c r="B2536" t="str">
        <f>"""TorlysDynamics"",""Torlys Inc."",""111"",""3"",""SHA0251881"",""4"",""20000"""</f>
        <v>"TorlysDynamics","Torlys Inc.","111","3","SHA0251881","4","20000"</v>
      </c>
      <c r="C2536" s="2">
        <v>45951</v>
      </c>
      <c r="D2536" s="2" t="str">
        <f>"SHA0251881"</f>
        <v>SHA0251881</v>
      </c>
      <c r="E2536" s="2" t="str">
        <f>"P1012"</f>
        <v>P1012</v>
      </c>
      <c r="F2536" t="str">
        <f>"JASON-R"</f>
        <v>JASON-R</v>
      </c>
      <c r="G2536">
        <v>0</v>
      </c>
      <c r="H2536">
        <v>0</v>
      </c>
      <c r="I2536">
        <v>8</v>
      </c>
    </row>
    <row r="2537" spans="1:9" x14ac:dyDescent="0.25">
      <c r="A2537" t="s">
        <v>49</v>
      </c>
      <c r="B2537" t="str">
        <f>"""TorlysDynamics"",""Torlys Inc."",""111"",""3"",""SHA0251882"",""4"",""10000"""</f>
        <v>"TorlysDynamics","Torlys Inc.","111","3","SHA0251882","4","10000"</v>
      </c>
      <c r="C2537" s="2">
        <v>45951</v>
      </c>
      <c r="D2537" s="2" t="str">
        <f>"SHA0251882"</f>
        <v>SHA0251882</v>
      </c>
      <c r="E2537" s="2" t="str">
        <f>"P1011"</f>
        <v>P1011</v>
      </c>
      <c r="F2537" t="str">
        <f>"AQIYL"</f>
        <v>AQIYL</v>
      </c>
      <c r="G2537">
        <v>10</v>
      </c>
      <c r="H2537">
        <v>0</v>
      </c>
      <c r="I2537">
        <v>170</v>
      </c>
    </row>
    <row r="2538" spans="1:9" x14ac:dyDescent="0.25">
      <c r="A2538" t="s">
        <v>49</v>
      </c>
      <c r="B2538" t="str">
        <f>"""TorlysDynamics"",""Torlys Inc."",""111"",""3"",""SHA0251882"",""4"",""20000"""</f>
        <v>"TorlysDynamics","Torlys Inc.","111","3","SHA0251882","4","20000"</v>
      </c>
      <c r="C2538" s="2">
        <v>45951</v>
      </c>
      <c r="D2538" s="2" t="str">
        <f>"SHA0251882"</f>
        <v>SHA0251882</v>
      </c>
      <c r="E2538" s="2" t="str">
        <f>"P1011"</f>
        <v>P1011</v>
      </c>
      <c r="F2538" t="str">
        <f>"AQIYL"</f>
        <v>AQIYL</v>
      </c>
      <c r="G2538">
        <v>0</v>
      </c>
      <c r="H2538">
        <v>0</v>
      </c>
      <c r="I2538">
        <v>1</v>
      </c>
    </row>
    <row r="2539" spans="1:9" x14ac:dyDescent="0.25">
      <c r="A2539" t="s">
        <v>49</v>
      </c>
      <c r="B2539" t="str">
        <f>"""TorlysDynamics"",""Torlys Inc."",""111"",""3"",""SHA0251884"",""4"",""10000"""</f>
        <v>"TorlysDynamics","Torlys Inc.","111","3","SHA0251884","4","10000"</v>
      </c>
      <c r="C2539" s="2">
        <v>45951</v>
      </c>
      <c r="D2539" s="2" t="str">
        <f>"SHA0251884"</f>
        <v>SHA0251884</v>
      </c>
      <c r="E2539" s="2" t="str">
        <f>"P1011"</f>
        <v>P1011</v>
      </c>
      <c r="F2539" t="str">
        <f>"AQIYL"</f>
        <v>AQIYL</v>
      </c>
      <c r="G2539">
        <v>6</v>
      </c>
      <c r="H2539">
        <v>0</v>
      </c>
      <c r="I2539">
        <v>140.69999999999999</v>
      </c>
    </row>
    <row r="2540" spans="1:9" x14ac:dyDescent="0.25">
      <c r="A2540" t="s">
        <v>49</v>
      </c>
      <c r="B2540" t="str">
        <f>"""TorlysDynamics"",""Torlys Inc."",""111"",""3"",""SHA0251885"",""4"",""10000"""</f>
        <v>"TorlysDynamics","Torlys Inc.","111","3","SHA0251885","4","10000"</v>
      </c>
      <c r="C2540" s="2">
        <v>45951</v>
      </c>
      <c r="D2540" s="2" t="str">
        <f>"SHA0251885"</f>
        <v>SHA0251885</v>
      </c>
      <c r="E2540" s="2" t="str">
        <f>"P1011"</f>
        <v>P1011</v>
      </c>
      <c r="F2540" t="str">
        <f>"AQIYL"</f>
        <v>AQIYL</v>
      </c>
      <c r="G2540">
        <v>0</v>
      </c>
      <c r="H2540">
        <v>0</v>
      </c>
      <c r="I2540">
        <v>15</v>
      </c>
    </row>
    <row r="2541" spans="1:9" x14ac:dyDescent="0.25">
      <c r="A2541" t="s">
        <v>49</v>
      </c>
      <c r="B2541" t="str">
        <f>"""TorlysDynamics"",""Torlys Inc."",""111"",""3"",""SHA0251885"",""4"",""20000"""</f>
        <v>"TorlysDynamics","Torlys Inc.","111","3","SHA0251885","4","20000"</v>
      </c>
      <c r="C2541" s="2">
        <v>45951</v>
      </c>
      <c r="D2541" s="2" t="str">
        <f>"SHA0251885"</f>
        <v>SHA0251885</v>
      </c>
      <c r="E2541" s="2" t="str">
        <f>"P1011"</f>
        <v>P1011</v>
      </c>
      <c r="F2541" t="str">
        <f>"AQIYL"</f>
        <v>AQIYL</v>
      </c>
      <c r="G2541">
        <v>0</v>
      </c>
      <c r="H2541">
        <v>0</v>
      </c>
      <c r="I2541">
        <v>5</v>
      </c>
    </row>
    <row r="2542" spans="1:9" x14ac:dyDescent="0.25">
      <c r="A2542" t="s">
        <v>49</v>
      </c>
      <c r="B2542" t="str">
        <f>"""TorlysDynamics"",""Torlys Inc."",""111"",""3"",""SHA0251886"",""4"",""10000"""</f>
        <v>"TorlysDynamics","Torlys Inc.","111","3","SHA0251886","4","10000"</v>
      </c>
      <c r="C2542" s="2">
        <v>45951</v>
      </c>
      <c r="D2542" s="2" t="str">
        <f>"SHA0251886"</f>
        <v>SHA0251886</v>
      </c>
      <c r="E2542" s="2" t="str">
        <f>"P1011"</f>
        <v>P1011</v>
      </c>
      <c r="F2542" t="str">
        <f>"AQIYL"</f>
        <v>AQIYL</v>
      </c>
      <c r="G2542">
        <v>1</v>
      </c>
      <c r="H2542">
        <v>0</v>
      </c>
      <c r="I2542">
        <v>15.64</v>
      </c>
    </row>
    <row r="2543" spans="1:9" x14ac:dyDescent="0.25">
      <c r="A2543" t="s">
        <v>49</v>
      </c>
      <c r="B2543" t="str">
        <f>"""TorlysDynamics"",""Torlys Inc."",""111"",""3"",""SHA0251886"",""4"",""20000"""</f>
        <v>"TorlysDynamics","Torlys Inc.","111","3","SHA0251886","4","20000"</v>
      </c>
      <c r="C2543" s="2">
        <v>45951</v>
      </c>
      <c r="D2543" s="2" t="str">
        <f>"SHA0251886"</f>
        <v>SHA0251886</v>
      </c>
      <c r="E2543" s="2" t="str">
        <f>"P1011"</f>
        <v>P1011</v>
      </c>
      <c r="F2543" t="str">
        <f>"AQIYL"</f>
        <v>AQIYL</v>
      </c>
      <c r="G2543">
        <v>0</v>
      </c>
      <c r="H2543">
        <v>0</v>
      </c>
      <c r="I2543">
        <v>1</v>
      </c>
    </row>
    <row r="2544" spans="1:9" x14ac:dyDescent="0.25">
      <c r="A2544" t="s">
        <v>49</v>
      </c>
      <c r="B2544" t="str">
        <f>"""TorlysDynamics"",""Torlys Inc."",""111"",""3"",""SHA0251887"",""4"",""10000"""</f>
        <v>"TorlysDynamics","Torlys Inc.","111","3","SHA0251887","4","10000"</v>
      </c>
      <c r="C2544" s="2">
        <v>45951</v>
      </c>
      <c r="D2544" s="2" t="str">
        <f>"SHA0251887"</f>
        <v>SHA0251887</v>
      </c>
      <c r="E2544" s="2" t="str">
        <f>"P1011"</f>
        <v>P1011</v>
      </c>
      <c r="F2544" t="str">
        <f>"AQIYL"</f>
        <v>AQIYL</v>
      </c>
      <c r="G2544">
        <v>4</v>
      </c>
      <c r="H2544">
        <v>0</v>
      </c>
      <c r="I2544">
        <v>51.4</v>
      </c>
    </row>
    <row r="2545" spans="1:9" x14ac:dyDescent="0.25">
      <c r="A2545" t="s">
        <v>49</v>
      </c>
      <c r="B2545" t="str">
        <f>"""TorlysDynamics"",""Torlys Inc."",""111"",""3"",""SHA0251888"",""4"",""10000"""</f>
        <v>"TorlysDynamics","Torlys Inc.","111","3","SHA0251888","4","10000"</v>
      </c>
      <c r="C2545" s="2">
        <v>45951</v>
      </c>
      <c r="D2545" s="2" t="str">
        <f>"SHA0251888"</f>
        <v>SHA0251888</v>
      </c>
      <c r="E2545" s="2" t="str">
        <f>"P1011"</f>
        <v>P1011</v>
      </c>
      <c r="F2545" t="str">
        <f>"AQIYL"</f>
        <v>AQIYL</v>
      </c>
      <c r="G2545">
        <v>9</v>
      </c>
      <c r="H2545">
        <v>0</v>
      </c>
      <c r="I2545">
        <v>162</v>
      </c>
    </row>
    <row r="2546" spans="1:9" x14ac:dyDescent="0.25">
      <c r="A2546" t="s">
        <v>49</v>
      </c>
      <c r="B2546" t="str">
        <f>"""TorlysDynamics"",""Torlys Inc."",""111"",""3"",""SHA0251890"",""4"",""10000"""</f>
        <v>"TorlysDynamics","Torlys Inc.","111","3","SHA0251890","4","10000"</v>
      </c>
      <c r="C2546" s="2">
        <v>45951</v>
      </c>
      <c r="D2546" s="2" t="str">
        <f>"SHA0251890"</f>
        <v>SHA0251890</v>
      </c>
      <c r="E2546" s="2" t="str">
        <f>"P1011"</f>
        <v>P1011</v>
      </c>
      <c r="F2546" t="str">
        <f>"AQIYL"</f>
        <v>AQIYL</v>
      </c>
      <c r="G2546">
        <v>28</v>
      </c>
      <c r="H2546">
        <v>0</v>
      </c>
      <c r="I2546">
        <v>437.92</v>
      </c>
    </row>
    <row r="2547" spans="1:9" x14ac:dyDescent="0.25">
      <c r="A2547" t="s">
        <v>49</v>
      </c>
      <c r="B2547" t="str">
        <f>"""TorlysDynamics"",""Torlys Inc."",""111"",""3"",""SHA0251893"",""4"",""10000"""</f>
        <v>"TorlysDynamics","Torlys Inc.","111","3","SHA0251893","4","10000"</v>
      </c>
      <c r="C2547" s="2">
        <v>45951</v>
      </c>
      <c r="D2547" s="2" t="str">
        <f>"SHA0251893"</f>
        <v>SHA0251893</v>
      </c>
      <c r="E2547" s="2" t="str">
        <f>"P1011"</f>
        <v>P1011</v>
      </c>
      <c r="F2547" t="str">
        <f>"AQIYL"</f>
        <v>AQIYL</v>
      </c>
      <c r="G2547">
        <v>1</v>
      </c>
      <c r="H2547">
        <v>0</v>
      </c>
      <c r="I2547">
        <v>15.64</v>
      </c>
    </row>
    <row r="2548" spans="1:9" x14ac:dyDescent="0.25">
      <c r="A2548" t="s">
        <v>49</v>
      </c>
      <c r="B2548" t="str">
        <f>"""TorlysDynamics"",""Torlys Inc."",""111"",""3"",""SHA0251894"",""4"",""10000"""</f>
        <v>"TorlysDynamics","Torlys Inc.","111","3","SHA0251894","4","10000"</v>
      </c>
      <c r="C2548" s="2">
        <v>45951</v>
      </c>
      <c r="D2548" s="2" t="str">
        <f>"SHA0251894"</f>
        <v>SHA0251894</v>
      </c>
      <c r="E2548" s="2" t="str">
        <f>"P1011"</f>
        <v>P1011</v>
      </c>
      <c r="F2548" t="str">
        <f>"AQIYL"</f>
        <v>AQIYL</v>
      </c>
      <c r="G2548">
        <v>1</v>
      </c>
      <c r="H2548">
        <v>0</v>
      </c>
      <c r="I2548">
        <v>23.45</v>
      </c>
    </row>
    <row r="2549" spans="1:9" x14ac:dyDescent="0.25">
      <c r="A2549" t="s">
        <v>49</v>
      </c>
      <c r="B2549" t="str">
        <f>"""TorlysDynamics"",""Torlys Inc."",""111"",""3"",""SHA0251895"",""4"",""10000"""</f>
        <v>"TorlysDynamics","Torlys Inc.","111","3","SHA0251895","4","10000"</v>
      </c>
      <c r="C2549" s="2">
        <v>45951</v>
      </c>
      <c r="D2549" s="2" t="str">
        <f>"SHA0251895"</f>
        <v>SHA0251895</v>
      </c>
      <c r="E2549" s="2" t="str">
        <f>"P1011"</f>
        <v>P1011</v>
      </c>
      <c r="F2549" t="str">
        <f>"AQIYL"</f>
        <v>AQIYL</v>
      </c>
      <c r="G2549">
        <v>11</v>
      </c>
      <c r="H2549">
        <v>1</v>
      </c>
      <c r="I2549">
        <v>985.32</v>
      </c>
    </row>
    <row r="2550" spans="1:9" x14ac:dyDescent="0.25">
      <c r="A2550" t="s">
        <v>49</v>
      </c>
      <c r="B2550" t="str">
        <f>"""TorlysDynamics"",""Torlys Inc."",""111"",""3"",""SHA0251896"",""4"",""10000"""</f>
        <v>"TorlysDynamics","Torlys Inc.","111","3","SHA0251896","4","10000"</v>
      </c>
      <c r="C2550" s="2">
        <v>45951</v>
      </c>
      <c r="D2550" s="2" t="str">
        <f>"SHA0251896"</f>
        <v>SHA0251896</v>
      </c>
      <c r="E2550" s="2" t="str">
        <f>"P1011"</f>
        <v>P1011</v>
      </c>
      <c r="F2550" t="str">
        <f>"AQIYL"</f>
        <v>AQIYL</v>
      </c>
      <c r="G2550">
        <v>10</v>
      </c>
      <c r="H2550">
        <v>0</v>
      </c>
      <c r="I2550">
        <v>235.3</v>
      </c>
    </row>
    <row r="2551" spans="1:9" x14ac:dyDescent="0.25">
      <c r="A2551" t="s">
        <v>49</v>
      </c>
      <c r="B2551" t="str">
        <f>"""TorlysDynamics"",""Torlys Inc."",""111"",""3"",""SHA0251897"",""4"",""10000"""</f>
        <v>"TorlysDynamics","Torlys Inc.","111","3","SHA0251897","4","10000"</v>
      </c>
      <c r="C2551" s="2">
        <v>45951</v>
      </c>
      <c r="D2551" s="2" t="str">
        <f>"SHA0251897"</f>
        <v>SHA0251897</v>
      </c>
      <c r="E2551" s="2" t="str">
        <f>"P1011"</f>
        <v>P1011</v>
      </c>
      <c r="F2551" t="str">
        <f>"AQIYL"</f>
        <v>AQIYL</v>
      </c>
      <c r="G2551">
        <v>34</v>
      </c>
      <c r="H2551">
        <v>0</v>
      </c>
      <c r="I2551">
        <v>797.3</v>
      </c>
    </row>
    <row r="2552" spans="1:9" x14ac:dyDescent="0.25">
      <c r="A2552" t="s">
        <v>49</v>
      </c>
      <c r="B2552" t="str">
        <f>"""TorlysDynamics"",""Torlys Inc."",""111"",""3"",""SHA0251898"",""4"",""10000"""</f>
        <v>"TorlysDynamics","Torlys Inc.","111","3","SHA0251898","4","10000"</v>
      </c>
      <c r="C2552" s="2">
        <v>45951</v>
      </c>
      <c r="D2552" s="2" t="str">
        <f>"SHA0251898"</f>
        <v>SHA0251898</v>
      </c>
      <c r="E2552" s="2" t="str">
        <f>"P1011"</f>
        <v>P1011</v>
      </c>
      <c r="F2552" t="str">
        <f>"AQIYL"</f>
        <v>AQIYL</v>
      </c>
      <c r="G2552">
        <v>0</v>
      </c>
      <c r="H2552">
        <v>0</v>
      </c>
      <c r="I2552">
        <v>1</v>
      </c>
    </row>
    <row r="2553" spans="1:9" x14ac:dyDescent="0.25">
      <c r="A2553" t="s">
        <v>49</v>
      </c>
      <c r="B2553" t="str">
        <f>"""TorlysDynamics"",""Torlys Inc."",""111"",""3"",""SHA0251899"",""4"",""90000"""</f>
        <v>"TorlysDynamics","Torlys Inc.","111","3","SHA0251899","4","90000"</v>
      </c>
      <c r="C2553" s="2">
        <v>45951</v>
      </c>
      <c r="D2553" s="2" t="str">
        <f>"SHA0251899"</f>
        <v>SHA0251899</v>
      </c>
      <c r="E2553" s="2" t="str">
        <f>"A415"</f>
        <v>A415</v>
      </c>
      <c r="F2553" t="str">
        <f>"CHICO"</f>
        <v>CHICO</v>
      </c>
      <c r="G2553">
        <v>0</v>
      </c>
      <c r="H2553">
        <v>0</v>
      </c>
      <c r="I2553">
        <v>4</v>
      </c>
    </row>
    <row r="2554" spans="1:9" x14ac:dyDescent="0.25">
      <c r="A2554" t="s">
        <v>49</v>
      </c>
      <c r="B2554" t="str">
        <f>"""TorlysDynamics"",""Torlys Inc."",""111"",""3"",""SHA0251899"",""4"",""100000"""</f>
        <v>"TorlysDynamics","Torlys Inc.","111","3","SHA0251899","4","100000"</v>
      </c>
      <c r="C2554" s="2">
        <v>45951</v>
      </c>
      <c r="D2554" s="2" t="str">
        <f>"SHA0251899"</f>
        <v>SHA0251899</v>
      </c>
      <c r="E2554" s="2" t="str">
        <f>"A415"</f>
        <v>A415</v>
      </c>
      <c r="F2554" t="str">
        <f>"CHICO"</f>
        <v>CHICO</v>
      </c>
      <c r="G2554">
        <v>0</v>
      </c>
      <c r="H2554">
        <v>0</v>
      </c>
      <c r="I2554">
        <v>4</v>
      </c>
    </row>
    <row r="2555" spans="1:9" x14ac:dyDescent="0.25">
      <c r="A2555" t="s">
        <v>49</v>
      </c>
      <c r="B2555" t="str">
        <f>"""TorlysDynamics"",""Torlys Inc."",""111"",""3"",""SHA0251901"",""4"",""10000"""</f>
        <v>"TorlysDynamics","Torlys Inc.","111","3","SHA0251901","4","10000"</v>
      </c>
      <c r="C2555" s="2">
        <v>45951</v>
      </c>
      <c r="D2555" s="2" t="str">
        <f>"SHA0251901"</f>
        <v>SHA0251901</v>
      </c>
      <c r="E2555" s="2" t="str">
        <f>"A415"</f>
        <v>A415</v>
      </c>
      <c r="F2555" t="str">
        <f>"CHICO"</f>
        <v>CHICO</v>
      </c>
      <c r="G2555">
        <v>2</v>
      </c>
      <c r="H2555">
        <v>0</v>
      </c>
      <c r="I2555">
        <v>52.58</v>
      </c>
    </row>
    <row r="2556" spans="1:9" x14ac:dyDescent="0.25">
      <c r="A2556" t="s">
        <v>49</v>
      </c>
      <c r="B2556" t="str">
        <f>"""TorlysDynamics"",""Torlys Inc."",""111"",""3"",""SHA0251905"",""4"",""10000"""</f>
        <v>"TorlysDynamics","Torlys Inc.","111","3","SHA0251905","4","10000"</v>
      </c>
      <c r="C2556" s="2">
        <v>45951</v>
      </c>
      <c r="D2556" s="2" t="str">
        <f>"SHA0251905"</f>
        <v>SHA0251905</v>
      </c>
      <c r="E2556" s="2" t="str">
        <f>"D144"</f>
        <v>D144</v>
      </c>
      <c r="F2556" t="str">
        <f>"MANUEL"</f>
        <v>MANUEL</v>
      </c>
      <c r="G2556">
        <v>18</v>
      </c>
      <c r="H2556">
        <v>0</v>
      </c>
      <c r="I2556">
        <v>510.66</v>
      </c>
    </row>
    <row r="2557" spans="1:9" x14ac:dyDescent="0.25">
      <c r="A2557" t="s">
        <v>49</v>
      </c>
      <c r="B2557" t="str">
        <f>"""TorlysDynamics"",""Torlys Inc."",""111"",""3"",""SHA0251905"",""4"",""20000"""</f>
        <v>"TorlysDynamics","Torlys Inc.","111","3","SHA0251905","4","20000"</v>
      </c>
      <c r="C2557" s="2">
        <v>45951</v>
      </c>
      <c r="D2557" s="2" t="str">
        <f>"SHA0251905"</f>
        <v>SHA0251905</v>
      </c>
      <c r="E2557" s="2" t="str">
        <f>"D144"</f>
        <v>D144</v>
      </c>
      <c r="F2557" t="str">
        <f>"MANUEL"</f>
        <v>MANUEL</v>
      </c>
      <c r="G2557">
        <v>0</v>
      </c>
      <c r="H2557">
        <v>0</v>
      </c>
      <c r="I2557">
        <v>1</v>
      </c>
    </row>
    <row r="2558" spans="1:9" x14ac:dyDescent="0.25">
      <c r="A2558" t="s">
        <v>49</v>
      </c>
      <c r="B2558" t="str">
        <f>"""TorlysDynamics"",""Torlys Inc."",""111"",""3"",""SHA0251905"",""4"",""30000"""</f>
        <v>"TorlysDynamics","Torlys Inc.","111","3","SHA0251905","4","30000"</v>
      </c>
      <c r="C2558" s="2">
        <v>45951</v>
      </c>
      <c r="D2558" s="2" t="str">
        <f>"SHA0251905"</f>
        <v>SHA0251905</v>
      </c>
      <c r="E2558" s="2" t="str">
        <f>"D144"</f>
        <v>D144</v>
      </c>
      <c r="F2558" t="str">
        <f>"MANUEL"</f>
        <v>MANUEL</v>
      </c>
      <c r="G2558">
        <v>0</v>
      </c>
      <c r="H2558">
        <v>0</v>
      </c>
      <c r="I2558">
        <v>2</v>
      </c>
    </row>
    <row r="2559" spans="1:9" x14ac:dyDescent="0.25">
      <c r="A2559" t="s">
        <v>49</v>
      </c>
      <c r="B2559" t="str">
        <f>"""TorlysDynamics"",""Torlys Inc."",""111"",""3"",""SHA0251908"",""4"",""10000"""</f>
        <v>"TorlysDynamics","Torlys Inc.","111","3","SHA0251908","4","10000"</v>
      </c>
      <c r="C2559" s="2">
        <v>45951</v>
      </c>
      <c r="D2559" s="2" t="str">
        <f>"SHA0251908"</f>
        <v>SHA0251908</v>
      </c>
      <c r="E2559" s="2" t="str">
        <f>"E108"</f>
        <v>E108</v>
      </c>
      <c r="F2559" t="str">
        <f>"MANUEL"</f>
        <v>MANUEL</v>
      </c>
      <c r="G2559">
        <v>2</v>
      </c>
      <c r="H2559">
        <v>0</v>
      </c>
      <c r="I2559">
        <v>32.44</v>
      </c>
    </row>
    <row r="2560" spans="1:9" x14ac:dyDescent="0.25">
      <c r="A2560" t="s">
        <v>49</v>
      </c>
      <c r="B2560" t="str">
        <f>"""TorlysDynamics"",""Torlys Inc."",""111"",""3"",""SHA0251909"",""4"",""10000"""</f>
        <v>"TorlysDynamics","Torlys Inc.","111","3","SHA0251909","4","10000"</v>
      </c>
      <c r="C2560" s="2">
        <v>45951</v>
      </c>
      <c r="D2560" s="2" t="str">
        <f>"SHA0251909"</f>
        <v>SHA0251909</v>
      </c>
      <c r="E2560" s="2" t="str">
        <f>"B220"</f>
        <v>B220</v>
      </c>
      <c r="F2560" t="str">
        <f>"MANUEL"</f>
        <v>MANUEL</v>
      </c>
      <c r="G2560">
        <v>25</v>
      </c>
      <c r="H2560">
        <v>0</v>
      </c>
      <c r="I2560">
        <v>709.25</v>
      </c>
    </row>
    <row r="2561" spans="1:9" x14ac:dyDescent="0.25">
      <c r="A2561" t="s">
        <v>49</v>
      </c>
      <c r="B2561" t="str">
        <f>"""TorlysDynamics"",""Torlys Inc."",""111"",""3"",""SHA0251909"",""4"",""20000"""</f>
        <v>"TorlysDynamics","Torlys Inc.","111","3","SHA0251909","4","20000"</v>
      </c>
      <c r="C2561" s="2">
        <v>45951</v>
      </c>
      <c r="D2561" s="2" t="str">
        <f>"SHA0251909"</f>
        <v>SHA0251909</v>
      </c>
      <c r="E2561" s="2" t="str">
        <f>"B220"</f>
        <v>B220</v>
      </c>
      <c r="F2561" t="str">
        <f>"MANUEL"</f>
        <v>MANUEL</v>
      </c>
      <c r="G2561">
        <v>0</v>
      </c>
      <c r="H2561">
        <v>0</v>
      </c>
      <c r="I2561">
        <v>1</v>
      </c>
    </row>
    <row r="2562" spans="1:9" x14ac:dyDescent="0.25">
      <c r="A2562" t="s">
        <v>49</v>
      </c>
      <c r="B2562" t="str">
        <f>"""TorlysDynamics"",""Torlys Inc."",""111"",""3"",""SHA0251909"",""4"",""40000"""</f>
        <v>"TorlysDynamics","Torlys Inc.","111","3","SHA0251909","4","40000"</v>
      </c>
      <c r="C2562" s="2">
        <v>45951</v>
      </c>
      <c r="D2562" s="2" t="str">
        <f>"SHA0251909"</f>
        <v>SHA0251909</v>
      </c>
      <c r="E2562" s="2" t="str">
        <f>"B220"</f>
        <v>B220</v>
      </c>
      <c r="F2562" t="str">
        <f>"MANUEL"</f>
        <v>MANUEL</v>
      </c>
      <c r="G2562">
        <v>0</v>
      </c>
      <c r="H2562">
        <v>0</v>
      </c>
      <c r="I2562">
        <v>2</v>
      </c>
    </row>
    <row r="2563" spans="1:9" x14ac:dyDescent="0.25">
      <c r="A2563" t="s">
        <v>49</v>
      </c>
      <c r="B2563" t="str">
        <f>"""TorlysDynamics"",""Torlys Inc."",""111"",""3"",""SHA0251910"",""4"",""10000"""</f>
        <v>"TorlysDynamics","Torlys Inc.","111","3","SHA0251910","4","10000"</v>
      </c>
      <c r="C2563" s="2">
        <v>45951</v>
      </c>
      <c r="D2563" s="2" t="str">
        <f>"SHA0251910"</f>
        <v>SHA0251910</v>
      </c>
      <c r="E2563" s="2" t="str">
        <f>"B220"</f>
        <v>B220</v>
      </c>
      <c r="F2563" t="str">
        <f>"MANUEL"</f>
        <v>MANUEL</v>
      </c>
      <c r="G2563">
        <v>10</v>
      </c>
      <c r="H2563">
        <v>0</v>
      </c>
      <c r="I2563">
        <v>215</v>
      </c>
    </row>
    <row r="2564" spans="1:9" x14ac:dyDescent="0.25">
      <c r="A2564" t="s">
        <v>49</v>
      </c>
      <c r="B2564" t="str">
        <f>"""TorlysDynamics"",""Torlys Inc."",""111"",""3"",""SHA0251911"",""4"",""10000"""</f>
        <v>"TorlysDynamics","Torlys Inc.","111","3","SHA0251911","4","10000"</v>
      </c>
      <c r="C2564" s="2">
        <v>45951</v>
      </c>
      <c r="D2564" s="2" t="str">
        <f>"SHA0251911"</f>
        <v>SHA0251911</v>
      </c>
      <c r="E2564" s="2" t="str">
        <f>"T920"</f>
        <v>T920</v>
      </c>
      <c r="F2564" t="str">
        <f>"CHICO"</f>
        <v>CHICO</v>
      </c>
      <c r="G2564">
        <v>43</v>
      </c>
      <c r="H2564">
        <v>0</v>
      </c>
      <c r="I2564">
        <v>672.52</v>
      </c>
    </row>
    <row r="2565" spans="1:9" x14ac:dyDescent="0.25">
      <c r="A2565" t="s">
        <v>49</v>
      </c>
      <c r="B2565" t="str">
        <f>"""TorlysDynamics"",""Torlys Inc."",""111"",""3"",""SHA0251912"",""4"",""10000"""</f>
        <v>"TorlysDynamics","Torlys Inc.","111","3","SHA0251912","4","10000"</v>
      </c>
      <c r="C2565" s="2">
        <v>45951</v>
      </c>
      <c r="D2565" s="2" t="str">
        <f>"SHA0251912"</f>
        <v>SHA0251912</v>
      </c>
      <c r="E2565" s="2" t="str">
        <f>"M850"</f>
        <v>M850</v>
      </c>
      <c r="F2565" t="str">
        <f>"CHICO"</f>
        <v>CHICO</v>
      </c>
      <c r="G2565">
        <v>0</v>
      </c>
      <c r="H2565">
        <v>1</v>
      </c>
      <c r="I2565">
        <v>3451.2</v>
      </c>
    </row>
    <row r="2566" spans="1:9" x14ac:dyDescent="0.25">
      <c r="A2566" t="s">
        <v>49</v>
      </c>
      <c r="B2566" t="str">
        <f>"""TorlysDynamics"",""Torlys Inc."",""111"",""3"",""SHA0251913"",""4"",""10000"""</f>
        <v>"TorlysDynamics","Torlys Inc.","111","3","SHA0251913","4","10000"</v>
      </c>
      <c r="C2566" s="2">
        <v>45951</v>
      </c>
      <c r="D2566" s="2" t="str">
        <f>"SHA0251913"</f>
        <v>SHA0251913</v>
      </c>
      <c r="E2566" s="2" t="str">
        <f>"I135"</f>
        <v>I135</v>
      </c>
      <c r="F2566" t="str">
        <f>"JASON-R"</f>
        <v>JASON-R</v>
      </c>
      <c r="G2566">
        <v>51</v>
      </c>
      <c r="H2566">
        <v>0</v>
      </c>
      <c r="I2566">
        <v>1163.82</v>
      </c>
    </row>
    <row r="2567" spans="1:9" x14ac:dyDescent="0.25">
      <c r="A2567" t="s">
        <v>49</v>
      </c>
      <c r="B2567" t="str">
        <f>"""TorlysDynamics"",""Torlys Inc."",""111"",""3"",""SHA0251913"",""4"",""20000"""</f>
        <v>"TorlysDynamics","Torlys Inc.","111","3","SHA0251913","4","20000"</v>
      </c>
      <c r="C2567" s="2">
        <v>45951</v>
      </c>
      <c r="D2567" s="2" t="str">
        <f>"SHA0251913"</f>
        <v>SHA0251913</v>
      </c>
      <c r="E2567" s="2" t="str">
        <f>"I135"</f>
        <v>I135</v>
      </c>
      <c r="F2567" t="str">
        <f>"JASON-R"</f>
        <v>JASON-R</v>
      </c>
      <c r="G2567">
        <v>0</v>
      </c>
      <c r="H2567">
        <v>0</v>
      </c>
      <c r="I2567">
        <v>1</v>
      </c>
    </row>
    <row r="2568" spans="1:9" x14ac:dyDescent="0.25">
      <c r="A2568" t="s">
        <v>49</v>
      </c>
      <c r="B2568" t="str">
        <f>"""TorlysDynamics"",""Torlys Inc."",""111"",""3"",""SHA0251913"",""4"",""30000"""</f>
        <v>"TorlysDynamics","Torlys Inc.","111","3","SHA0251913","4","30000"</v>
      </c>
      <c r="C2568" s="2">
        <v>45951</v>
      </c>
      <c r="D2568" s="2" t="str">
        <f>"SHA0251913"</f>
        <v>SHA0251913</v>
      </c>
      <c r="E2568" s="2" t="str">
        <f>"I135"</f>
        <v>I135</v>
      </c>
      <c r="F2568" t="str">
        <f>"JASON-R"</f>
        <v>JASON-R</v>
      </c>
      <c r="G2568">
        <v>0</v>
      </c>
      <c r="H2568">
        <v>0</v>
      </c>
      <c r="I2568">
        <v>1</v>
      </c>
    </row>
    <row r="2569" spans="1:9" x14ac:dyDescent="0.25">
      <c r="A2569" t="s">
        <v>49</v>
      </c>
      <c r="B2569" t="str">
        <f>"""TorlysDynamics"",""Torlys Inc."",""111"",""3"",""SHA0251914"",""4"",""10000"""</f>
        <v>"TorlysDynamics","Torlys Inc.","111","3","SHA0251914","4","10000"</v>
      </c>
      <c r="C2569" s="2">
        <v>45951</v>
      </c>
      <c r="D2569" s="2" t="str">
        <f>"SHA0251914"</f>
        <v>SHA0251914</v>
      </c>
      <c r="E2569" s="2" t="str">
        <f>"I135"</f>
        <v>I135</v>
      </c>
      <c r="F2569" t="str">
        <f>"JASON-R"</f>
        <v>JASON-R</v>
      </c>
      <c r="G2569">
        <v>6</v>
      </c>
      <c r="H2569">
        <v>0</v>
      </c>
      <c r="I2569">
        <v>139.32</v>
      </c>
    </row>
    <row r="2570" spans="1:9" x14ac:dyDescent="0.25">
      <c r="A2570" t="s">
        <v>49</v>
      </c>
      <c r="B2570" t="str">
        <f>"""TorlysDynamics"",""Torlys Inc."",""111"",""3"",""SHA0251921"",""4"",""10000"""</f>
        <v>"TorlysDynamics","Torlys Inc.","111","3","SHA0251921","4","10000"</v>
      </c>
      <c r="C2570" s="2">
        <v>45951</v>
      </c>
      <c r="D2570" s="2" t="str">
        <f>"SHA0251921"</f>
        <v>SHA0251921</v>
      </c>
      <c r="E2570" s="2" t="str">
        <f>"F242"</f>
        <v>F242</v>
      </c>
      <c r="F2570" t="str">
        <f>"MANUEL"</f>
        <v>MANUEL</v>
      </c>
      <c r="G2570">
        <v>32</v>
      </c>
      <c r="H2570">
        <v>1</v>
      </c>
      <c r="I2570">
        <v>1362.48</v>
      </c>
    </row>
    <row r="2571" spans="1:9" x14ac:dyDescent="0.25">
      <c r="A2571" t="s">
        <v>49</v>
      </c>
      <c r="B2571" t="str">
        <f>"""TorlysDynamics"",""Torlys Inc."",""111"",""3"",""SHA0251923"",""4"",""10000"""</f>
        <v>"TorlysDynamics","Torlys Inc.","111","3","SHA0251923","4","10000"</v>
      </c>
      <c r="C2571" s="2">
        <v>45951</v>
      </c>
      <c r="D2571" s="2" t="str">
        <f>"SHA0251923"</f>
        <v>SHA0251923</v>
      </c>
      <c r="E2571" s="2" t="str">
        <f>"C465"</f>
        <v>C465</v>
      </c>
      <c r="F2571" t="str">
        <f>"JOE-F"</f>
        <v>JOE-F</v>
      </c>
      <c r="G2571">
        <v>4</v>
      </c>
      <c r="H2571">
        <v>0</v>
      </c>
      <c r="I2571">
        <v>27.8</v>
      </c>
    </row>
    <row r="2572" spans="1:9" x14ac:dyDescent="0.25">
      <c r="A2572" t="s">
        <v>49</v>
      </c>
      <c r="B2572" t="str">
        <f>"""TorlysDynamics"",""Torlys Inc."",""111"",""3"",""SHA0251923"",""4"",""20000"""</f>
        <v>"TorlysDynamics","Torlys Inc.","111","3","SHA0251923","4","20000"</v>
      </c>
      <c r="C2572" s="2">
        <v>45951</v>
      </c>
      <c r="D2572" s="2" t="str">
        <f>"SHA0251923"</f>
        <v>SHA0251923</v>
      </c>
      <c r="E2572" s="2" t="str">
        <f>"C465"</f>
        <v>C465</v>
      </c>
      <c r="F2572" t="str">
        <f>"JOE-F"</f>
        <v>JOE-F</v>
      </c>
      <c r="G2572">
        <v>4</v>
      </c>
      <c r="H2572">
        <v>0</v>
      </c>
      <c r="I2572">
        <v>27.8</v>
      </c>
    </row>
    <row r="2573" spans="1:9" x14ac:dyDescent="0.25">
      <c r="A2573" t="s">
        <v>49</v>
      </c>
      <c r="B2573" t="str">
        <f>"""TorlysDynamics"",""Torlys Inc."",""111"",""3"",""SHA0251923"",""4"",""50000"""</f>
        <v>"TorlysDynamics","Torlys Inc.","111","3","SHA0251923","4","50000"</v>
      </c>
      <c r="C2573" s="2">
        <v>45951</v>
      </c>
      <c r="D2573" s="2" t="str">
        <f>"SHA0251923"</f>
        <v>SHA0251923</v>
      </c>
      <c r="E2573" s="2" t="str">
        <f>"C465"</f>
        <v>C465</v>
      </c>
      <c r="F2573" t="str">
        <f>"JOE-F"</f>
        <v>JOE-F</v>
      </c>
      <c r="G2573">
        <v>2</v>
      </c>
      <c r="H2573">
        <v>0</v>
      </c>
      <c r="I2573">
        <v>45.28</v>
      </c>
    </row>
    <row r="2574" spans="1:9" x14ac:dyDescent="0.25">
      <c r="A2574" t="s">
        <v>49</v>
      </c>
      <c r="B2574" t="str">
        <f>"""TorlysDynamics"",""Torlys Inc."",""111"",""3"",""SHA0251923"",""4"",""60000"""</f>
        <v>"TorlysDynamics","Torlys Inc.","111","3","SHA0251923","4","60000"</v>
      </c>
      <c r="C2574" s="2">
        <v>45951</v>
      </c>
      <c r="D2574" s="2" t="str">
        <f>"SHA0251923"</f>
        <v>SHA0251923</v>
      </c>
      <c r="E2574" s="2" t="str">
        <f>"C465"</f>
        <v>C465</v>
      </c>
      <c r="F2574" t="str">
        <f>"JOE-F"</f>
        <v>JOE-F</v>
      </c>
      <c r="G2574">
        <v>2</v>
      </c>
      <c r="H2574">
        <v>0</v>
      </c>
      <c r="I2574">
        <v>45.28</v>
      </c>
    </row>
    <row r="2575" spans="1:9" x14ac:dyDescent="0.25">
      <c r="A2575" t="s">
        <v>49</v>
      </c>
      <c r="B2575" t="str">
        <f>"""TorlysDynamics"",""Torlys Inc."",""111"",""3"",""SHA0251925"",""4"",""10000"""</f>
        <v>"TorlysDynamics","Torlys Inc.","111","3","SHA0251925","4","10000"</v>
      </c>
      <c r="C2575" s="2">
        <v>45951</v>
      </c>
      <c r="D2575" s="2" t="str">
        <f>"SHA0251925"</f>
        <v>SHA0251925</v>
      </c>
      <c r="E2575" s="2" t="str">
        <f>"M475"</f>
        <v>M475</v>
      </c>
      <c r="F2575" t="str">
        <f>"CHICO"</f>
        <v>CHICO</v>
      </c>
      <c r="G2575">
        <v>47</v>
      </c>
      <c r="H2575">
        <v>0</v>
      </c>
      <c r="I2575">
        <v>1072.54</v>
      </c>
    </row>
    <row r="2576" spans="1:9" x14ac:dyDescent="0.25">
      <c r="A2576" t="s">
        <v>49</v>
      </c>
      <c r="B2576" t="str">
        <f>"""TorlysDynamics"",""Torlys Inc."",""111"",""3"",""SHA0251925"",""4"",""20000"""</f>
        <v>"TorlysDynamics","Torlys Inc.","111","3","SHA0251925","4","20000"</v>
      </c>
      <c r="C2576" s="2">
        <v>45951</v>
      </c>
      <c r="D2576" s="2" t="str">
        <f>"SHA0251925"</f>
        <v>SHA0251925</v>
      </c>
      <c r="E2576" s="2" t="str">
        <f>"M475"</f>
        <v>M475</v>
      </c>
      <c r="F2576" t="str">
        <f>"CHICO"</f>
        <v>CHICO</v>
      </c>
      <c r="G2576">
        <v>0</v>
      </c>
      <c r="H2576">
        <v>0</v>
      </c>
      <c r="I2576">
        <v>3</v>
      </c>
    </row>
    <row r="2577" spans="1:9" x14ac:dyDescent="0.25">
      <c r="A2577" t="s">
        <v>49</v>
      </c>
      <c r="B2577" t="str">
        <f>"""TorlysDynamics"",""Torlys Inc."",""111"",""3"",""SHA0251926"",""4"",""10000"""</f>
        <v>"TorlysDynamics","Torlys Inc.","111","3","SHA0251926","4","10000"</v>
      </c>
      <c r="C2577" s="2">
        <v>45951</v>
      </c>
      <c r="D2577" s="2" t="str">
        <f>"SHA0251926"</f>
        <v>SHA0251926</v>
      </c>
      <c r="E2577" s="2" t="str">
        <f>"M475"</f>
        <v>M475</v>
      </c>
      <c r="F2577" t="str">
        <f>"CHICO"</f>
        <v>CHICO</v>
      </c>
      <c r="G2577">
        <v>0</v>
      </c>
      <c r="H2577">
        <v>0</v>
      </c>
      <c r="I2577">
        <v>2</v>
      </c>
    </row>
    <row r="2578" spans="1:9" x14ac:dyDescent="0.25">
      <c r="A2578" t="s">
        <v>49</v>
      </c>
      <c r="B2578" t="str">
        <f>"""TorlysDynamics"",""Torlys Inc."",""111"",""3"",""SHA0251927"",""4"",""10000"""</f>
        <v>"TorlysDynamics","Torlys Inc.","111","3","SHA0251927","4","10000"</v>
      </c>
      <c r="C2578" s="2">
        <v>45951</v>
      </c>
      <c r="D2578" s="2" t="str">
        <f>"SHA0251927"</f>
        <v>SHA0251927</v>
      </c>
      <c r="E2578" s="2" t="str">
        <f>"MISC QC"</f>
        <v>MISC QC</v>
      </c>
      <c r="F2578" t="str">
        <f>"JASON-R"</f>
        <v>JASON-R</v>
      </c>
      <c r="G2578">
        <v>55</v>
      </c>
      <c r="H2578">
        <v>0</v>
      </c>
      <c r="I2578">
        <v>806.3</v>
      </c>
    </row>
    <row r="2579" spans="1:9" x14ac:dyDescent="0.25">
      <c r="A2579" t="s">
        <v>49</v>
      </c>
      <c r="B2579" t="str">
        <f>"""TorlysDynamics"",""Torlys Inc."",""111"",""3"",""SHA0251928"",""4"",""10000"""</f>
        <v>"TorlysDynamics","Torlys Inc.","111","3","SHA0251928","4","10000"</v>
      </c>
      <c r="C2579" s="2">
        <v>45951</v>
      </c>
      <c r="D2579" s="2" t="str">
        <f>"SHA0251928"</f>
        <v>SHA0251928</v>
      </c>
      <c r="E2579" s="2" t="str">
        <f>"P1119"</f>
        <v>P1119</v>
      </c>
      <c r="F2579" t="str">
        <f>"BRANDON"</f>
        <v>BRANDON</v>
      </c>
      <c r="G2579">
        <v>43</v>
      </c>
      <c r="H2579">
        <v>0</v>
      </c>
      <c r="I2579">
        <v>1008.35</v>
      </c>
    </row>
    <row r="2580" spans="1:9" x14ac:dyDescent="0.25">
      <c r="A2580" t="s">
        <v>49</v>
      </c>
      <c r="B2580" t="str">
        <f>"""TorlysDynamics"",""Torlys Inc."",""111"",""3"",""SHA0251931"",""4"",""10000"""</f>
        <v>"TorlysDynamics","Torlys Inc.","111","3","SHA0251931","4","10000"</v>
      </c>
      <c r="C2580" s="2">
        <v>45951</v>
      </c>
      <c r="D2580" s="2" t="str">
        <f>"SHA0251931"</f>
        <v>SHA0251931</v>
      </c>
      <c r="E2580" s="2" t="str">
        <f>"M812"</f>
        <v>M812</v>
      </c>
      <c r="F2580" t="str">
        <f>"JASON-R"</f>
        <v>JASON-R</v>
      </c>
      <c r="G2580">
        <v>0</v>
      </c>
      <c r="H2580">
        <v>2</v>
      </c>
      <c r="I2580">
        <v>2891.9</v>
      </c>
    </row>
    <row r="2581" spans="1:9" x14ac:dyDescent="0.25">
      <c r="A2581" t="s">
        <v>49</v>
      </c>
      <c r="B2581" t="str">
        <f>"""TorlysDynamics"",""Torlys Inc."",""111"",""3"",""SHA0251933"",""4"",""10000"""</f>
        <v>"TorlysDynamics","Torlys Inc.","111","3","SHA0251933","4","10000"</v>
      </c>
      <c r="C2581" s="2">
        <v>45951</v>
      </c>
      <c r="D2581" s="2" t="str">
        <f>"SHA0251933"</f>
        <v>SHA0251933</v>
      </c>
      <c r="E2581" s="2" t="str">
        <f>"P1111"</f>
        <v>P1111</v>
      </c>
      <c r="F2581" t="str">
        <f>"BRANDON"</f>
        <v>BRANDON</v>
      </c>
      <c r="G2581">
        <v>4</v>
      </c>
      <c r="H2581">
        <v>0</v>
      </c>
      <c r="I2581">
        <v>62.56</v>
      </c>
    </row>
    <row r="2582" spans="1:9" x14ac:dyDescent="0.25">
      <c r="A2582" t="s">
        <v>49</v>
      </c>
      <c r="B2582" t="str">
        <f>"""TorlysDynamics"",""Torlys Inc."",""111"",""3"",""SHA0251934"",""4"",""10000"""</f>
        <v>"TorlysDynamics","Torlys Inc.","111","3","SHA0251934","4","10000"</v>
      </c>
      <c r="C2582" s="2">
        <v>45951</v>
      </c>
      <c r="D2582" s="2" t="str">
        <f>"SHA0251934"</f>
        <v>SHA0251934</v>
      </c>
      <c r="E2582" s="2" t="str">
        <f>"B821"</f>
        <v>B821</v>
      </c>
      <c r="F2582" t="str">
        <f>"MANUEL"</f>
        <v>MANUEL</v>
      </c>
      <c r="G2582">
        <v>15</v>
      </c>
      <c r="H2582">
        <v>0</v>
      </c>
      <c r="I2582">
        <v>539.25</v>
      </c>
    </row>
    <row r="2583" spans="1:9" x14ac:dyDescent="0.25">
      <c r="A2583" t="s">
        <v>49</v>
      </c>
      <c r="B2583" t="str">
        <f>"""TorlysDynamics"",""Torlys Inc."",""111"",""3"",""SHA0251934"",""4"",""20000"""</f>
        <v>"TorlysDynamics","Torlys Inc.","111","3","SHA0251934","4","20000"</v>
      </c>
      <c r="C2583" s="2">
        <v>45951</v>
      </c>
      <c r="D2583" s="2" t="str">
        <f>"SHA0251934"</f>
        <v>SHA0251934</v>
      </c>
      <c r="E2583" s="2" t="str">
        <f>"B821"</f>
        <v>B821</v>
      </c>
      <c r="F2583" t="str">
        <f>"MANUEL"</f>
        <v>MANUEL</v>
      </c>
      <c r="G2583">
        <v>1</v>
      </c>
      <c r="H2583">
        <v>0</v>
      </c>
      <c r="I2583">
        <v>1</v>
      </c>
    </row>
    <row r="2584" spans="1:9" x14ac:dyDescent="0.25">
      <c r="A2584" t="s">
        <v>49</v>
      </c>
      <c r="B2584" t="str">
        <f>"""TorlysDynamics"",""Torlys Inc."",""111"",""3"",""SHA0251935"",""4"",""10000"""</f>
        <v>"TorlysDynamics","Torlys Inc.","111","3","SHA0251935","4","10000"</v>
      </c>
      <c r="C2584" s="2">
        <v>45951</v>
      </c>
      <c r="D2584" s="2" t="str">
        <f>"SHA0251935"</f>
        <v>SHA0251935</v>
      </c>
      <c r="E2584" s="2" t="str">
        <f>"A333"</f>
        <v>A333</v>
      </c>
      <c r="F2584" t="str">
        <f>"AQIYL"</f>
        <v>AQIYL</v>
      </c>
      <c r="G2584">
        <v>17</v>
      </c>
      <c r="H2584">
        <v>0</v>
      </c>
      <c r="I2584">
        <v>398.65</v>
      </c>
    </row>
    <row r="2585" spans="1:9" x14ac:dyDescent="0.25">
      <c r="A2585" t="s">
        <v>49</v>
      </c>
      <c r="B2585" t="str">
        <f>"""TorlysDynamics"",""Torlys Inc."",""111"",""3"",""SHA0251935"",""4"",""30000"""</f>
        <v>"TorlysDynamics","Torlys Inc.","111","3","SHA0251935","4","30000"</v>
      </c>
      <c r="C2585" s="2">
        <v>45951</v>
      </c>
      <c r="D2585" s="2" t="str">
        <f>"SHA0251935"</f>
        <v>SHA0251935</v>
      </c>
      <c r="E2585" s="2" t="str">
        <f>"A333"</f>
        <v>A333</v>
      </c>
      <c r="F2585" t="str">
        <f>"AQIYL"</f>
        <v>AQIYL</v>
      </c>
      <c r="G2585">
        <v>1</v>
      </c>
      <c r="H2585">
        <v>0</v>
      </c>
      <c r="I2585">
        <v>1</v>
      </c>
    </row>
    <row r="2586" spans="1:9" x14ac:dyDescent="0.25">
      <c r="A2586" t="s">
        <v>49</v>
      </c>
      <c r="B2586" t="str">
        <f>"""TorlysDynamics"",""Torlys Inc."",""111"",""3"",""SHA0251937"",""4"",""10000"""</f>
        <v>"TorlysDynamics","Torlys Inc.","111","3","SHA0251937","4","10000"</v>
      </c>
      <c r="C2586" s="2">
        <v>45951</v>
      </c>
      <c r="D2586" s="2" t="str">
        <f>"SHA0251937"</f>
        <v>SHA0251937</v>
      </c>
      <c r="E2586" s="2" t="str">
        <f>"A333"</f>
        <v>A333</v>
      </c>
      <c r="F2586" t="str">
        <f>"AQIYL"</f>
        <v>AQIYL</v>
      </c>
      <c r="G2586">
        <v>0</v>
      </c>
      <c r="H2586">
        <v>0</v>
      </c>
      <c r="I2586">
        <v>2</v>
      </c>
    </row>
    <row r="2587" spans="1:9" x14ac:dyDescent="0.25">
      <c r="A2587" t="s">
        <v>49</v>
      </c>
      <c r="B2587" t="str">
        <f>"""TorlysDynamics"",""Torlys Inc."",""111"",""3"",""SHA0251938"",""4"",""10000"""</f>
        <v>"TorlysDynamics","Torlys Inc.","111","3","SHA0251938","4","10000"</v>
      </c>
      <c r="C2587" s="2">
        <v>45951</v>
      </c>
      <c r="D2587" s="2" t="str">
        <f>"SHA0251938"</f>
        <v>SHA0251938</v>
      </c>
      <c r="E2587" s="2" t="str">
        <f>"I4320"</f>
        <v>I4320</v>
      </c>
      <c r="F2587" t="str">
        <f>"CHICO"</f>
        <v>CHICO</v>
      </c>
      <c r="G2587">
        <v>14</v>
      </c>
      <c r="H2587">
        <v>0</v>
      </c>
      <c r="I2587">
        <v>360.22</v>
      </c>
    </row>
    <row r="2588" spans="1:9" x14ac:dyDescent="0.25">
      <c r="A2588" t="s">
        <v>49</v>
      </c>
      <c r="B2588" t="str">
        <f>"""TorlysDynamics"",""Torlys Inc."",""111"",""3"",""SHA0251939"",""4"",""10000"""</f>
        <v>"TorlysDynamics","Torlys Inc.","111","3","SHA0251939","4","10000"</v>
      </c>
      <c r="C2588" s="2">
        <v>45951</v>
      </c>
      <c r="D2588" s="2" t="str">
        <f>"SHA0251939"</f>
        <v>SHA0251939</v>
      </c>
      <c r="E2588" s="2" t="str">
        <f>"F741"</f>
        <v>F741</v>
      </c>
      <c r="F2588" t="str">
        <f>""</f>
        <v/>
      </c>
      <c r="G2588">
        <v>3</v>
      </c>
      <c r="H2588">
        <v>0</v>
      </c>
      <c r="I2588">
        <v>51</v>
      </c>
    </row>
    <row r="2589" spans="1:9" x14ac:dyDescent="0.25">
      <c r="A2589" t="s">
        <v>49</v>
      </c>
      <c r="B2589" t="str">
        <f>"""TorlysDynamics"",""Torlys Inc."",""111"",""3"",""SHA0251944"",""4"",""10000"""</f>
        <v>"TorlysDynamics","Torlys Inc.","111","3","SHA0251944","4","10000"</v>
      </c>
      <c r="C2589" s="2">
        <v>45951</v>
      </c>
      <c r="D2589" s="2" t="str">
        <f>"SHA0251944"</f>
        <v>SHA0251944</v>
      </c>
      <c r="E2589" s="2" t="str">
        <f>"D1041"</f>
        <v>D1041</v>
      </c>
      <c r="F2589" t="str">
        <f>"JASON-R"</f>
        <v>JASON-R</v>
      </c>
      <c r="G2589">
        <v>0</v>
      </c>
      <c r="H2589">
        <v>0</v>
      </c>
      <c r="I2589">
        <v>9</v>
      </c>
    </row>
    <row r="2590" spans="1:9" x14ac:dyDescent="0.25">
      <c r="A2590" t="s">
        <v>49</v>
      </c>
      <c r="B2590" t="str">
        <f>"""TorlysDynamics"",""Torlys Inc."",""111"",""3"",""SHA0251944"",""4"",""20000"""</f>
        <v>"TorlysDynamics","Torlys Inc.","111","3","SHA0251944","4","20000"</v>
      </c>
      <c r="C2590" s="2">
        <v>45951</v>
      </c>
      <c r="D2590" s="2" t="str">
        <f>"SHA0251944"</f>
        <v>SHA0251944</v>
      </c>
      <c r="E2590" s="2" t="str">
        <f>"D1041"</f>
        <v>D1041</v>
      </c>
      <c r="F2590" t="str">
        <f>"JASON-R"</f>
        <v>JASON-R</v>
      </c>
      <c r="G2590">
        <v>2</v>
      </c>
      <c r="H2590">
        <v>0</v>
      </c>
      <c r="I2590">
        <v>9</v>
      </c>
    </row>
    <row r="2591" spans="1:9" x14ac:dyDescent="0.25">
      <c r="A2591" t="s">
        <v>49</v>
      </c>
      <c r="B2591" t="str">
        <f>"""TorlysDynamics"",""Torlys Inc."",""111"",""3"",""SHA0251945"",""4"",""10000"""</f>
        <v>"TorlysDynamics","Torlys Inc.","111","3","SHA0251945","4","10000"</v>
      </c>
      <c r="C2591" s="2">
        <v>45951</v>
      </c>
      <c r="D2591" s="2" t="str">
        <f>"SHA0251945"</f>
        <v>SHA0251945</v>
      </c>
      <c r="E2591" s="2" t="str">
        <f>"O318"</f>
        <v>O318</v>
      </c>
      <c r="F2591" t="str">
        <f>"CHICO"</f>
        <v>CHICO</v>
      </c>
      <c r="G2591">
        <v>1</v>
      </c>
      <c r="H2591">
        <v>0</v>
      </c>
      <c r="I2591">
        <v>16.22</v>
      </c>
    </row>
    <row r="2592" spans="1:9" x14ac:dyDescent="0.25">
      <c r="A2592" t="s">
        <v>49</v>
      </c>
      <c r="B2592" t="str">
        <f>"""TorlysDynamics"",""Torlys Inc."",""111"",""3"",""SHA0251946"",""4"",""10000"""</f>
        <v>"TorlysDynamics","Torlys Inc.","111","3","SHA0251946","4","10000"</v>
      </c>
      <c r="C2592" s="2">
        <v>45951</v>
      </c>
      <c r="D2592" s="2" t="str">
        <f>"SHA0251946"</f>
        <v>SHA0251946</v>
      </c>
      <c r="E2592" s="2" t="str">
        <f>"Y-J1000"</f>
        <v>Y-J1000</v>
      </c>
      <c r="F2592" t="str">
        <f>"JOE-F"</f>
        <v>JOE-F</v>
      </c>
      <c r="G2592">
        <v>3</v>
      </c>
      <c r="H2592">
        <v>0</v>
      </c>
      <c r="I2592">
        <v>3</v>
      </c>
    </row>
    <row r="2593" spans="1:9" x14ac:dyDescent="0.25">
      <c r="A2593" t="s">
        <v>49</v>
      </c>
      <c r="B2593" t="str">
        <f>"""TorlysDynamics"",""Torlys Inc."",""111"",""3"",""SHA0251946"",""4"",""20000"""</f>
        <v>"TorlysDynamics","Torlys Inc.","111","3","SHA0251946","4","20000"</v>
      </c>
      <c r="C2593" s="2">
        <v>45951</v>
      </c>
      <c r="D2593" s="2" t="str">
        <f>"SHA0251946"</f>
        <v>SHA0251946</v>
      </c>
      <c r="E2593" s="2" t="str">
        <f>"Y-J1000"</f>
        <v>Y-J1000</v>
      </c>
      <c r="F2593" t="str">
        <f>"JOE-F"</f>
        <v>JOE-F</v>
      </c>
      <c r="G2593">
        <v>3</v>
      </c>
      <c r="H2593">
        <v>0</v>
      </c>
      <c r="I2593">
        <v>3</v>
      </c>
    </row>
    <row r="2594" spans="1:9" x14ac:dyDescent="0.25">
      <c r="A2594" t="s">
        <v>49</v>
      </c>
      <c r="B2594" t="str">
        <f>"""TorlysDynamics"",""Torlys Inc."",""111"",""3"",""SHA0251946"",""4"",""30000"""</f>
        <v>"TorlysDynamics","Torlys Inc.","111","3","SHA0251946","4","30000"</v>
      </c>
      <c r="C2594" s="2">
        <v>45951</v>
      </c>
      <c r="D2594" s="2" t="str">
        <f>"SHA0251946"</f>
        <v>SHA0251946</v>
      </c>
      <c r="E2594" s="2" t="str">
        <f>"Y-J1000"</f>
        <v>Y-J1000</v>
      </c>
      <c r="F2594" t="str">
        <f>"JOE-F"</f>
        <v>JOE-F</v>
      </c>
      <c r="G2594">
        <v>3</v>
      </c>
      <c r="H2594">
        <v>0</v>
      </c>
      <c r="I2594">
        <v>3</v>
      </c>
    </row>
    <row r="2595" spans="1:9" x14ac:dyDescent="0.25">
      <c r="A2595" t="s">
        <v>49</v>
      </c>
      <c r="B2595" t="str">
        <f>"""TorlysDynamics"",""Torlys Inc."",""111"",""3"",""SHA0251946"",""4"",""40000"""</f>
        <v>"TorlysDynamics","Torlys Inc.","111","3","SHA0251946","4","40000"</v>
      </c>
      <c r="C2595" s="2">
        <v>45951</v>
      </c>
      <c r="D2595" s="2" t="str">
        <f>"SHA0251946"</f>
        <v>SHA0251946</v>
      </c>
      <c r="E2595" s="2" t="str">
        <f>"Y-J1000"</f>
        <v>Y-J1000</v>
      </c>
      <c r="F2595" t="str">
        <f>"JOE-F"</f>
        <v>JOE-F</v>
      </c>
      <c r="G2595">
        <v>2</v>
      </c>
      <c r="H2595">
        <v>0</v>
      </c>
      <c r="I2595">
        <v>2</v>
      </c>
    </row>
    <row r="2596" spans="1:9" x14ac:dyDescent="0.25">
      <c r="A2596" t="s">
        <v>49</v>
      </c>
      <c r="B2596" t="str">
        <f>"""TorlysDynamics"",""Torlys Inc."",""111"",""3"",""SHA0251946"",""4"",""50000"""</f>
        <v>"TorlysDynamics","Torlys Inc.","111","3","SHA0251946","4","50000"</v>
      </c>
      <c r="C2596" s="2">
        <v>45951</v>
      </c>
      <c r="D2596" s="2" t="str">
        <f>"SHA0251946"</f>
        <v>SHA0251946</v>
      </c>
      <c r="E2596" s="2" t="str">
        <f>"Y-J1000"</f>
        <v>Y-J1000</v>
      </c>
      <c r="F2596" t="str">
        <f>"JOE-F"</f>
        <v>JOE-F</v>
      </c>
      <c r="G2596">
        <v>3</v>
      </c>
      <c r="H2596">
        <v>0</v>
      </c>
      <c r="I2596">
        <v>3</v>
      </c>
    </row>
    <row r="2597" spans="1:9" x14ac:dyDescent="0.25">
      <c r="A2597" t="s">
        <v>49</v>
      </c>
      <c r="B2597" t="str">
        <f>"""TorlysDynamics"",""Torlys Inc."",""111"",""3"",""SHA0251946"",""4"",""60000"""</f>
        <v>"TorlysDynamics","Torlys Inc.","111","3","SHA0251946","4","60000"</v>
      </c>
      <c r="C2597" s="2">
        <v>45951</v>
      </c>
      <c r="D2597" s="2" t="str">
        <f>"SHA0251946"</f>
        <v>SHA0251946</v>
      </c>
      <c r="E2597" s="2" t="str">
        <f>"Y-J1000"</f>
        <v>Y-J1000</v>
      </c>
      <c r="F2597" t="str">
        <f>"JOE-F"</f>
        <v>JOE-F</v>
      </c>
      <c r="G2597">
        <v>2</v>
      </c>
      <c r="H2597">
        <v>0</v>
      </c>
      <c r="I2597">
        <v>2</v>
      </c>
    </row>
    <row r="2598" spans="1:9" x14ac:dyDescent="0.25">
      <c r="A2598" t="s">
        <v>49</v>
      </c>
      <c r="B2598" t="str">
        <f>"""TorlysDynamics"",""Torlys Inc."",""111"",""3"",""SHA0251946"",""4"",""70000"""</f>
        <v>"TorlysDynamics","Torlys Inc.","111","3","SHA0251946","4","70000"</v>
      </c>
      <c r="C2598" s="2">
        <v>45951</v>
      </c>
      <c r="D2598" s="2" t="str">
        <f>"SHA0251946"</f>
        <v>SHA0251946</v>
      </c>
      <c r="E2598" s="2" t="str">
        <f>"Y-J1000"</f>
        <v>Y-J1000</v>
      </c>
      <c r="F2598" t="str">
        <f>"JOE-F"</f>
        <v>JOE-F</v>
      </c>
      <c r="G2598">
        <v>3</v>
      </c>
      <c r="H2598">
        <v>0</v>
      </c>
      <c r="I2598">
        <v>3</v>
      </c>
    </row>
    <row r="2599" spans="1:9" x14ac:dyDescent="0.25">
      <c r="A2599" t="s">
        <v>49</v>
      </c>
      <c r="B2599" t="str">
        <f>"""TorlysDynamics"",""Torlys Inc."",""111"",""3"",""SHA0251946"",""4"",""80000"""</f>
        <v>"TorlysDynamics","Torlys Inc.","111","3","SHA0251946","4","80000"</v>
      </c>
      <c r="C2599" s="2">
        <v>45951</v>
      </c>
      <c r="D2599" s="2" t="str">
        <f>"SHA0251946"</f>
        <v>SHA0251946</v>
      </c>
      <c r="E2599" s="2" t="str">
        <f>"Y-J1000"</f>
        <v>Y-J1000</v>
      </c>
      <c r="F2599" t="str">
        <f>"JOE-F"</f>
        <v>JOE-F</v>
      </c>
      <c r="G2599">
        <v>2</v>
      </c>
      <c r="H2599">
        <v>0</v>
      </c>
      <c r="I2599">
        <v>2</v>
      </c>
    </row>
    <row r="2600" spans="1:9" x14ac:dyDescent="0.25">
      <c r="A2600" t="s">
        <v>49</v>
      </c>
      <c r="B2600" t="str">
        <f>"""TorlysDynamics"",""Torlys Inc."",""111"",""3"",""SHA0251946"",""4"",""90000"""</f>
        <v>"TorlysDynamics","Torlys Inc.","111","3","SHA0251946","4","90000"</v>
      </c>
      <c r="C2600" s="2">
        <v>45951</v>
      </c>
      <c r="D2600" s="2" t="str">
        <f>"SHA0251946"</f>
        <v>SHA0251946</v>
      </c>
      <c r="E2600" s="2" t="str">
        <f>"Y-J1000"</f>
        <v>Y-J1000</v>
      </c>
      <c r="F2600" t="str">
        <f>"JOE-F"</f>
        <v>JOE-F</v>
      </c>
      <c r="G2600">
        <v>3</v>
      </c>
      <c r="H2600">
        <v>0</v>
      </c>
      <c r="I2600">
        <v>3</v>
      </c>
    </row>
    <row r="2601" spans="1:9" x14ac:dyDescent="0.25">
      <c r="A2601" t="s">
        <v>49</v>
      </c>
      <c r="B2601" t="str">
        <f>"""TorlysDynamics"",""Torlys Inc."",""111"",""3"",""SHA0251946"",""4"",""100000"""</f>
        <v>"TorlysDynamics","Torlys Inc.","111","3","SHA0251946","4","100000"</v>
      </c>
      <c r="C2601" s="2">
        <v>45951</v>
      </c>
      <c r="D2601" s="2" t="str">
        <f>"SHA0251946"</f>
        <v>SHA0251946</v>
      </c>
      <c r="E2601" s="2" t="str">
        <f>"Y-J1000"</f>
        <v>Y-J1000</v>
      </c>
      <c r="F2601" t="str">
        <f>"JOE-F"</f>
        <v>JOE-F</v>
      </c>
      <c r="G2601">
        <v>2</v>
      </c>
      <c r="H2601">
        <v>0</v>
      </c>
      <c r="I2601">
        <v>2</v>
      </c>
    </row>
    <row r="2602" spans="1:9" x14ac:dyDescent="0.25">
      <c r="A2602" t="s">
        <v>49</v>
      </c>
      <c r="B2602" t="str">
        <f>"""TorlysDynamics"",""Torlys Inc."",""111"",""3"",""SHA0251946"",""4"",""110000"""</f>
        <v>"TorlysDynamics","Torlys Inc.","111","3","SHA0251946","4","110000"</v>
      </c>
      <c r="C2602" s="2">
        <v>45951</v>
      </c>
      <c r="D2602" s="2" t="str">
        <f>"SHA0251946"</f>
        <v>SHA0251946</v>
      </c>
      <c r="E2602" s="2" t="str">
        <f>"Y-J1000"</f>
        <v>Y-J1000</v>
      </c>
      <c r="F2602" t="str">
        <f>"JOE-F"</f>
        <v>JOE-F</v>
      </c>
      <c r="G2602">
        <v>3</v>
      </c>
      <c r="H2602">
        <v>0</v>
      </c>
      <c r="I2602">
        <v>3</v>
      </c>
    </row>
    <row r="2603" spans="1:9" x14ac:dyDescent="0.25">
      <c r="A2603" t="s">
        <v>49</v>
      </c>
      <c r="B2603" t="str">
        <f>"""TorlysDynamics"",""Torlys Inc."",""111"",""3"",""SHA0251946"",""4"",""120000"""</f>
        <v>"TorlysDynamics","Torlys Inc.","111","3","SHA0251946","4","120000"</v>
      </c>
      <c r="C2603" s="2">
        <v>45951</v>
      </c>
      <c r="D2603" s="2" t="str">
        <f>"SHA0251946"</f>
        <v>SHA0251946</v>
      </c>
      <c r="E2603" s="2" t="str">
        <f>"Y-J1000"</f>
        <v>Y-J1000</v>
      </c>
      <c r="F2603" t="str">
        <f>"JOE-F"</f>
        <v>JOE-F</v>
      </c>
      <c r="G2603">
        <v>3</v>
      </c>
      <c r="H2603">
        <v>0</v>
      </c>
      <c r="I2603">
        <v>3</v>
      </c>
    </row>
    <row r="2604" spans="1:9" x14ac:dyDescent="0.25">
      <c r="A2604" t="s">
        <v>49</v>
      </c>
      <c r="B2604" t="str">
        <f>"""TorlysDynamics"",""Torlys Inc."",""111"",""3"",""SHA0251947"",""4"",""10000"""</f>
        <v>"TorlysDynamics","Torlys Inc.","111","3","SHA0251947","4","10000"</v>
      </c>
      <c r="C2604" s="2">
        <v>45951</v>
      </c>
      <c r="D2604" s="2" t="str">
        <f>"SHA0251947"</f>
        <v>SHA0251947</v>
      </c>
      <c r="E2604" s="2" t="str">
        <f>"A524"</f>
        <v>A524</v>
      </c>
      <c r="F2604" t="str">
        <f>"MANUEL"</f>
        <v>MANUEL</v>
      </c>
      <c r="G2604">
        <v>40</v>
      </c>
      <c r="H2604">
        <v>0</v>
      </c>
      <c r="I2604">
        <v>860</v>
      </c>
    </row>
    <row r="2605" spans="1:9" x14ac:dyDescent="0.25">
      <c r="A2605" t="s">
        <v>49</v>
      </c>
      <c r="B2605" t="str">
        <f>"""TorlysDynamics"",""Torlys Inc."",""111"",""3"",""SHA0251948"",""4"",""10000"""</f>
        <v>"TorlysDynamics","Torlys Inc.","111","3","SHA0251948","4","10000"</v>
      </c>
      <c r="C2605" s="2">
        <v>45951</v>
      </c>
      <c r="D2605" s="2" t="str">
        <f>"SHA0251948"</f>
        <v>SHA0251948</v>
      </c>
      <c r="E2605" s="2" t="str">
        <f>"A524"</f>
        <v>A524</v>
      </c>
      <c r="F2605" t="str">
        <f>"MANUEL"</f>
        <v>MANUEL</v>
      </c>
      <c r="G2605">
        <v>26</v>
      </c>
      <c r="H2605">
        <v>0</v>
      </c>
      <c r="I2605">
        <v>381.16</v>
      </c>
    </row>
    <row r="2606" spans="1:9" x14ac:dyDescent="0.25">
      <c r="A2606" t="s">
        <v>49</v>
      </c>
      <c r="B2606" t="str">
        <f>"""TorlysDynamics"",""Torlys Inc."",""111"",""3"",""SHA0251948"",""4"",""20000"""</f>
        <v>"TorlysDynamics","Torlys Inc.","111","3","SHA0251948","4","20000"</v>
      </c>
      <c r="C2606" s="2">
        <v>45951</v>
      </c>
      <c r="D2606" s="2" t="str">
        <f>"SHA0251948"</f>
        <v>SHA0251948</v>
      </c>
      <c r="E2606" s="2" t="str">
        <f>"A524"</f>
        <v>A524</v>
      </c>
      <c r="F2606" t="str">
        <f>"MANUEL"</f>
        <v>MANUEL</v>
      </c>
      <c r="G2606">
        <v>0</v>
      </c>
      <c r="H2606">
        <v>0</v>
      </c>
      <c r="I2606">
        <v>1</v>
      </c>
    </row>
    <row r="2607" spans="1:9" x14ac:dyDescent="0.25">
      <c r="A2607" t="s">
        <v>49</v>
      </c>
      <c r="B2607" t="str">
        <f>"""TorlysDynamics"",""Torlys Inc."",""111"",""3"",""SHA0251950"",""4"",""10000"""</f>
        <v>"TorlysDynamics","Torlys Inc.","111","3","SHA0251950","4","10000"</v>
      </c>
      <c r="C2607" s="2">
        <v>45951</v>
      </c>
      <c r="D2607" s="2" t="str">
        <f>"SHA0251950"</f>
        <v>SHA0251950</v>
      </c>
      <c r="E2607" s="2" t="str">
        <f>"B220"</f>
        <v>B220</v>
      </c>
      <c r="F2607" t="str">
        <f>"MANUEL"</f>
        <v>MANUEL</v>
      </c>
      <c r="G2607">
        <v>19</v>
      </c>
      <c r="H2607">
        <v>0</v>
      </c>
      <c r="I2607">
        <v>441.18</v>
      </c>
    </row>
    <row r="2608" spans="1:9" x14ac:dyDescent="0.25">
      <c r="A2608" t="s">
        <v>49</v>
      </c>
      <c r="B2608" t="str">
        <f>"""TorlysDynamics"",""Torlys Inc."",""111"",""3"",""SHA0251951"",""4"",""10000"""</f>
        <v>"TorlysDynamics","Torlys Inc.","111","3","SHA0251951","4","10000"</v>
      </c>
      <c r="C2608" s="2">
        <v>45951</v>
      </c>
      <c r="D2608" s="2" t="str">
        <f>"SHA0251951"</f>
        <v>SHA0251951</v>
      </c>
      <c r="E2608" s="2" t="str">
        <f>"C917"</f>
        <v>C917</v>
      </c>
      <c r="F2608" t="str">
        <f>"AQIYL"</f>
        <v>AQIYL</v>
      </c>
      <c r="G2608">
        <v>0</v>
      </c>
      <c r="H2608">
        <v>1</v>
      </c>
      <c r="I2608">
        <v>1531.98</v>
      </c>
    </row>
    <row r="2609" spans="1:9" x14ac:dyDescent="0.25">
      <c r="A2609" t="s">
        <v>49</v>
      </c>
      <c r="B2609" t="str">
        <f>"""TorlysDynamics"",""Torlys Inc."",""111"",""3"",""SHA0251954"",""4"",""10000"""</f>
        <v>"TorlysDynamics","Torlys Inc.","111","3","SHA0251954","4","10000"</v>
      </c>
      <c r="C2609" s="2">
        <v>45951</v>
      </c>
      <c r="D2609" s="2" t="str">
        <f>"SHA0251954"</f>
        <v>SHA0251954</v>
      </c>
      <c r="E2609" s="2" t="str">
        <f>"F148"</f>
        <v>F148</v>
      </c>
      <c r="F2609" t="str">
        <f>"MANUEL"</f>
        <v>MANUEL</v>
      </c>
      <c r="G2609">
        <v>23</v>
      </c>
      <c r="H2609">
        <v>0</v>
      </c>
      <c r="I2609">
        <v>539.80999999999995</v>
      </c>
    </row>
    <row r="2610" spans="1:9" x14ac:dyDescent="0.25">
      <c r="A2610" t="s">
        <v>49</v>
      </c>
      <c r="B2610" t="str">
        <f>"""TorlysDynamics"",""Torlys Inc."",""111"",""3"",""SHA0251954"",""4"",""20000"""</f>
        <v>"TorlysDynamics","Torlys Inc.","111","3","SHA0251954","4","20000"</v>
      </c>
      <c r="C2610" s="2">
        <v>45951</v>
      </c>
      <c r="D2610" s="2" t="str">
        <f>"SHA0251954"</f>
        <v>SHA0251954</v>
      </c>
      <c r="E2610" s="2" t="str">
        <f>"F148"</f>
        <v>F148</v>
      </c>
      <c r="F2610" t="str">
        <f>"MANUEL"</f>
        <v>MANUEL</v>
      </c>
      <c r="G2610">
        <v>0</v>
      </c>
      <c r="H2610">
        <v>0</v>
      </c>
      <c r="I2610">
        <v>3</v>
      </c>
    </row>
    <row r="2611" spans="1:9" x14ac:dyDescent="0.25">
      <c r="A2611" t="s">
        <v>49</v>
      </c>
      <c r="B2611" t="str">
        <f>"""TorlysDynamics"",""Torlys Inc."",""111"",""3"",""SHA0251955"",""4"",""50000"""</f>
        <v>"TorlysDynamics","Torlys Inc.","111","3","SHA0251955","4","50000"</v>
      </c>
      <c r="C2611" s="2">
        <v>45951</v>
      </c>
      <c r="D2611" s="2" t="str">
        <f>"SHA0251955"</f>
        <v>SHA0251955</v>
      </c>
      <c r="E2611" s="2" t="str">
        <f>"F148"</f>
        <v>F148</v>
      </c>
      <c r="F2611" t="str">
        <f>"MANUEL"</f>
        <v>MANUEL</v>
      </c>
      <c r="G2611">
        <v>1</v>
      </c>
      <c r="H2611">
        <v>0</v>
      </c>
      <c r="I2611">
        <v>26.95</v>
      </c>
    </row>
    <row r="2612" spans="1:9" x14ac:dyDescent="0.25">
      <c r="A2612" t="s">
        <v>49</v>
      </c>
      <c r="B2612" t="str">
        <f>"""TorlysDynamics"",""Torlys Inc."",""111"",""3"",""SHA0251955"",""4"",""60000"""</f>
        <v>"TorlysDynamics","Torlys Inc.","111","3","SHA0251955","4","60000"</v>
      </c>
      <c r="C2612" s="2">
        <v>45951</v>
      </c>
      <c r="D2612" s="2" t="str">
        <f>"SHA0251955"</f>
        <v>SHA0251955</v>
      </c>
      <c r="E2612" s="2" t="str">
        <f>"F148"</f>
        <v>F148</v>
      </c>
      <c r="F2612" t="str">
        <f>"MANUEL"</f>
        <v>MANUEL</v>
      </c>
      <c r="G2612">
        <v>0</v>
      </c>
      <c r="H2612">
        <v>0</v>
      </c>
      <c r="I2612">
        <v>1</v>
      </c>
    </row>
    <row r="2613" spans="1:9" x14ac:dyDescent="0.25">
      <c r="A2613" t="s">
        <v>49</v>
      </c>
      <c r="B2613" t="str">
        <f>"""TorlysDynamics"",""Torlys Inc."",""111"",""3"",""SHA0251955"",""4"",""80000"""</f>
        <v>"TorlysDynamics","Torlys Inc.","111","3","SHA0251955","4","80000"</v>
      </c>
      <c r="C2613" s="2">
        <v>45951</v>
      </c>
      <c r="D2613" s="2" t="str">
        <f>"SHA0251955"</f>
        <v>SHA0251955</v>
      </c>
      <c r="E2613" s="2" t="str">
        <f>"F148"</f>
        <v>F148</v>
      </c>
      <c r="F2613" t="str">
        <f>"MANUEL"</f>
        <v>MANUEL</v>
      </c>
      <c r="G2613">
        <v>6</v>
      </c>
      <c r="H2613">
        <v>0</v>
      </c>
      <c r="I2613">
        <v>12</v>
      </c>
    </row>
    <row r="2614" spans="1:9" x14ac:dyDescent="0.25">
      <c r="A2614" t="s">
        <v>49</v>
      </c>
      <c r="B2614" t="str">
        <f>"""TorlysDynamics"",""Torlys Inc."",""111"",""3"",""SHA0251960"",""4"",""10000"""</f>
        <v>"TorlysDynamics","Torlys Inc.","111","3","SHA0251960","4","10000"</v>
      </c>
      <c r="C2614" s="2">
        <v>45951</v>
      </c>
      <c r="D2614" s="2" t="str">
        <f>"SHA0251960"</f>
        <v>SHA0251960</v>
      </c>
      <c r="E2614" s="2" t="str">
        <f>"G100"</f>
        <v>G100</v>
      </c>
      <c r="F2614" t="str">
        <f>"CHICO"</f>
        <v>CHICO</v>
      </c>
      <c r="G2614">
        <v>12</v>
      </c>
      <c r="H2614">
        <v>0</v>
      </c>
      <c r="I2614">
        <v>273.83999999999997</v>
      </c>
    </row>
    <row r="2615" spans="1:9" x14ac:dyDescent="0.25">
      <c r="A2615" t="s">
        <v>49</v>
      </c>
      <c r="B2615" t="str">
        <f>"""TorlysDynamics"",""Torlys Inc."",""111"",""3"",""SHA0251961"",""4"",""10000"""</f>
        <v>"TorlysDynamics","Torlys Inc.","111","3","SHA0251961","4","10000"</v>
      </c>
      <c r="C2615" s="2">
        <v>45951</v>
      </c>
      <c r="D2615" s="2" t="str">
        <f>"SHA0251961"</f>
        <v>SHA0251961</v>
      </c>
      <c r="E2615" s="2" t="str">
        <f>"R252"</f>
        <v>R252</v>
      </c>
      <c r="F2615" t="str">
        <f>"JASON-R"</f>
        <v>JASON-R</v>
      </c>
      <c r="G2615">
        <v>74</v>
      </c>
      <c r="H2615">
        <v>0</v>
      </c>
      <c r="I2615">
        <v>1084.8399999999999</v>
      </c>
    </row>
    <row r="2616" spans="1:9" x14ac:dyDescent="0.25">
      <c r="A2616" t="s">
        <v>49</v>
      </c>
      <c r="B2616" t="str">
        <f>"""TorlysDynamics"",""Torlys Inc."",""111"",""3"",""SHA0251962"",""4"",""10000"""</f>
        <v>"TorlysDynamics","Torlys Inc.","111","3","SHA0251962","4","10000"</v>
      </c>
      <c r="C2616" s="2">
        <v>45951</v>
      </c>
      <c r="D2616" s="2" t="str">
        <f>"SHA0251962"</f>
        <v>SHA0251962</v>
      </c>
      <c r="E2616" s="2" t="str">
        <f>"R252"</f>
        <v>R252</v>
      </c>
      <c r="F2616" t="str">
        <f>"JASON-R"</f>
        <v>JASON-R</v>
      </c>
      <c r="G2616">
        <v>46</v>
      </c>
      <c r="H2616">
        <v>0</v>
      </c>
      <c r="I2616">
        <v>1068.1199999999999</v>
      </c>
    </row>
    <row r="2617" spans="1:9" x14ac:dyDescent="0.25">
      <c r="A2617" t="s">
        <v>49</v>
      </c>
      <c r="B2617" t="str">
        <f>"""TorlysDynamics"",""Torlys Inc."",""111"",""3"",""SHA0251963"",""4"",""10000"""</f>
        <v>"TorlysDynamics","Torlys Inc.","111","3","SHA0251963","4","10000"</v>
      </c>
      <c r="C2617" s="2">
        <v>45951</v>
      </c>
      <c r="D2617" s="2" t="str">
        <f>"SHA0251963"</f>
        <v>SHA0251963</v>
      </c>
      <c r="E2617" s="2" t="str">
        <f>"R252"</f>
        <v>R252</v>
      </c>
      <c r="F2617" t="str">
        <f>"JASON-R"</f>
        <v>JASON-R</v>
      </c>
      <c r="G2617">
        <v>46</v>
      </c>
      <c r="H2617">
        <v>0</v>
      </c>
      <c r="I2617">
        <v>1068.1199999999999</v>
      </c>
    </row>
    <row r="2618" spans="1:9" x14ac:dyDescent="0.25">
      <c r="A2618" t="s">
        <v>49</v>
      </c>
      <c r="B2618" t="str">
        <f>"""TorlysDynamics"",""Torlys Inc."",""111"",""3"",""SHA0251963"",""4"",""30000"""</f>
        <v>"TorlysDynamics","Torlys Inc.","111","3","SHA0251963","4","30000"</v>
      </c>
      <c r="C2618" s="2">
        <v>45951</v>
      </c>
      <c r="D2618" s="2" t="str">
        <f>"SHA0251963"</f>
        <v>SHA0251963</v>
      </c>
      <c r="E2618" s="2" t="str">
        <f>"R252"</f>
        <v>R252</v>
      </c>
      <c r="F2618" t="str">
        <f>"JASON-R"</f>
        <v>JASON-R</v>
      </c>
      <c r="G2618">
        <v>0</v>
      </c>
      <c r="H2618">
        <v>0</v>
      </c>
      <c r="I2618">
        <v>4</v>
      </c>
    </row>
    <row r="2619" spans="1:9" x14ac:dyDescent="0.25">
      <c r="A2619" t="s">
        <v>49</v>
      </c>
      <c r="B2619" t="str">
        <f>"""TorlysDynamics"",""Torlys Inc."",""111"",""3"",""SHA0251971"",""4"",""10000"""</f>
        <v>"TorlysDynamics","Torlys Inc.","111","3","SHA0251971","4","10000"</v>
      </c>
      <c r="C2619" s="2">
        <v>45951</v>
      </c>
      <c r="D2619" s="2" t="str">
        <f>"SHA0251971"</f>
        <v>SHA0251971</v>
      </c>
      <c r="E2619" s="2" t="str">
        <f>"P6700"</f>
        <v>P6700</v>
      </c>
      <c r="F2619" t="str">
        <f>"CHICO"</f>
        <v>CHICO</v>
      </c>
      <c r="G2619">
        <v>0</v>
      </c>
      <c r="H2619">
        <v>7</v>
      </c>
      <c r="I2619">
        <v>280</v>
      </c>
    </row>
    <row r="2620" spans="1:9" x14ac:dyDescent="0.25">
      <c r="A2620" t="s">
        <v>49</v>
      </c>
      <c r="B2620" t="str">
        <f>"""TorlysDynamics"",""Torlys Inc."",""111"",""3"",""SHA0251972"",""4"",""10000"""</f>
        <v>"TorlysDynamics","Torlys Inc.","111","3","SHA0251972","4","10000"</v>
      </c>
      <c r="C2620" s="2">
        <v>45951</v>
      </c>
      <c r="D2620" s="2" t="str">
        <f>"SHA0251972"</f>
        <v>SHA0251972</v>
      </c>
      <c r="E2620" s="2" t="str">
        <f>"S425"</f>
        <v>S425</v>
      </c>
      <c r="F2620" t="str">
        <f>"MANUEL"</f>
        <v>MANUEL</v>
      </c>
      <c r="G2620">
        <v>33</v>
      </c>
      <c r="H2620">
        <v>0</v>
      </c>
      <c r="I2620">
        <v>776.49</v>
      </c>
    </row>
    <row r="2621" spans="1:9" x14ac:dyDescent="0.25">
      <c r="A2621" t="s">
        <v>49</v>
      </c>
      <c r="B2621" t="str">
        <f>"""TorlysDynamics"",""Torlys Inc."",""111"",""3"",""SHA0251972"",""4"",""20000"""</f>
        <v>"TorlysDynamics","Torlys Inc.","111","3","SHA0251972","4","20000"</v>
      </c>
      <c r="C2621" s="2">
        <v>45951</v>
      </c>
      <c r="D2621" s="2" t="str">
        <f>"SHA0251972"</f>
        <v>SHA0251972</v>
      </c>
      <c r="E2621" s="2" t="str">
        <f>"S425"</f>
        <v>S425</v>
      </c>
      <c r="F2621" t="str">
        <f>"MANUEL"</f>
        <v>MANUEL</v>
      </c>
      <c r="G2621">
        <v>1</v>
      </c>
      <c r="H2621">
        <v>0</v>
      </c>
      <c r="I2621">
        <v>1</v>
      </c>
    </row>
    <row r="2622" spans="1:9" x14ac:dyDescent="0.25">
      <c r="A2622" t="s">
        <v>49</v>
      </c>
      <c r="B2622" t="str">
        <f>"""TorlysDynamics"",""Torlys Inc."",""111"",""3"",""SHA0251978"",""4"",""10000"""</f>
        <v>"TorlysDynamics","Torlys Inc.","111","3","SHA0251978","4","10000"</v>
      </c>
      <c r="C2622" s="2">
        <v>45951</v>
      </c>
      <c r="D2622" s="2" t="str">
        <f>"SHA0251978"</f>
        <v>SHA0251978</v>
      </c>
      <c r="E2622" s="2" t="str">
        <f>"V105"</f>
        <v>V105</v>
      </c>
      <c r="F2622" t="str">
        <f>"CHICO"</f>
        <v>CHICO</v>
      </c>
      <c r="G2622">
        <v>0</v>
      </c>
      <c r="H2622">
        <v>1</v>
      </c>
      <c r="I2622">
        <v>1445.95</v>
      </c>
    </row>
    <row r="2623" spans="1:9" x14ac:dyDescent="0.25">
      <c r="A2623" t="s">
        <v>49</v>
      </c>
      <c r="B2623" t="str">
        <f>"""TorlysDynamics"",""Torlys Inc."",""111"",""3"",""SHA0251978"",""4"",""40000"""</f>
        <v>"TorlysDynamics","Torlys Inc.","111","3","SHA0251978","4","40000"</v>
      </c>
      <c r="C2623" s="2">
        <v>45951</v>
      </c>
      <c r="D2623" s="2" t="str">
        <f>"SHA0251978"</f>
        <v>SHA0251978</v>
      </c>
      <c r="E2623" s="2" t="str">
        <f>"V105"</f>
        <v>V105</v>
      </c>
      <c r="F2623" t="str">
        <f>"CHICO"</f>
        <v>CHICO</v>
      </c>
      <c r="G2623">
        <v>0</v>
      </c>
      <c r="H2623">
        <v>0</v>
      </c>
      <c r="I2623">
        <v>2</v>
      </c>
    </row>
    <row r="2624" spans="1:9" x14ac:dyDescent="0.25">
      <c r="A2624" t="s">
        <v>49</v>
      </c>
      <c r="B2624" t="str">
        <f>"""TorlysDynamics"",""Torlys Inc."",""111"",""3"",""SHA0251978"",""4"",""50000"""</f>
        <v>"TorlysDynamics","Torlys Inc.","111","3","SHA0251978","4","50000"</v>
      </c>
      <c r="C2624" s="2">
        <v>45951</v>
      </c>
      <c r="D2624" s="2" t="str">
        <f>"SHA0251978"</f>
        <v>SHA0251978</v>
      </c>
      <c r="E2624" s="2" t="str">
        <f>"V105"</f>
        <v>V105</v>
      </c>
      <c r="F2624" t="str">
        <f>"CHICO"</f>
        <v>CHICO</v>
      </c>
      <c r="G2624">
        <v>53</v>
      </c>
      <c r="H2624">
        <v>0</v>
      </c>
      <c r="I2624">
        <v>1393.37</v>
      </c>
    </row>
    <row r="2625" spans="1:9" x14ac:dyDescent="0.25">
      <c r="A2625" t="s">
        <v>49</v>
      </c>
      <c r="B2625" t="str">
        <f>"""TorlysDynamics"",""Torlys Inc."",""111"",""3"",""SHA0251979"",""4"",""10000"""</f>
        <v>"TorlysDynamics","Torlys Inc.","111","3","SHA0251979","4","10000"</v>
      </c>
      <c r="C2625" s="2">
        <v>45951</v>
      </c>
      <c r="D2625" s="2" t="str">
        <f>"SHA0251979"</f>
        <v>SHA0251979</v>
      </c>
      <c r="E2625" s="2" t="str">
        <f>"V105"</f>
        <v>V105</v>
      </c>
      <c r="F2625" t="str">
        <f>"CHICO"</f>
        <v>CHICO</v>
      </c>
      <c r="G2625">
        <v>15</v>
      </c>
      <c r="H2625">
        <v>1</v>
      </c>
      <c r="I2625">
        <v>1451.34</v>
      </c>
    </row>
    <row r="2626" spans="1:9" x14ac:dyDescent="0.25">
      <c r="A2626" t="s">
        <v>49</v>
      </c>
      <c r="B2626" t="str">
        <f>"""TorlysDynamics"",""Torlys Inc."",""111"",""3"",""SHA0251980"",""4"",""10000"""</f>
        <v>"TorlysDynamics","Torlys Inc.","111","3","SHA0251980","4","10000"</v>
      </c>
      <c r="C2626" s="2">
        <v>45951</v>
      </c>
      <c r="D2626" s="2" t="str">
        <f>"SHA0251980"</f>
        <v>SHA0251980</v>
      </c>
      <c r="E2626" s="2" t="str">
        <f>"I1050"</f>
        <v>I1050</v>
      </c>
      <c r="F2626" t="str">
        <f>"BRANDON"</f>
        <v>BRANDON</v>
      </c>
      <c r="G2626">
        <v>29</v>
      </c>
      <c r="H2626">
        <v>1</v>
      </c>
      <c r="I2626">
        <v>1899.45</v>
      </c>
    </row>
    <row r="2627" spans="1:9" x14ac:dyDescent="0.25">
      <c r="A2627" t="s">
        <v>49</v>
      </c>
      <c r="B2627" t="str">
        <f>"""TorlysDynamics"",""Torlys Inc."",""111"",""3"",""SHA0251980"",""4"",""30000"""</f>
        <v>"TorlysDynamics","Torlys Inc.","111","3","SHA0251980","4","30000"</v>
      </c>
      <c r="C2627" s="2">
        <v>45951</v>
      </c>
      <c r="D2627" s="2" t="str">
        <f>"SHA0251980"</f>
        <v>SHA0251980</v>
      </c>
      <c r="E2627" s="2" t="str">
        <f>"I1050"</f>
        <v>I1050</v>
      </c>
      <c r="F2627" t="str">
        <f>"BRANDON"</f>
        <v>BRANDON</v>
      </c>
      <c r="G2627">
        <v>0</v>
      </c>
      <c r="H2627">
        <v>0</v>
      </c>
      <c r="I2627">
        <v>10</v>
      </c>
    </row>
    <row r="2628" spans="1:9" x14ac:dyDescent="0.25">
      <c r="A2628" t="s">
        <v>49</v>
      </c>
      <c r="B2628" t="str">
        <f>"""TorlysDynamics"",""Torlys Inc."",""111"",""3"",""SHA0251981"",""4"",""10000"""</f>
        <v>"TorlysDynamics","Torlys Inc.","111","3","SHA0251981","4","10000"</v>
      </c>
      <c r="C2628" s="2">
        <v>45951</v>
      </c>
      <c r="D2628" s="2" t="str">
        <f>"SHA0251981"</f>
        <v>SHA0251981</v>
      </c>
      <c r="E2628" s="2" t="str">
        <f>"D305"</f>
        <v>D305</v>
      </c>
      <c r="F2628" t="str">
        <f>"CHICO"</f>
        <v>CHICO</v>
      </c>
      <c r="G2628">
        <v>6</v>
      </c>
      <c r="H2628">
        <v>0</v>
      </c>
      <c r="I2628">
        <v>102.66</v>
      </c>
    </row>
    <row r="2629" spans="1:9" x14ac:dyDescent="0.25">
      <c r="A2629" t="s">
        <v>49</v>
      </c>
      <c r="B2629" t="str">
        <f>"""TorlysDynamics"",""Torlys Inc."",""111"",""3"",""SHA0251983"",""4"",""10000"""</f>
        <v>"TorlysDynamics","Torlys Inc.","111","3","SHA0251983","4","10000"</v>
      </c>
      <c r="C2629" s="2">
        <v>45951</v>
      </c>
      <c r="D2629" s="2" t="str">
        <f>"SHA0251983"</f>
        <v>SHA0251983</v>
      </c>
      <c r="E2629" s="2" t="str">
        <f>"P1119"</f>
        <v>P1119</v>
      </c>
      <c r="F2629" t="str">
        <f>"BRANDON"</f>
        <v>BRANDON</v>
      </c>
      <c r="G2629">
        <v>44</v>
      </c>
      <c r="H2629">
        <v>0</v>
      </c>
      <c r="I2629">
        <v>1021.68</v>
      </c>
    </row>
    <row r="2630" spans="1:9" x14ac:dyDescent="0.25">
      <c r="A2630" t="s">
        <v>49</v>
      </c>
      <c r="B2630" t="str">
        <f>"""TorlysDynamics"",""Torlys Inc."",""111"",""3"",""SHA0251984"",""4"",""10000"""</f>
        <v>"TorlysDynamics","Torlys Inc.","111","3","SHA0251984","4","10000"</v>
      </c>
      <c r="C2630" s="2">
        <v>45951</v>
      </c>
      <c r="D2630" s="2" t="str">
        <f>"SHA0251984"</f>
        <v>SHA0251984</v>
      </c>
      <c r="E2630" s="2" t="str">
        <f>"P1119"</f>
        <v>P1119</v>
      </c>
      <c r="F2630" t="str">
        <f>"BRANDON"</f>
        <v>BRANDON</v>
      </c>
      <c r="G2630">
        <v>28</v>
      </c>
      <c r="H2630">
        <v>0</v>
      </c>
      <c r="I2630">
        <v>437.92</v>
      </c>
    </row>
    <row r="2631" spans="1:9" x14ac:dyDescent="0.25">
      <c r="A2631" t="s">
        <v>49</v>
      </c>
      <c r="B2631" t="str">
        <f>"""TorlysDynamics"",""Torlys Inc."",""111"",""3"",""SHA0251984"",""4"",""30000"""</f>
        <v>"TorlysDynamics","Torlys Inc.","111","3","SHA0251984","4","30000"</v>
      </c>
      <c r="C2631" s="2">
        <v>45951</v>
      </c>
      <c r="D2631" s="2" t="str">
        <f>"SHA0251984"</f>
        <v>SHA0251984</v>
      </c>
      <c r="E2631" s="2" t="str">
        <f>"P1119"</f>
        <v>P1119</v>
      </c>
      <c r="F2631" t="str">
        <f>"BRANDON"</f>
        <v>BRANDON</v>
      </c>
      <c r="G2631">
        <v>0</v>
      </c>
      <c r="H2631">
        <v>0</v>
      </c>
      <c r="I2631">
        <v>2</v>
      </c>
    </row>
    <row r="2632" spans="1:9" x14ac:dyDescent="0.25">
      <c r="A2632" t="s">
        <v>49</v>
      </c>
      <c r="B2632" t="str">
        <f>"""TorlysDynamics"",""Torlys Inc."",""111"",""3"",""SHA0251985"",""4"",""10000"""</f>
        <v>"TorlysDynamics","Torlys Inc.","111","3","SHA0251985","4","10000"</v>
      </c>
      <c r="C2632" s="2">
        <v>45951</v>
      </c>
      <c r="D2632" s="2" t="str">
        <f>"SHA0251985"</f>
        <v>SHA0251985</v>
      </c>
      <c r="E2632" s="2" t="str">
        <f>"P1119"</f>
        <v>P1119</v>
      </c>
      <c r="F2632" t="str">
        <f>"BRANDON"</f>
        <v>BRANDON</v>
      </c>
      <c r="G2632">
        <v>31</v>
      </c>
      <c r="H2632">
        <v>0</v>
      </c>
      <c r="I2632">
        <v>726.95</v>
      </c>
    </row>
    <row r="2633" spans="1:9" x14ac:dyDescent="0.25">
      <c r="A2633" t="s">
        <v>49</v>
      </c>
      <c r="B2633" t="str">
        <f>"""TorlysDynamics"",""Torlys Inc."",""111"",""3"",""SHA0251985"",""4"",""30000"""</f>
        <v>"TorlysDynamics","Torlys Inc.","111","3","SHA0251985","4","30000"</v>
      </c>
      <c r="C2633" s="2">
        <v>45951</v>
      </c>
      <c r="D2633" s="2" t="str">
        <f>"SHA0251985"</f>
        <v>SHA0251985</v>
      </c>
      <c r="E2633" s="2" t="str">
        <f>"P1119"</f>
        <v>P1119</v>
      </c>
      <c r="F2633" t="str">
        <f>"BRANDON"</f>
        <v>BRANDON</v>
      </c>
      <c r="G2633">
        <v>7</v>
      </c>
      <c r="H2633">
        <v>0</v>
      </c>
      <c r="I2633">
        <v>164.15</v>
      </c>
    </row>
    <row r="2634" spans="1:9" x14ac:dyDescent="0.25">
      <c r="A2634" t="s">
        <v>49</v>
      </c>
      <c r="B2634" t="str">
        <f>"""TorlysDynamics"",""Torlys Inc."",""111"",""3"",""SHA0251988"",""4"",""10000"""</f>
        <v>"TorlysDynamics","Torlys Inc.","111","3","SHA0251988","4","10000"</v>
      </c>
      <c r="C2634" s="2">
        <v>45951</v>
      </c>
      <c r="D2634" s="2" t="str">
        <f>"SHA0251988"</f>
        <v>SHA0251988</v>
      </c>
      <c r="E2634" s="2" t="str">
        <f>"P1119"</f>
        <v>P1119</v>
      </c>
      <c r="F2634" t="str">
        <f>"BRANDON"</f>
        <v>BRANDON</v>
      </c>
      <c r="G2634">
        <v>2</v>
      </c>
      <c r="H2634">
        <v>0</v>
      </c>
      <c r="I2634">
        <v>28.9</v>
      </c>
    </row>
    <row r="2635" spans="1:9" x14ac:dyDescent="0.25">
      <c r="A2635" t="s">
        <v>49</v>
      </c>
      <c r="B2635" t="str">
        <f>"""TorlysDynamics"",""Torlys Inc."",""111"",""3"",""SHA0251995"",""4"",""10000"""</f>
        <v>"TorlysDynamics","Torlys Inc.","111","3","SHA0251995","4","10000"</v>
      </c>
      <c r="C2635" s="2">
        <v>45951</v>
      </c>
      <c r="D2635" s="2" t="str">
        <f>"SHA0251995"</f>
        <v>SHA0251995</v>
      </c>
      <c r="E2635" s="2" t="str">
        <f>"S146"</f>
        <v>S146</v>
      </c>
      <c r="F2635" t="str">
        <f>"AQIYL"</f>
        <v>AQIYL</v>
      </c>
      <c r="G2635">
        <v>34</v>
      </c>
      <c r="H2635">
        <v>0</v>
      </c>
      <c r="I2635">
        <v>797.3</v>
      </c>
    </row>
    <row r="2636" spans="1:9" x14ac:dyDescent="0.25">
      <c r="A2636" t="s">
        <v>49</v>
      </c>
      <c r="B2636" t="str">
        <f>"""TorlysDynamics"",""Torlys Inc."",""111"",""3"",""SHA0251996"",""4"",""10000"""</f>
        <v>"TorlysDynamics","Torlys Inc.","111","3","SHA0251996","4","10000"</v>
      </c>
      <c r="C2636" s="2">
        <v>45951</v>
      </c>
      <c r="D2636" s="2" t="str">
        <f>"SHA0251996"</f>
        <v>SHA0251996</v>
      </c>
      <c r="E2636" s="2" t="str">
        <f>"S146"</f>
        <v>S146</v>
      </c>
      <c r="F2636" t="str">
        <f>"AQIYL"</f>
        <v>AQIYL</v>
      </c>
      <c r="G2636">
        <v>25</v>
      </c>
      <c r="H2636">
        <v>0</v>
      </c>
      <c r="I2636">
        <v>586.25</v>
      </c>
    </row>
    <row r="2637" spans="1:9" x14ac:dyDescent="0.25">
      <c r="A2637" t="s">
        <v>49</v>
      </c>
      <c r="B2637" t="str">
        <f>"""TorlysDynamics"",""Torlys Inc."",""111"",""3"",""SHA0251997"",""4"",""10000"""</f>
        <v>"TorlysDynamics","Torlys Inc.","111","3","SHA0251997","4","10000"</v>
      </c>
      <c r="C2637" s="2">
        <v>45951</v>
      </c>
      <c r="D2637" s="2" t="str">
        <f>"SHA0251997"</f>
        <v>SHA0251997</v>
      </c>
      <c r="E2637" s="2" t="str">
        <f>"S146"</f>
        <v>S146</v>
      </c>
      <c r="F2637" t="str">
        <f>"AQIYL"</f>
        <v>AQIYL</v>
      </c>
      <c r="G2637">
        <v>24</v>
      </c>
      <c r="H2637">
        <v>0</v>
      </c>
      <c r="I2637">
        <v>562.79999999999995</v>
      </c>
    </row>
    <row r="2638" spans="1:9" x14ac:dyDescent="0.25">
      <c r="A2638" t="s">
        <v>49</v>
      </c>
      <c r="B2638" t="str">
        <f>"""TorlysDynamics"",""Torlys Inc."",""111"",""3"",""SHA0251998"",""4"",""10000"""</f>
        <v>"TorlysDynamics","Torlys Inc.","111","3","SHA0251998","4","10000"</v>
      </c>
      <c r="C2638" s="2">
        <v>45951</v>
      </c>
      <c r="D2638" s="2" t="str">
        <f>"SHA0251998"</f>
        <v>SHA0251998</v>
      </c>
      <c r="E2638" s="2" t="str">
        <f>"S146"</f>
        <v>S146</v>
      </c>
      <c r="F2638" t="str">
        <f>"AQIYL"</f>
        <v>AQIYL</v>
      </c>
      <c r="G2638">
        <v>18</v>
      </c>
      <c r="H2638">
        <v>0</v>
      </c>
      <c r="I2638">
        <v>422.1</v>
      </c>
    </row>
    <row r="2639" spans="1:9" x14ac:dyDescent="0.25">
      <c r="A2639" t="s">
        <v>49</v>
      </c>
      <c r="B2639" t="str">
        <f>"""TorlysDynamics"",""Torlys Inc."",""111"",""3"",""SHA0252000"",""4"",""20000"""</f>
        <v>"TorlysDynamics","Torlys Inc.","111","3","SHA0252000","4","20000"</v>
      </c>
      <c r="C2639" s="2">
        <v>45951</v>
      </c>
      <c r="D2639" s="2" t="str">
        <f>"SHA0252000"</f>
        <v>SHA0252000</v>
      </c>
      <c r="E2639" s="2" t="str">
        <f>"S146"</f>
        <v>S146</v>
      </c>
      <c r="F2639" t="str">
        <f>"AQIYL"</f>
        <v>AQIYL</v>
      </c>
      <c r="G2639">
        <v>1</v>
      </c>
      <c r="H2639">
        <v>0</v>
      </c>
      <c r="I2639">
        <v>1</v>
      </c>
    </row>
    <row r="2640" spans="1:9" x14ac:dyDescent="0.25">
      <c r="A2640" t="s">
        <v>49</v>
      </c>
      <c r="B2640" t="str">
        <f>"""TorlysDynamics"",""Torlys Inc."",""111"",""3"",""SHA0252001"",""4"",""10000"""</f>
        <v>"TorlysDynamics","Torlys Inc.","111","3","SHA0252001","4","10000"</v>
      </c>
      <c r="C2640" s="2">
        <v>45951</v>
      </c>
      <c r="D2640" s="2" t="str">
        <f>"SHA0252001"</f>
        <v>SHA0252001</v>
      </c>
      <c r="E2640" s="2" t="str">
        <f>"S146"</f>
        <v>S146</v>
      </c>
      <c r="F2640" t="str">
        <f>"AQIYL"</f>
        <v>AQIYL</v>
      </c>
      <c r="G2640">
        <v>59</v>
      </c>
      <c r="H2640">
        <v>0</v>
      </c>
      <c r="I2640">
        <v>1013.62</v>
      </c>
    </row>
    <row r="2641" spans="1:9" x14ac:dyDescent="0.25">
      <c r="A2641" t="s">
        <v>49</v>
      </c>
      <c r="B2641" t="str">
        <f>"""TorlysDynamics"",""Torlys Inc."",""111"",""3"",""SHA0252003"",""4"",""10000"""</f>
        <v>"TorlysDynamics","Torlys Inc.","111","3","SHA0252003","4","10000"</v>
      </c>
      <c r="C2641" s="2">
        <v>45951</v>
      </c>
      <c r="D2641" s="2" t="str">
        <f>"SHA0252003"</f>
        <v>SHA0252003</v>
      </c>
      <c r="E2641" s="2" t="str">
        <f>"S146"</f>
        <v>S146</v>
      </c>
      <c r="F2641" t="str">
        <f>"AQIYL"</f>
        <v>AQIYL</v>
      </c>
      <c r="G2641">
        <v>0</v>
      </c>
      <c r="H2641">
        <v>0</v>
      </c>
      <c r="I2641">
        <v>1</v>
      </c>
    </row>
    <row r="2642" spans="1:9" x14ac:dyDescent="0.25">
      <c r="A2642" t="s">
        <v>49</v>
      </c>
      <c r="B2642" t="str">
        <f>"""TorlysDynamics"",""Torlys Inc."",""111"",""3"",""SHA0252004"",""4"",""10000"""</f>
        <v>"TorlysDynamics","Torlys Inc.","111","3","SHA0252004","4","10000"</v>
      </c>
      <c r="C2642" s="2">
        <v>45951</v>
      </c>
      <c r="D2642" s="2" t="str">
        <f>"SHA0252004"</f>
        <v>SHA0252004</v>
      </c>
      <c r="E2642" s="2" t="str">
        <f>"S146"</f>
        <v>S146</v>
      </c>
      <c r="F2642" t="str">
        <f>"AQIYL"</f>
        <v>AQIYL</v>
      </c>
      <c r="G2642">
        <v>58</v>
      </c>
      <c r="H2642">
        <v>0</v>
      </c>
      <c r="I2642">
        <v>415.86</v>
      </c>
    </row>
    <row r="2643" spans="1:9" x14ac:dyDescent="0.25">
      <c r="A2643" t="s">
        <v>49</v>
      </c>
      <c r="B2643" t="str">
        <f>"""TorlysDynamics"",""Torlys Inc."",""111"",""3"",""SHA0252004"",""4"",""20000"""</f>
        <v>"TorlysDynamics","Torlys Inc.","111","3","SHA0252004","4","20000"</v>
      </c>
      <c r="C2643" s="2">
        <v>45951</v>
      </c>
      <c r="D2643" s="2" t="str">
        <f>"SHA0252004"</f>
        <v>SHA0252004</v>
      </c>
      <c r="E2643" s="2" t="str">
        <f>"S146"</f>
        <v>S146</v>
      </c>
      <c r="F2643" t="str">
        <f>"AQIYL"</f>
        <v>AQIYL</v>
      </c>
      <c r="G2643">
        <v>47</v>
      </c>
      <c r="H2643">
        <v>0</v>
      </c>
      <c r="I2643">
        <v>689.02</v>
      </c>
    </row>
    <row r="2644" spans="1:9" x14ac:dyDescent="0.25">
      <c r="A2644" t="s">
        <v>49</v>
      </c>
      <c r="B2644" t="str">
        <f>"""TorlysDynamics"",""Torlys Inc."",""111"",""3"",""SHA0252004"",""4"",""30000"""</f>
        <v>"TorlysDynamics","Torlys Inc.","111","3","SHA0252004","4","30000"</v>
      </c>
      <c r="C2644" s="2">
        <v>45951</v>
      </c>
      <c r="D2644" s="2" t="str">
        <f>"SHA0252004"</f>
        <v>SHA0252004</v>
      </c>
      <c r="E2644" s="2" t="str">
        <f>"S146"</f>
        <v>S146</v>
      </c>
      <c r="F2644" t="str">
        <f>"AQIYL"</f>
        <v>AQIYL</v>
      </c>
      <c r="G2644">
        <v>0</v>
      </c>
      <c r="H2644">
        <v>0</v>
      </c>
      <c r="I2644">
        <v>3</v>
      </c>
    </row>
    <row r="2645" spans="1:9" x14ac:dyDescent="0.25">
      <c r="A2645" t="s">
        <v>49</v>
      </c>
      <c r="B2645" t="str">
        <f>"""TorlysDynamics"",""Torlys Inc."",""111"",""3"",""SHA0252004"",""4"",""40000"""</f>
        <v>"TorlysDynamics","Torlys Inc.","111","3","SHA0252004","4","40000"</v>
      </c>
      <c r="C2645" s="2">
        <v>45951</v>
      </c>
      <c r="D2645" s="2" t="str">
        <f>"SHA0252004"</f>
        <v>SHA0252004</v>
      </c>
      <c r="E2645" s="2" t="str">
        <f>"S146"</f>
        <v>S146</v>
      </c>
      <c r="F2645" t="str">
        <f>"AQIYL"</f>
        <v>AQIYL</v>
      </c>
      <c r="G2645">
        <v>0</v>
      </c>
      <c r="H2645">
        <v>0</v>
      </c>
      <c r="I2645">
        <v>1</v>
      </c>
    </row>
    <row r="2646" spans="1:9" x14ac:dyDescent="0.25">
      <c r="A2646" t="s">
        <v>49</v>
      </c>
      <c r="B2646" t="str">
        <f>"""TorlysDynamics"",""Torlys Inc."",""111"",""3"",""SHA0252005"",""4"",""10000"""</f>
        <v>"TorlysDynamics","Torlys Inc.","111","3","SHA0252005","4","10000"</v>
      </c>
      <c r="C2646" s="2">
        <v>45951</v>
      </c>
      <c r="D2646" s="2" t="str">
        <f>"SHA0252005"</f>
        <v>SHA0252005</v>
      </c>
      <c r="E2646" s="2" t="str">
        <f>"R265"</f>
        <v>R265</v>
      </c>
      <c r="F2646" t="str">
        <f>"AQIYL"</f>
        <v>AQIYL</v>
      </c>
      <c r="G2646">
        <v>4</v>
      </c>
      <c r="H2646">
        <v>0</v>
      </c>
      <c r="I2646">
        <v>93.8</v>
      </c>
    </row>
    <row r="2647" spans="1:9" x14ac:dyDescent="0.25">
      <c r="A2647" t="s">
        <v>49</v>
      </c>
      <c r="B2647" t="str">
        <f>"""TorlysDynamics"",""Torlys Inc."",""111"",""3"",""SHA0252010"",""4"",""10000"""</f>
        <v>"TorlysDynamics","Torlys Inc.","111","3","SHA0252010","4","10000"</v>
      </c>
      <c r="C2647" s="2">
        <v>45951</v>
      </c>
      <c r="D2647" s="2" t="str">
        <f>"SHA0252010"</f>
        <v>SHA0252010</v>
      </c>
      <c r="E2647" s="2" t="str">
        <f>"M130"</f>
        <v>M130</v>
      </c>
      <c r="F2647" t="str">
        <f>"MANUEL"</f>
        <v>MANUEL</v>
      </c>
      <c r="G2647">
        <v>34</v>
      </c>
      <c r="H2647">
        <v>0</v>
      </c>
      <c r="I2647">
        <v>797.3</v>
      </c>
    </row>
    <row r="2648" spans="1:9" x14ac:dyDescent="0.25">
      <c r="A2648" t="s">
        <v>49</v>
      </c>
      <c r="B2648" t="str">
        <f>"""TorlysDynamics"",""Torlys Inc."",""111"",""3"",""SHA0252010"",""4"",""30000"""</f>
        <v>"TorlysDynamics","Torlys Inc.","111","3","SHA0252010","4","30000"</v>
      </c>
      <c r="C2648" s="2">
        <v>45951</v>
      </c>
      <c r="D2648" s="2" t="str">
        <f>"SHA0252010"</f>
        <v>SHA0252010</v>
      </c>
      <c r="E2648" s="2" t="str">
        <f>"M130"</f>
        <v>M130</v>
      </c>
      <c r="F2648" t="str">
        <f>"MANUEL"</f>
        <v>MANUEL</v>
      </c>
      <c r="G2648">
        <v>0</v>
      </c>
      <c r="H2648">
        <v>0</v>
      </c>
      <c r="I2648">
        <v>4</v>
      </c>
    </row>
    <row r="2649" spans="1:9" x14ac:dyDescent="0.25">
      <c r="A2649" t="s">
        <v>49</v>
      </c>
      <c r="B2649" t="str">
        <f>"""TorlysDynamics"",""Torlys Inc."",""111"",""3"",""SHA0252010"",""4"",""40000"""</f>
        <v>"TorlysDynamics","Torlys Inc.","111","3","SHA0252010","4","40000"</v>
      </c>
      <c r="C2649" s="2">
        <v>45951</v>
      </c>
      <c r="D2649" s="2" t="str">
        <f>"SHA0252010"</f>
        <v>SHA0252010</v>
      </c>
      <c r="E2649" s="2" t="str">
        <f>"M130"</f>
        <v>M130</v>
      </c>
      <c r="F2649" t="str">
        <f>"MANUEL"</f>
        <v>MANUEL</v>
      </c>
      <c r="G2649">
        <v>8</v>
      </c>
      <c r="H2649">
        <v>2</v>
      </c>
      <c r="I2649">
        <v>2626.4</v>
      </c>
    </row>
    <row r="2650" spans="1:9" x14ac:dyDescent="0.25">
      <c r="A2650" t="s">
        <v>49</v>
      </c>
      <c r="B2650" t="str">
        <f>"""TorlysDynamics"",""Torlys Inc."",""111"",""3"",""SHA0252010"",""4"",""60000"""</f>
        <v>"TorlysDynamics","Torlys Inc.","111","3","SHA0252010","4","60000"</v>
      </c>
      <c r="C2650" s="2">
        <v>45951</v>
      </c>
      <c r="D2650" s="2" t="str">
        <f>"SHA0252010"</f>
        <v>SHA0252010</v>
      </c>
      <c r="E2650" s="2" t="str">
        <f>"M130"</f>
        <v>M130</v>
      </c>
      <c r="F2650" t="str">
        <f>"MANUEL"</f>
        <v>MANUEL</v>
      </c>
      <c r="G2650">
        <v>0</v>
      </c>
      <c r="H2650">
        <v>0</v>
      </c>
      <c r="I2650">
        <v>11</v>
      </c>
    </row>
    <row r="2651" spans="1:9" x14ac:dyDescent="0.25">
      <c r="A2651" t="s">
        <v>49</v>
      </c>
      <c r="B2651" t="str">
        <f>"""TorlysDynamics"",""Torlys Inc."",""111"",""3"",""SHA0252010"",""4"",""70000"""</f>
        <v>"TorlysDynamics","Torlys Inc.","111","3","SHA0252010","4","70000"</v>
      </c>
      <c r="C2651" s="2">
        <v>45951</v>
      </c>
      <c r="D2651" s="2" t="str">
        <f>"SHA0252010"</f>
        <v>SHA0252010</v>
      </c>
      <c r="E2651" s="2" t="str">
        <f>"M130"</f>
        <v>M130</v>
      </c>
      <c r="F2651" t="str">
        <f>"MANUEL"</f>
        <v>MANUEL</v>
      </c>
      <c r="G2651">
        <v>50</v>
      </c>
      <c r="H2651">
        <v>1</v>
      </c>
      <c r="I2651">
        <v>2391.9</v>
      </c>
    </row>
    <row r="2652" spans="1:9" x14ac:dyDescent="0.25">
      <c r="A2652" t="s">
        <v>49</v>
      </c>
      <c r="B2652" t="str">
        <f>"""TorlysDynamics"",""Torlys Inc."",""111"",""3"",""SHA0252010"",""4"",""95000"""</f>
        <v>"TorlysDynamics","Torlys Inc.","111","3","SHA0252010","4","95000"</v>
      </c>
      <c r="C2652" s="2">
        <v>45951</v>
      </c>
      <c r="D2652" s="2" t="str">
        <f>"SHA0252010"</f>
        <v>SHA0252010</v>
      </c>
      <c r="E2652" s="2" t="str">
        <f>"M130"</f>
        <v>M130</v>
      </c>
      <c r="F2652" t="str">
        <f>"MANUEL"</f>
        <v>MANUEL</v>
      </c>
      <c r="G2652">
        <v>0</v>
      </c>
      <c r="H2652">
        <v>0</v>
      </c>
      <c r="I2652">
        <v>12</v>
      </c>
    </row>
    <row r="2653" spans="1:9" x14ac:dyDescent="0.25">
      <c r="A2653" t="s">
        <v>49</v>
      </c>
      <c r="B2653" t="str">
        <f>"""TorlysDynamics"",""Torlys Inc."",""111"",""3"",""SHA0252010"",""4"",""100000"""</f>
        <v>"TorlysDynamics","Torlys Inc.","111","3","SHA0252010","4","100000"</v>
      </c>
      <c r="C2653" s="2">
        <v>45951</v>
      </c>
      <c r="D2653" s="2" t="str">
        <f>"SHA0252010"</f>
        <v>SHA0252010</v>
      </c>
      <c r="E2653" s="2" t="str">
        <f>"M130"</f>
        <v>M130</v>
      </c>
      <c r="F2653" t="str">
        <f>"MANUEL"</f>
        <v>MANUEL</v>
      </c>
      <c r="G2653">
        <v>27</v>
      </c>
      <c r="H2653">
        <v>0</v>
      </c>
      <c r="I2653">
        <v>709.83</v>
      </c>
    </row>
    <row r="2654" spans="1:9" x14ac:dyDescent="0.25">
      <c r="A2654" t="s">
        <v>49</v>
      </c>
      <c r="B2654" t="str">
        <f>"""TorlysDynamics"",""Torlys Inc."",""111"",""3"",""SHA0252010"",""4"",""135000"""</f>
        <v>"TorlysDynamics","Torlys Inc.","111","3","SHA0252010","4","135000"</v>
      </c>
      <c r="C2654" s="2">
        <v>45951</v>
      </c>
      <c r="D2654" s="2" t="str">
        <f>"SHA0252010"</f>
        <v>SHA0252010</v>
      </c>
      <c r="E2654" s="2" t="str">
        <f>"M130"</f>
        <v>M130</v>
      </c>
      <c r="F2654" t="str">
        <f>"MANUEL"</f>
        <v>MANUEL</v>
      </c>
      <c r="G2654">
        <v>0</v>
      </c>
      <c r="H2654">
        <v>0</v>
      </c>
      <c r="I2654">
        <v>3</v>
      </c>
    </row>
    <row r="2655" spans="1:9" x14ac:dyDescent="0.25">
      <c r="A2655" t="s">
        <v>49</v>
      </c>
      <c r="B2655" t="str">
        <f>"""TorlysDynamics"",""Torlys Inc."",""111"",""3"",""SHA0252010"",""4"",""140000"""</f>
        <v>"TorlysDynamics","Torlys Inc.","111","3","SHA0252010","4","140000"</v>
      </c>
      <c r="C2655" s="2">
        <v>45951</v>
      </c>
      <c r="D2655" s="2" t="str">
        <f>"SHA0252010"</f>
        <v>SHA0252010</v>
      </c>
      <c r="E2655" s="2" t="str">
        <f>"M130"</f>
        <v>M130</v>
      </c>
      <c r="F2655" t="str">
        <f>"MANUEL"</f>
        <v>MANUEL</v>
      </c>
      <c r="G2655">
        <v>13</v>
      </c>
      <c r="H2655">
        <v>0</v>
      </c>
      <c r="I2655">
        <v>368.81</v>
      </c>
    </row>
    <row r="2656" spans="1:9" x14ac:dyDescent="0.25">
      <c r="A2656" t="s">
        <v>49</v>
      </c>
      <c r="B2656" t="str">
        <f>"""TorlysDynamics"",""Torlys Inc."",""111"",""3"",""SHA0252010"",""4"",""150000"""</f>
        <v>"TorlysDynamics","Torlys Inc.","111","3","SHA0252010","4","150000"</v>
      </c>
      <c r="C2656" s="2">
        <v>45951</v>
      </c>
      <c r="D2656" s="2" t="str">
        <f>"SHA0252010"</f>
        <v>SHA0252010</v>
      </c>
      <c r="E2656" s="2" t="str">
        <f>"M130"</f>
        <v>M130</v>
      </c>
      <c r="F2656" t="str">
        <f>"MANUEL"</f>
        <v>MANUEL</v>
      </c>
      <c r="G2656">
        <v>0</v>
      </c>
      <c r="H2656">
        <v>0</v>
      </c>
      <c r="I2656">
        <v>2</v>
      </c>
    </row>
    <row r="2657" spans="1:9" x14ac:dyDescent="0.25">
      <c r="A2657" t="s">
        <v>49</v>
      </c>
      <c r="B2657" t="str">
        <f>"""TorlysDynamics"",""Torlys Inc."",""111"",""3"",""SHA0252010"",""4"",""170000"""</f>
        <v>"TorlysDynamics","Torlys Inc.","111","3","SHA0252010","4","170000"</v>
      </c>
      <c r="C2657" s="2">
        <v>45951</v>
      </c>
      <c r="D2657" s="2" t="str">
        <f>"SHA0252010"</f>
        <v>SHA0252010</v>
      </c>
      <c r="E2657" s="2" t="str">
        <f>"M130"</f>
        <v>M130</v>
      </c>
      <c r="F2657" t="str">
        <f>"MANUEL"</f>
        <v>MANUEL</v>
      </c>
      <c r="G2657">
        <v>20</v>
      </c>
      <c r="H2657">
        <v>1</v>
      </c>
      <c r="I2657">
        <v>1688.4</v>
      </c>
    </row>
    <row r="2658" spans="1:9" x14ac:dyDescent="0.25">
      <c r="A2658" t="s">
        <v>49</v>
      </c>
      <c r="B2658" t="str">
        <f>"""TorlysDynamics"",""Torlys Inc."",""111"",""3"",""SHA0252010"",""4"",""190000"""</f>
        <v>"TorlysDynamics","Torlys Inc.","111","3","SHA0252010","4","190000"</v>
      </c>
      <c r="C2658" s="2">
        <v>45951</v>
      </c>
      <c r="D2658" s="2" t="str">
        <f>"SHA0252010"</f>
        <v>SHA0252010</v>
      </c>
      <c r="E2658" s="2" t="str">
        <f>"M130"</f>
        <v>M130</v>
      </c>
      <c r="F2658" t="str">
        <f>"MANUEL"</f>
        <v>MANUEL</v>
      </c>
      <c r="G2658">
        <v>0</v>
      </c>
      <c r="H2658">
        <v>0</v>
      </c>
      <c r="I2658">
        <v>7</v>
      </c>
    </row>
    <row r="2659" spans="1:9" x14ac:dyDescent="0.25">
      <c r="A2659" t="s">
        <v>49</v>
      </c>
      <c r="B2659" t="str">
        <f>"""TorlysDynamics"",""Torlys Inc."",""111"",""3"",""SHA0252010"",""4"",""200000"""</f>
        <v>"TorlysDynamics","Torlys Inc.","111","3","SHA0252010","4","200000"</v>
      </c>
      <c r="C2659" s="2">
        <v>45951</v>
      </c>
      <c r="D2659" s="2" t="str">
        <f>"SHA0252010"</f>
        <v>SHA0252010</v>
      </c>
      <c r="E2659" s="2" t="str">
        <f>"M130"</f>
        <v>M130</v>
      </c>
      <c r="F2659" t="str">
        <f>"MANUEL"</f>
        <v>MANUEL</v>
      </c>
      <c r="G2659">
        <v>46</v>
      </c>
      <c r="H2659">
        <v>2</v>
      </c>
      <c r="I2659">
        <v>3517.5</v>
      </c>
    </row>
    <row r="2660" spans="1:9" x14ac:dyDescent="0.25">
      <c r="A2660" t="s">
        <v>49</v>
      </c>
      <c r="B2660" t="str">
        <f>"""TorlysDynamics"",""Torlys Inc."",""111"",""3"",""SHA0252010"",""4"",""220000"""</f>
        <v>"TorlysDynamics","Torlys Inc.","111","3","SHA0252010","4","220000"</v>
      </c>
      <c r="C2660" s="2">
        <v>45951</v>
      </c>
      <c r="D2660" s="2" t="str">
        <f>"SHA0252010"</f>
        <v>SHA0252010</v>
      </c>
      <c r="E2660" s="2" t="str">
        <f>"M130"</f>
        <v>M130</v>
      </c>
      <c r="F2660" t="str">
        <f>"MANUEL"</f>
        <v>MANUEL</v>
      </c>
      <c r="G2660">
        <v>0</v>
      </c>
      <c r="H2660">
        <v>0</v>
      </c>
      <c r="I2660">
        <v>17</v>
      </c>
    </row>
    <row r="2661" spans="1:9" x14ac:dyDescent="0.25">
      <c r="A2661" t="s">
        <v>49</v>
      </c>
      <c r="B2661" t="str">
        <f>"""TorlysDynamics"",""Torlys Inc."",""111"",""3"",""SHA0252010"",""4"",""230000"""</f>
        <v>"TorlysDynamics","Torlys Inc.","111","3","SHA0252010","4","230000"</v>
      </c>
      <c r="C2661" s="2">
        <v>45951</v>
      </c>
      <c r="D2661" s="2" t="str">
        <f>"SHA0252010"</f>
        <v>SHA0252010</v>
      </c>
      <c r="E2661" s="2" t="str">
        <f>"M130"</f>
        <v>M130</v>
      </c>
      <c r="F2661" t="str">
        <f>"MANUEL"</f>
        <v>MANUEL</v>
      </c>
      <c r="G2661">
        <v>33</v>
      </c>
      <c r="H2661">
        <v>0</v>
      </c>
      <c r="I2661">
        <v>867.57</v>
      </c>
    </row>
    <row r="2662" spans="1:9" x14ac:dyDescent="0.25">
      <c r="A2662" t="s">
        <v>49</v>
      </c>
      <c r="B2662" t="str">
        <f>"""TorlysDynamics"",""Torlys Inc."",""111"",""3"",""SHA0252010"",""4"",""265000"""</f>
        <v>"TorlysDynamics","Torlys Inc.","111","3","SHA0252010","4","265000"</v>
      </c>
      <c r="C2662" s="2">
        <v>45951</v>
      </c>
      <c r="D2662" s="2" t="str">
        <f>"SHA0252010"</f>
        <v>SHA0252010</v>
      </c>
      <c r="E2662" s="2" t="str">
        <f>"M130"</f>
        <v>M130</v>
      </c>
      <c r="F2662" t="str">
        <f>"MANUEL"</f>
        <v>MANUEL</v>
      </c>
      <c r="G2662">
        <v>0</v>
      </c>
      <c r="H2662">
        <v>0</v>
      </c>
      <c r="I2662">
        <v>4</v>
      </c>
    </row>
    <row r="2663" spans="1:9" x14ac:dyDescent="0.25">
      <c r="A2663" t="s">
        <v>49</v>
      </c>
      <c r="B2663" t="str">
        <f>"""TorlysDynamics"",""Torlys Inc."",""111"",""3"",""SHA0252010"",""4"",""270000"""</f>
        <v>"TorlysDynamics","Torlys Inc.","111","3","SHA0252010","4","270000"</v>
      </c>
      <c r="C2663" s="2">
        <v>45951</v>
      </c>
      <c r="D2663" s="2" t="str">
        <f>"SHA0252010"</f>
        <v>SHA0252010</v>
      </c>
      <c r="E2663" s="2" t="str">
        <f>"M130"</f>
        <v>M130</v>
      </c>
      <c r="F2663" t="str">
        <f>"MANUEL"</f>
        <v>MANUEL</v>
      </c>
      <c r="G2663">
        <v>17</v>
      </c>
      <c r="H2663">
        <v>0</v>
      </c>
      <c r="I2663">
        <v>482.29</v>
      </c>
    </row>
    <row r="2664" spans="1:9" x14ac:dyDescent="0.25">
      <c r="A2664" t="s">
        <v>49</v>
      </c>
      <c r="B2664" t="str">
        <f>"""TorlysDynamics"",""Torlys Inc."",""111"",""3"",""SHA0252010"",""4"",""280000"""</f>
        <v>"TorlysDynamics","Torlys Inc.","111","3","SHA0252010","4","280000"</v>
      </c>
      <c r="C2664" s="2">
        <v>45951</v>
      </c>
      <c r="D2664" s="2" t="str">
        <f>"SHA0252010"</f>
        <v>SHA0252010</v>
      </c>
      <c r="E2664" s="2" t="str">
        <f>"M130"</f>
        <v>M130</v>
      </c>
      <c r="F2664" t="str">
        <f>"MANUEL"</f>
        <v>MANUEL</v>
      </c>
      <c r="G2664">
        <v>0</v>
      </c>
      <c r="H2664">
        <v>0</v>
      </c>
      <c r="I2664">
        <v>3</v>
      </c>
    </row>
    <row r="2665" spans="1:9" x14ac:dyDescent="0.25">
      <c r="A2665" t="s">
        <v>49</v>
      </c>
      <c r="B2665" t="str">
        <f>"""TorlysDynamics"",""Torlys Inc."",""111"",""3"",""SHA0252010"",""4"",""290000"""</f>
        <v>"TorlysDynamics","Torlys Inc.","111","3","SHA0252010","4","290000"</v>
      </c>
      <c r="C2665" s="2">
        <v>45951</v>
      </c>
      <c r="D2665" s="2" t="str">
        <f>"SHA0252010"</f>
        <v>SHA0252010</v>
      </c>
      <c r="E2665" s="2" t="str">
        <f>"M130"</f>
        <v>M130</v>
      </c>
      <c r="F2665" t="str">
        <f>"MANUEL"</f>
        <v>MANUEL</v>
      </c>
      <c r="G2665">
        <v>58</v>
      </c>
      <c r="H2665">
        <v>0</v>
      </c>
      <c r="I2665">
        <v>745.3</v>
      </c>
    </row>
    <row r="2666" spans="1:9" x14ac:dyDescent="0.25">
      <c r="A2666" t="s">
        <v>49</v>
      </c>
      <c r="B2666" t="str">
        <f>"""TorlysDynamics"",""Torlys Inc."",""111"",""3"",""SHA0252010"",""4"",""300000"""</f>
        <v>"TorlysDynamics","Torlys Inc.","111","3","SHA0252010","4","300000"</v>
      </c>
      <c r="C2666" s="2">
        <v>45951</v>
      </c>
      <c r="D2666" s="2" t="str">
        <f>"SHA0252010"</f>
        <v>SHA0252010</v>
      </c>
      <c r="E2666" s="2" t="str">
        <f>"M130"</f>
        <v>M130</v>
      </c>
      <c r="F2666" t="str">
        <f>"MANUEL"</f>
        <v>MANUEL</v>
      </c>
      <c r="G2666">
        <v>0</v>
      </c>
      <c r="H2666">
        <v>0</v>
      </c>
      <c r="I2666">
        <v>3</v>
      </c>
    </row>
    <row r="2667" spans="1:9" x14ac:dyDescent="0.25">
      <c r="A2667" t="s">
        <v>49</v>
      </c>
      <c r="B2667" t="str">
        <f>"""TorlysDynamics"",""Torlys Inc."",""111"",""3"",""SHA0252014"",""4"",""10000"""</f>
        <v>"TorlysDynamics","Torlys Inc.","111","3","SHA0252014","4","10000"</v>
      </c>
      <c r="C2667" s="2">
        <v>45951</v>
      </c>
      <c r="D2667" s="2" t="str">
        <f>"SHA0252014"</f>
        <v>SHA0252014</v>
      </c>
      <c r="E2667" s="2" t="str">
        <f>"K123"</f>
        <v>K123</v>
      </c>
      <c r="F2667" t="str">
        <f>"BRANDON"</f>
        <v>BRANDON</v>
      </c>
      <c r="G2667">
        <v>4</v>
      </c>
      <c r="H2667">
        <v>0</v>
      </c>
      <c r="I2667">
        <v>64.88</v>
      </c>
    </row>
    <row r="2668" spans="1:9" x14ac:dyDescent="0.25">
      <c r="A2668" t="s">
        <v>49</v>
      </c>
      <c r="B2668" t="str">
        <f>"""TorlysDynamics"",""Torlys Inc."",""111"",""3"",""SHA0252014"",""4"",""30000"""</f>
        <v>"TorlysDynamics","Torlys Inc.","111","3","SHA0252014","4","30000"</v>
      </c>
      <c r="C2668" s="2">
        <v>45951</v>
      </c>
      <c r="D2668" s="2" t="str">
        <f>"SHA0252014"</f>
        <v>SHA0252014</v>
      </c>
      <c r="E2668" s="2" t="str">
        <f>"K123"</f>
        <v>K123</v>
      </c>
      <c r="F2668" t="str">
        <f>"BRANDON"</f>
        <v>BRANDON</v>
      </c>
      <c r="G2668">
        <v>0</v>
      </c>
      <c r="H2668">
        <v>0</v>
      </c>
      <c r="I2668">
        <v>1</v>
      </c>
    </row>
    <row r="2669" spans="1:9" x14ac:dyDescent="0.25">
      <c r="A2669" t="s">
        <v>49</v>
      </c>
      <c r="B2669" t="str">
        <f>"""TorlysDynamics"",""Torlys Inc."",""111"",""3"",""SHA0252027"",""4"",""10000"""</f>
        <v>"TorlysDynamics","Torlys Inc.","111","3","SHA0252027","4","10000"</v>
      </c>
      <c r="C2669" s="2">
        <v>45952</v>
      </c>
      <c r="D2669" s="2" t="str">
        <f>"SHA0252027"</f>
        <v>SHA0252027</v>
      </c>
      <c r="E2669" s="2" t="str">
        <f>"F475"</f>
        <v>F475</v>
      </c>
      <c r="F2669" t="str">
        <f>"CHICO"</f>
        <v>CHICO</v>
      </c>
      <c r="G2669">
        <v>26</v>
      </c>
      <c r="H2669">
        <v>0</v>
      </c>
      <c r="I2669">
        <v>609.70000000000005</v>
      </c>
    </row>
    <row r="2670" spans="1:9" x14ac:dyDescent="0.25">
      <c r="A2670" t="s">
        <v>49</v>
      </c>
      <c r="B2670" t="str">
        <f>"""TorlysDynamics"",""Torlys Inc."",""111"",""3"",""SHA0252028"",""4"",""10000"""</f>
        <v>"TorlysDynamics","Torlys Inc.","111","3","SHA0252028","4","10000"</v>
      </c>
      <c r="C2670" s="2">
        <v>45952</v>
      </c>
      <c r="D2670" s="2" t="str">
        <f>"SHA0252028"</f>
        <v>SHA0252028</v>
      </c>
      <c r="E2670" s="2" t="str">
        <f>"F475"</f>
        <v>F475</v>
      </c>
      <c r="F2670" t="str">
        <f>"CHICO"</f>
        <v>CHICO</v>
      </c>
      <c r="G2670">
        <v>26</v>
      </c>
      <c r="H2670">
        <v>0</v>
      </c>
      <c r="I2670">
        <v>609.70000000000005</v>
      </c>
    </row>
    <row r="2671" spans="1:9" x14ac:dyDescent="0.25">
      <c r="A2671" t="s">
        <v>49</v>
      </c>
      <c r="B2671" t="str">
        <f>"""TorlysDynamics"",""Torlys Inc."",""111"",""3"",""SHA0252029"",""4"",""10000"""</f>
        <v>"TorlysDynamics","Torlys Inc.","111","3","SHA0252029","4","10000"</v>
      </c>
      <c r="C2671" s="2">
        <v>45952</v>
      </c>
      <c r="D2671" s="2" t="str">
        <f>"SHA0252029"</f>
        <v>SHA0252029</v>
      </c>
      <c r="E2671" s="2" t="str">
        <f>"F475"</f>
        <v>F475</v>
      </c>
      <c r="F2671" t="str">
        <f>"CHICO"</f>
        <v>CHICO</v>
      </c>
      <c r="G2671">
        <v>26</v>
      </c>
      <c r="H2671">
        <v>0</v>
      </c>
      <c r="I2671">
        <v>609.70000000000005</v>
      </c>
    </row>
    <row r="2672" spans="1:9" x14ac:dyDescent="0.25">
      <c r="A2672" t="s">
        <v>49</v>
      </c>
      <c r="B2672" t="str">
        <f>"""TorlysDynamics"",""Torlys Inc."",""111"",""3"",""SHA0252030"",""4"",""10000"""</f>
        <v>"TorlysDynamics","Torlys Inc.","111","3","SHA0252030","4","10000"</v>
      </c>
      <c r="C2672" s="2">
        <v>45952</v>
      </c>
      <c r="D2672" s="2" t="str">
        <f>"SHA0252030"</f>
        <v>SHA0252030</v>
      </c>
      <c r="E2672" s="2" t="str">
        <f>"F475"</f>
        <v>F475</v>
      </c>
      <c r="F2672" t="str">
        <f>"CHICO"</f>
        <v>CHICO</v>
      </c>
      <c r="G2672">
        <v>26</v>
      </c>
      <c r="H2672">
        <v>0</v>
      </c>
      <c r="I2672">
        <v>609.70000000000005</v>
      </c>
    </row>
    <row r="2673" spans="1:9" x14ac:dyDescent="0.25">
      <c r="A2673" t="s">
        <v>49</v>
      </c>
      <c r="B2673" t="str">
        <f>"""TorlysDynamics"",""Torlys Inc."",""111"",""3"",""SHA0252031"",""4"",""10000"""</f>
        <v>"TorlysDynamics","Torlys Inc.","111","3","SHA0252031","4","10000"</v>
      </c>
      <c r="C2673" s="2">
        <v>45952</v>
      </c>
      <c r="D2673" s="2" t="str">
        <f>"SHA0252031"</f>
        <v>SHA0252031</v>
      </c>
      <c r="E2673" s="2" t="str">
        <f>"F475"</f>
        <v>F475</v>
      </c>
      <c r="F2673" t="str">
        <f>"CHICO"</f>
        <v>CHICO</v>
      </c>
      <c r="G2673">
        <v>26</v>
      </c>
      <c r="H2673">
        <v>0</v>
      </c>
      <c r="I2673">
        <v>609.70000000000005</v>
      </c>
    </row>
    <row r="2674" spans="1:9" x14ac:dyDescent="0.25">
      <c r="A2674" t="s">
        <v>49</v>
      </c>
      <c r="B2674" t="str">
        <f>"""TorlysDynamics"",""Torlys Inc."",""111"",""3"",""SHA0252032"",""4"",""10000"""</f>
        <v>"TorlysDynamics","Torlys Inc.","111","3","SHA0252032","4","10000"</v>
      </c>
      <c r="C2674" s="2">
        <v>45952</v>
      </c>
      <c r="D2674" s="2" t="str">
        <f>"SHA0252032"</f>
        <v>SHA0252032</v>
      </c>
      <c r="E2674" s="2" t="str">
        <f>"F475"</f>
        <v>F475</v>
      </c>
      <c r="F2674" t="str">
        <f>"CHICO"</f>
        <v>CHICO</v>
      </c>
      <c r="G2674">
        <v>26</v>
      </c>
      <c r="H2674">
        <v>0</v>
      </c>
      <c r="I2674">
        <v>609.70000000000005</v>
      </c>
    </row>
    <row r="2675" spans="1:9" x14ac:dyDescent="0.25">
      <c r="A2675" t="s">
        <v>49</v>
      </c>
      <c r="B2675" t="str">
        <f>"""TorlysDynamics"",""Torlys Inc."",""111"",""3"",""SHA0252033"",""4"",""10000"""</f>
        <v>"TorlysDynamics","Torlys Inc.","111","3","SHA0252033","4","10000"</v>
      </c>
      <c r="C2675" s="2">
        <v>45952</v>
      </c>
      <c r="D2675" s="2" t="str">
        <f>"SHA0252033"</f>
        <v>SHA0252033</v>
      </c>
      <c r="E2675" s="2" t="str">
        <f>"F475"</f>
        <v>F475</v>
      </c>
      <c r="F2675" t="str">
        <f>"CHICO"</f>
        <v>CHICO</v>
      </c>
      <c r="G2675">
        <v>51</v>
      </c>
      <c r="H2675">
        <v>0</v>
      </c>
      <c r="I2675">
        <v>1340.79</v>
      </c>
    </row>
    <row r="2676" spans="1:9" x14ac:dyDescent="0.25">
      <c r="A2676" t="s">
        <v>49</v>
      </c>
      <c r="B2676" t="str">
        <f>"""TorlysDynamics"",""Torlys Inc."",""111"",""3"",""SHA0252034"",""4"",""10000"""</f>
        <v>"TorlysDynamics","Torlys Inc.","111","3","SHA0252034","4","10000"</v>
      </c>
      <c r="C2676" s="2">
        <v>45952</v>
      </c>
      <c r="D2676" s="2" t="str">
        <f>"SHA0252034"</f>
        <v>SHA0252034</v>
      </c>
      <c r="E2676" s="2" t="str">
        <f>"F475"</f>
        <v>F475</v>
      </c>
      <c r="F2676" t="str">
        <f>"CHICO"</f>
        <v>CHICO</v>
      </c>
      <c r="G2676">
        <v>41</v>
      </c>
      <c r="H2676">
        <v>0</v>
      </c>
      <c r="I2676">
        <v>1077.8900000000001</v>
      </c>
    </row>
    <row r="2677" spans="1:9" x14ac:dyDescent="0.25">
      <c r="A2677" t="s">
        <v>49</v>
      </c>
      <c r="B2677" t="str">
        <f>"""TorlysDynamics"",""Torlys Inc."",""111"",""3"",""SHA0252035"",""4"",""10000"""</f>
        <v>"TorlysDynamics","Torlys Inc.","111","3","SHA0252035","4","10000"</v>
      </c>
      <c r="C2677" s="2">
        <v>45952</v>
      </c>
      <c r="D2677" s="2" t="str">
        <f>"SHA0252035"</f>
        <v>SHA0252035</v>
      </c>
      <c r="E2677" s="2" t="str">
        <f>"F475"</f>
        <v>F475</v>
      </c>
      <c r="F2677" t="str">
        <f>"CHICO"</f>
        <v>CHICO</v>
      </c>
      <c r="G2677">
        <v>53</v>
      </c>
      <c r="H2677">
        <v>0</v>
      </c>
      <c r="I2677">
        <v>1393.37</v>
      </c>
    </row>
    <row r="2678" spans="1:9" x14ac:dyDescent="0.25">
      <c r="A2678" t="s">
        <v>49</v>
      </c>
      <c r="B2678" t="str">
        <f>"""TorlysDynamics"",""Torlys Inc."",""111"",""3"",""SHA0252036"",""4"",""10000"""</f>
        <v>"TorlysDynamics","Torlys Inc.","111","3","SHA0252036","4","10000"</v>
      </c>
      <c r="C2678" s="2">
        <v>45952</v>
      </c>
      <c r="D2678" s="2" t="str">
        <f>"SHA0252036"</f>
        <v>SHA0252036</v>
      </c>
      <c r="E2678" s="2" t="str">
        <f>"F475"</f>
        <v>F475</v>
      </c>
      <c r="F2678" t="str">
        <f>"CHICO"</f>
        <v>CHICO</v>
      </c>
      <c r="G2678">
        <v>48</v>
      </c>
      <c r="H2678">
        <v>0</v>
      </c>
      <c r="I2678">
        <v>1261.92</v>
      </c>
    </row>
    <row r="2679" spans="1:9" x14ac:dyDescent="0.25">
      <c r="A2679" t="s">
        <v>49</v>
      </c>
      <c r="B2679" t="str">
        <f>"""TorlysDynamics"",""Torlys Inc."",""111"",""3"",""SHA0252037"",""4"",""10000"""</f>
        <v>"TorlysDynamics","Torlys Inc.","111","3","SHA0252037","4","10000"</v>
      </c>
      <c r="C2679" s="2">
        <v>45952</v>
      </c>
      <c r="D2679" s="2" t="str">
        <f>"SHA0252037"</f>
        <v>SHA0252037</v>
      </c>
      <c r="E2679" s="2" t="str">
        <f>"P750"</f>
        <v>P750</v>
      </c>
      <c r="F2679" t="str">
        <f>"CHICO"</f>
        <v>CHICO</v>
      </c>
      <c r="G2679">
        <v>35</v>
      </c>
      <c r="H2679">
        <v>0</v>
      </c>
      <c r="I2679">
        <v>992.95</v>
      </c>
    </row>
    <row r="2680" spans="1:9" x14ac:dyDescent="0.25">
      <c r="A2680" t="s">
        <v>49</v>
      </c>
      <c r="B2680" t="str">
        <f>"""TorlysDynamics"",""Torlys Inc."",""111"",""3"",""SHA0252037"",""4"",""20000"""</f>
        <v>"TorlysDynamics","Torlys Inc.","111","3","SHA0252037","4","20000"</v>
      </c>
      <c r="C2680" s="2">
        <v>45952</v>
      </c>
      <c r="D2680" s="2" t="str">
        <f>"SHA0252037"</f>
        <v>SHA0252037</v>
      </c>
      <c r="E2680" s="2" t="str">
        <f>"P750"</f>
        <v>P750</v>
      </c>
      <c r="F2680" t="str">
        <f>"CHICO"</f>
        <v>CHICO</v>
      </c>
      <c r="G2680">
        <v>0</v>
      </c>
      <c r="H2680">
        <v>0</v>
      </c>
      <c r="I2680">
        <v>2</v>
      </c>
    </row>
    <row r="2681" spans="1:9" x14ac:dyDescent="0.25">
      <c r="A2681" t="s">
        <v>49</v>
      </c>
      <c r="B2681" t="str">
        <f>"""TorlysDynamics"",""Torlys Inc."",""111"",""3"",""SHA0252037"",""4"",""40000"""</f>
        <v>"TorlysDynamics","Torlys Inc.","111","3","SHA0252037","4","40000"</v>
      </c>
      <c r="C2681" s="2">
        <v>45952</v>
      </c>
      <c r="D2681" s="2" t="str">
        <f>"SHA0252037"</f>
        <v>SHA0252037</v>
      </c>
      <c r="E2681" s="2" t="str">
        <f>"P750"</f>
        <v>P750</v>
      </c>
      <c r="F2681" t="str">
        <f>"CHICO"</f>
        <v>CHICO</v>
      </c>
      <c r="G2681">
        <v>0</v>
      </c>
      <c r="H2681">
        <v>0</v>
      </c>
      <c r="I2681">
        <v>2</v>
      </c>
    </row>
    <row r="2682" spans="1:9" x14ac:dyDescent="0.25">
      <c r="A2682" t="s">
        <v>49</v>
      </c>
      <c r="B2682" t="str">
        <f>"""TorlysDynamics"",""Torlys Inc."",""111"",""3"",""SHA0252037"",""4"",""50000"""</f>
        <v>"TorlysDynamics","Torlys Inc.","111","3","SHA0252037","4","50000"</v>
      </c>
      <c r="C2682" s="2">
        <v>45952</v>
      </c>
      <c r="D2682" s="2" t="str">
        <f>"SHA0252037"</f>
        <v>SHA0252037</v>
      </c>
      <c r="E2682" s="2" t="str">
        <f>"P750"</f>
        <v>P750</v>
      </c>
      <c r="F2682" t="str">
        <f>"CHICO"</f>
        <v>CHICO</v>
      </c>
      <c r="G2682">
        <v>22</v>
      </c>
      <c r="H2682">
        <v>0</v>
      </c>
      <c r="I2682">
        <v>578.38</v>
      </c>
    </row>
    <row r="2683" spans="1:9" x14ac:dyDescent="0.25">
      <c r="A2683" t="s">
        <v>49</v>
      </c>
      <c r="B2683" t="str">
        <f>"""TorlysDynamics"",""Torlys Inc."",""111"",""3"",""SHA0252037"",""4"",""80000"""</f>
        <v>"TorlysDynamics","Torlys Inc.","111","3","SHA0252037","4","80000"</v>
      </c>
      <c r="C2683" s="2">
        <v>45952</v>
      </c>
      <c r="D2683" s="2" t="str">
        <f>"SHA0252037"</f>
        <v>SHA0252037</v>
      </c>
      <c r="E2683" s="2" t="str">
        <f>"P750"</f>
        <v>P750</v>
      </c>
      <c r="F2683" t="str">
        <f>"CHICO"</f>
        <v>CHICO</v>
      </c>
      <c r="G2683">
        <v>0</v>
      </c>
      <c r="H2683">
        <v>0</v>
      </c>
      <c r="I2683">
        <v>1</v>
      </c>
    </row>
    <row r="2684" spans="1:9" x14ac:dyDescent="0.25">
      <c r="A2684" t="s">
        <v>49</v>
      </c>
      <c r="B2684" t="str">
        <f>"""TorlysDynamics"",""Torlys Inc."",""111"",""3"",""SHA0252039"",""4"",""10000"""</f>
        <v>"TorlysDynamics","Torlys Inc.","111","3","SHA0252039","4","10000"</v>
      </c>
      <c r="C2684" s="2">
        <v>45952</v>
      </c>
      <c r="D2684" s="2" t="str">
        <f>"SHA0252039"</f>
        <v>SHA0252039</v>
      </c>
      <c r="E2684" s="2" t="str">
        <f>"S165"</f>
        <v>S165</v>
      </c>
      <c r="F2684" t="str">
        <f>"KEVIN-F"</f>
        <v>KEVIN-F</v>
      </c>
      <c r="G2684">
        <v>0</v>
      </c>
      <c r="H2684">
        <v>0</v>
      </c>
      <c r="I2684">
        <v>1</v>
      </c>
    </row>
    <row r="2685" spans="1:9" x14ac:dyDescent="0.25">
      <c r="A2685" t="s">
        <v>49</v>
      </c>
      <c r="B2685" t="str">
        <f>"""TorlysDynamics"",""Torlys Inc."",""111"",""3"",""SHA0252040"",""4"",""10000"""</f>
        <v>"TorlysDynamics","Torlys Inc.","111","3","SHA0252040","4","10000"</v>
      </c>
      <c r="C2685" s="2">
        <v>45952</v>
      </c>
      <c r="D2685" s="2" t="str">
        <f>"SHA0252040"</f>
        <v>SHA0252040</v>
      </c>
      <c r="E2685" s="2" t="str">
        <f>"L502"</f>
        <v>L502</v>
      </c>
      <c r="F2685" t="str">
        <f>"JASON-R"</f>
        <v>JASON-R</v>
      </c>
      <c r="G2685">
        <v>2</v>
      </c>
      <c r="H2685">
        <v>0</v>
      </c>
      <c r="I2685">
        <v>32.56</v>
      </c>
    </row>
    <row r="2686" spans="1:9" x14ac:dyDescent="0.25">
      <c r="A2686" t="s">
        <v>49</v>
      </c>
      <c r="B2686" t="str">
        <f>"""TorlysDynamics"",""Torlys Inc."",""111"",""3"",""SHA0252040"",""4"",""20000"""</f>
        <v>"TorlysDynamics","Torlys Inc.","111","3","SHA0252040","4","20000"</v>
      </c>
      <c r="C2686" s="2">
        <v>45952</v>
      </c>
      <c r="D2686" s="2" t="str">
        <f>"SHA0252040"</f>
        <v>SHA0252040</v>
      </c>
      <c r="E2686" s="2" t="str">
        <f>"L502"</f>
        <v>L502</v>
      </c>
      <c r="F2686" t="str">
        <f>"JASON-R"</f>
        <v>JASON-R</v>
      </c>
      <c r="G2686">
        <v>0</v>
      </c>
      <c r="H2686">
        <v>0</v>
      </c>
      <c r="I2686">
        <v>1</v>
      </c>
    </row>
    <row r="2687" spans="1:9" x14ac:dyDescent="0.25">
      <c r="A2687" t="s">
        <v>49</v>
      </c>
      <c r="B2687" t="str">
        <f>"""TorlysDynamics"",""Torlys Inc."",""111"",""3"",""SHA0252041"",""4"",""10000"""</f>
        <v>"TorlysDynamics","Torlys Inc.","111","3","SHA0252041","4","10000"</v>
      </c>
      <c r="C2687" s="2">
        <v>45952</v>
      </c>
      <c r="D2687" s="2" t="str">
        <f>"SHA0252041"</f>
        <v>SHA0252041</v>
      </c>
      <c r="E2687" s="2" t="str">
        <f>"A415"</f>
        <v>A415</v>
      </c>
      <c r="F2687" t="str">
        <f>"JASON-R"</f>
        <v>JASON-R</v>
      </c>
      <c r="G2687">
        <v>38</v>
      </c>
      <c r="H2687">
        <v>0</v>
      </c>
      <c r="I2687">
        <v>557.08000000000004</v>
      </c>
    </row>
    <row r="2688" spans="1:9" x14ac:dyDescent="0.25">
      <c r="A2688" t="s">
        <v>49</v>
      </c>
      <c r="B2688" t="str">
        <f>"""TorlysDynamics"",""Torlys Inc."",""111"",""3"",""SHA0252041"",""4"",""20000"""</f>
        <v>"TorlysDynamics","Torlys Inc.","111","3","SHA0252041","4","20000"</v>
      </c>
      <c r="C2688" s="2">
        <v>45952</v>
      </c>
      <c r="D2688" s="2" t="str">
        <f>"SHA0252041"</f>
        <v>SHA0252041</v>
      </c>
      <c r="E2688" s="2" t="str">
        <f>"A415"</f>
        <v>A415</v>
      </c>
      <c r="F2688" t="str">
        <f>"JASON-R"</f>
        <v>JASON-R</v>
      </c>
      <c r="G2688">
        <v>0</v>
      </c>
      <c r="H2688">
        <v>0</v>
      </c>
      <c r="I2688">
        <v>2</v>
      </c>
    </row>
    <row r="2689" spans="1:9" x14ac:dyDescent="0.25">
      <c r="A2689" t="s">
        <v>49</v>
      </c>
      <c r="B2689" t="str">
        <f>"""TorlysDynamics"",""Torlys Inc."",""111"",""3"",""SHA0252042"",""4"",""10000"""</f>
        <v>"TorlysDynamics","Torlys Inc.","111","3","SHA0252042","4","10000"</v>
      </c>
      <c r="C2689" s="2">
        <v>45952</v>
      </c>
      <c r="D2689" s="2" t="str">
        <f>"SHA0252042"</f>
        <v>SHA0252042</v>
      </c>
      <c r="E2689" s="2" t="str">
        <f>"A415"</f>
        <v>A415</v>
      </c>
      <c r="F2689" t="str">
        <f>"JASON-R"</f>
        <v>JASON-R</v>
      </c>
      <c r="G2689">
        <v>0</v>
      </c>
      <c r="H2689">
        <v>0</v>
      </c>
      <c r="I2689">
        <v>20</v>
      </c>
    </row>
    <row r="2690" spans="1:9" x14ac:dyDescent="0.25">
      <c r="A2690" t="s">
        <v>49</v>
      </c>
      <c r="B2690" t="str">
        <f>"""TorlysDynamics"",""Torlys Inc."",""111"",""3"",""SHA0252043"",""4"",""10000"""</f>
        <v>"TorlysDynamics","Torlys Inc.","111","3","SHA0252043","4","10000"</v>
      </c>
      <c r="C2690" s="2">
        <v>45952</v>
      </c>
      <c r="D2690" s="2" t="str">
        <f>"SHA0252043"</f>
        <v>SHA0252043</v>
      </c>
      <c r="E2690" s="2" t="str">
        <f>"M130"</f>
        <v>M130</v>
      </c>
      <c r="F2690" t="str">
        <f>"AQIYL"</f>
        <v>AQIYL</v>
      </c>
      <c r="G2690">
        <v>2</v>
      </c>
      <c r="H2690">
        <v>1</v>
      </c>
      <c r="I2690">
        <v>1149.48</v>
      </c>
    </row>
    <row r="2691" spans="1:9" x14ac:dyDescent="0.25">
      <c r="A2691" t="s">
        <v>49</v>
      </c>
      <c r="B2691" t="str">
        <f>"""TorlysDynamics"",""Torlys Inc."",""111"",""3"",""SHA0252043"",""4"",""20000"""</f>
        <v>"TorlysDynamics","Torlys Inc.","111","3","SHA0252043","4","20000"</v>
      </c>
      <c r="C2691" s="2">
        <v>45952</v>
      </c>
      <c r="D2691" s="2" t="str">
        <f>"SHA0252043"</f>
        <v>SHA0252043</v>
      </c>
      <c r="E2691" s="2" t="str">
        <f>"M130"</f>
        <v>M130</v>
      </c>
      <c r="F2691" t="str">
        <f>"AQIYL"</f>
        <v>AQIYL</v>
      </c>
      <c r="G2691">
        <v>38</v>
      </c>
      <c r="H2691">
        <v>2</v>
      </c>
      <c r="I2691">
        <v>2929.32</v>
      </c>
    </row>
    <row r="2692" spans="1:9" x14ac:dyDescent="0.25">
      <c r="A2692" t="s">
        <v>49</v>
      </c>
      <c r="B2692" t="str">
        <f>"""TorlysDynamics"",""Torlys Inc."",""111"",""3"",""SHA0252043"",""4"",""30000"""</f>
        <v>"TorlysDynamics","Torlys Inc.","111","3","SHA0252043","4","30000"</v>
      </c>
      <c r="C2692" s="2">
        <v>45952</v>
      </c>
      <c r="D2692" s="2" t="str">
        <f>"SHA0252043"</f>
        <v>SHA0252043</v>
      </c>
      <c r="E2692" s="2" t="str">
        <f>"M130"</f>
        <v>M130</v>
      </c>
      <c r="F2692" t="str">
        <f>"AQIYL"</f>
        <v>AQIYL</v>
      </c>
      <c r="G2692">
        <v>1</v>
      </c>
      <c r="H2692">
        <v>0</v>
      </c>
      <c r="I2692">
        <v>20</v>
      </c>
    </row>
    <row r="2693" spans="1:9" x14ac:dyDescent="0.25">
      <c r="A2693" t="s">
        <v>49</v>
      </c>
      <c r="B2693" t="str">
        <f>"""TorlysDynamics"",""Torlys Inc."",""111"",""3"",""SHA0252043"",""4"",""40000"""</f>
        <v>"TorlysDynamics","Torlys Inc.","111","3","SHA0252043","4","40000"</v>
      </c>
      <c r="C2693" s="2">
        <v>45952</v>
      </c>
      <c r="D2693" s="2" t="str">
        <f>"SHA0252043"</f>
        <v>SHA0252043</v>
      </c>
      <c r="E2693" s="2" t="str">
        <f>"M130"</f>
        <v>M130</v>
      </c>
      <c r="F2693" t="str">
        <f>"AQIYL"</f>
        <v>AQIYL</v>
      </c>
      <c r="G2693">
        <v>35</v>
      </c>
      <c r="H2693">
        <v>0</v>
      </c>
      <c r="I2693">
        <v>648.9</v>
      </c>
    </row>
    <row r="2694" spans="1:9" x14ac:dyDescent="0.25">
      <c r="A2694" t="s">
        <v>49</v>
      </c>
      <c r="B2694" t="str">
        <f>"""TorlysDynamics"",""Torlys Inc."",""111"",""3"",""SHA0252043"",""4"",""50000"""</f>
        <v>"TorlysDynamics","Torlys Inc.","111","3","SHA0252043","4","50000"</v>
      </c>
      <c r="C2694" s="2">
        <v>45952</v>
      </c>
      <c r="D2694" s="2" t="str">
        <f>"SHA0252043"</f>
        <v>SHA0252043</v>
      </c>
      <c r="E2694" s="2" t="str">
        <f>"M130"</f>
        <v>M130</v>
      </c>
      <c r="F2694" t="str">
        <f>"AQIYL"</f>
        <v>AQIYL</v>
      </c>
      <c r="G2694">
        <v>30</v>
      </c>
      <c r="H2694">
        <v>0</v>
      </c>
      <c r="I2694">
        <v>556.20000000000005</v>
      </c>
    </row>
    <row r="2695" spans="1:9" x14ac:dyDescent="0.25">
      <c r="A2695" t="s">
        <v>49</v>
      </c>
      <c r="B2695" t="str">
        <f>"""TorlysDynamics"",""Torlys Inc."",""111"",""3"",""SHA0252043"",""4"",""60000"""</f>
        <v>"TorlysDynamics","Torlys Inc.","111","3","SHA0252043","4","60000"</v>
      </c>
      <c r="C2695" s="2">
        <v>45952</v>
      </c>
      <c r="D2695" s="2" t="str">
        <f>"SHA0252043"</f>
        <v>SHA0252043</v>
      </c>
      <c r="E2695" s="2" t="str">
        <f>"M130"</f>
        <v>M130</v>
      </c>
      <c r="F2695" t="str">
        <f>"AQIYL"</f>
        <v>AQIYL</v>
      </c>
      <c r="G2695">
        <v>22</v>
      </c>
      <c r="H2695">
        <v>2</v>
      </c>
      <c r="I2695">
        <v>2632.68</v>
      </c>
    </row>
    <row r="2696" spans="1:9" x14ac:dyDescent="0.25">
      <c r="A2696" t="s">
        <v>49</v>
      </c>
      <c r="B2696" t="str">
        <f>"""TorlysDynamics"",""Torlys Inc."",""111"",""3"",""SHA0252043"",""4"",""70000"""</f>
        <v>"TorlysDynamics","Torlys Inc.","111","3","SHA0252043","4","70000"</v>
      </c>
      <c r="C2696" s="2">
        <v>45952</v>
      </c>
      <c r="D2696" s="2" t="str">
        <f>"SHA0252043"</f>
        <v>SHA0252043</v>
      </c>
      <c r="E2696" s="2" t="str">
        <f>"M130"</f>
        <v>M130</v>
      </c>
      <c r="F2696" t="str">
        <f>"AQIYL"</f>
        <v>AQIYL</v>
      </c>
      <c r="G2696">
        <v>42</v>
      </c>
      <c r="H2696">
        <v>1</v>
      </c>
      <c r="I2696">
        <v>1891.08</v>
      </c>
    </row>
    <row r="2697" spans="1:9" x14ac:dyDescent="0.25">
      <c r="A2697" t="s">
        <v>49</v>
      </c>
      <c r="B2697" t="str">
        <f>"""TorlysDynamics"",""Torlys Inc."",""111"",""3"",""SHA0252043"",""4"",""80000"""</f>
        <v>"TorlysDynamics","Torlys Inc.","111","3","SHA0252043","4","80000"</v>
      </c>
      <c r="C2697" s="2">
        <v>45952</v>
      </c>
      <c r="D2697" s="2" t="str">
        <f>"SHA0252043"</f>
        <v>SHA0252043</v>
      </c>
      <c r="E2697" s="2" t="str">
        <f>"M130"</f>
        <v>M130</v>
      </c>
      <c r="F2697" t="str">
        <f>"AQIYL"</f>
        <v>AQIYL</v>
      </c>
      <c r="G2697">
        <v>35</v>
      </c>
      <c r="H2697">
        <v>0</v>
      </c>
      <c r="I2697">
        <v>648.9</v>
      </c>
    </row>
    <row r="2698" spans="1:9" x14ac:dyDescent="0.25">
      <c r="A2698" t="s">
        <v>49</v>
      </c>
      <c r="B2698" t="str">
        <f>"""TorlysDynamics"",""Torlys Inc."",""111"",""3"",""SHA0252043"",""4"",""90000"""</f>
        <v>"TorlysDynamics","Torlys Inc.","111","3","SHA0252043","4","90000"</v>
      </c>
      <c r="C2698" s="2">
        <v>45952</v>
      </c>
      <c r="D2698" s="2" t="str">
        <f>"SHA0252043"</f>
        <v>SHA0252043</v>
      </c>
      <c r="E2698" s="2" t="str">
        <f>"M130"</f>
        <v>M130</v>
      </c>
      <c r="F2698" t="str">
        <f>"AQIYL"</f>
        <v>AQIYL</v>
      </c>
      <c r="G2698">
        <v>30</v>
      </c>
      <c r="H2698">
        <v>0</v>
      </c>
      <c r="I2698">
        <v>556.20000000000005</v>
      </c>
    </row>
    <row r="2699" spans="1:9" x14ac:dyDescent="0.25">
      <c r="A2699" t="s">
        <v>49</v>
      </c>
      <c r="B2699" t="str">
        <f>"""TorlysDynamics"",""Torlys Inc."",""111"",""3"",""SHA0252044"",""4"",""10000"""</f>
        <v>"TorlysDynamics","Torlys Inc.","111","3","SHA0252044","4","10000"</v>
      </c>
      <c r="C2699" s="2">
        <v>45952</v>
      </c>
      <c r="D2699" s="2" t="str">
        <f>"SHA0252044"</f>
        <v>SHA0252044</v>
      </c>
      <c r="E2699" s="2" t="str">
        <f>"V503"</f>
        <v>V503</v>
      </c>
      <c r="F2699" t="str">
        <f>"MANUEL"</f>
        <v>MANUEL</v>
      </c>
      <c r="G2699">
        <v>40</v>
      </c>
      <c r="H2699">
        <v>0</v>
      </c>
      <c r="I2699">
        <v>938</v>
      </c>
    </row>
    <row r="2700" spans="1:9" x14ac:dyDescent="0.25">
      <c r="A2700" t="s">
        <v>49</v>
      </c>
      <c r="B2700" t="str">
        <f>"""TorlysDynamics"",""Torlys Inc."",""111"",""3"",""SHA0252045"",""4"",""15000"""</f>
        <v>"TorlysDynamics","Torlys Inc.","111","3","SHA0252045","4","15000"</v>
      </c>
      <c r="C2700" s="2">
        <v>45952</v>
      </c>
      <c r="D2700" s="2" t="str">
        <f>"SHA0252045"</f>
        <v>SHA0252045</v>
      </c>
      <c r="E2700" s="2" t="str">
        <f>"V503"</f>
        <v>V503</v>
      </c>
      <c r="F2700" t="str">
        <f>"MANUEL"</f>
        <v>MANUEL</v>
      </c>
      <c r="G2700">
        <v>1</v>
      </c>
      <c r="H2700">
        <v>0</v>
      </c>
      <c r="I2700">
        <v>24</v>
      </c>
    </row>
    <row r="2701" spans="1:9" x14ac:dyDescent="0.25">
      <c r="A2701" t="s">
        <v>49</v>
      </c>
      <c r="B2701" t="str">
        <f>"""TorlysDynamics"",""Torlys Inc."",""111"",""3"",""SHA0252045"",""4"",""20000"""</f>
        <v>"TorlysDynamics","Torlys Inc.","111","3","SHA0252045","4","20000"</v>
      </c>
      <c r="C2701" s="2">
        <v>45952</v>
      </c>
      <c r="D2701" s="2" t="str">
        <f>"SHA0252045"</f>
        <v>SHA0252045</v>
      </c>
      <c r="E2701" s="2" t="str">
        <f>"V503"</f>
        <v>V503</v>
      </c>
      <c r="F2701" t="str">
        <f>"MANUEL"</f>
        <v>MANUEL</v>
      </c>
      <c r="G2701">
        <v>0</v>
      </c>
      <c r="H2701">
        <v>0</v>
      </c>
      <c r="I2701">
        <v>8</v>
      </c>
    </row>
    <row r="2702" spans="1:9" x14ac:dyDescent="0.25">
      <c r="A2702" t="s">
        <v>49</v>
      </c>
      <c r="B2702" t="str">
        <f>"""TorlysDynamics"",""Torlys Inc."",""111"",""3"",""SHA0252045"",""4"",""30000"""</f>
        <v>"TorlysDynamics","Torlys Inc.","111","3","SHA0252045","4","30000"</v>
      </c>
      <c r="C2702" s="2">
        <v>45952</v>
      </c>
      <c r="D2702" s="2" t="str">
        <f>"SHA0252045"</f>
        <v>SHA0252045</v>
      </c>
      <c r="E2702" s="2" t="str">
        <f>"V503"</f>
        <v>V503</v>
      </c>
      <c r="F2702" t="str">
        <f>"MANUEL"</f>
        <v>MANUEL</v>
      </c>
      <c r="G2702">
        <v>0</v>
      </c>
      <c r="H2702">
        <v>0</v>
      </c>
      <c r="I2702">
        <v>2</v>
      </c>
    </row>
    <row r="2703" spans="1:9" x14ac:dyDescent="0.25">
      <c r="A2703" t="s">
        <v>49</v>
      </c>
      <c r="B2703" t="str">
        <f>"""TorlysDynamics"",""Torlys Inc."",""111"",""3"",""SHA0252045"",""4"",""40000"""</f>
        <v>"TorlysDynamics","Torlys Inc.","111","3","SHA0252045","4","40000"</v>
      </c>
      <c r="C2703" s="2">
        <v>45952</v>
      </c>
      <c r="D2703" s="2" t="str">
        <f>"SHA0252045"</f>
        <v>SHA0252045</v>
      </c>
      <c r="E2703" s="2" t="str">
        <f>"V503"</f>
        <v>V503</v>
      </c>
      <c r="F2703" t="str">
        <f>"MANUEL"</f>
        <v>MANUEL</v>
      </c>
      <c r="G2703">
        <v>0</v>
      </c>
      <c r="H2703">
        <v>0</v>
      </c>
      <c r="I2703">
        <v>2</v>
      </c>
    </row>
    <row r="2704" spans="1:9" x14ac:dyDescent="0.25">
      <c r="A2704" t="s">
        <v>49</v>
      </c>
      <c r="B2704" t="str">
        <f>"""TorlysDynamics"",""Torlys Inc."",""111"",""3"",""SHA0252046"",""4"",""30000"""</f>
        <v>"TorlysDynamics","Torlys Inc.","111","3","SHA0252046","4","30000"</v>
      </c>
      <c r="C2704" s="2">
        <v>45952</v>
      </c>
      <c r="D2704" s="2" t="str">
        <f>"SHA0252046"</f>
        <v>SHA0252046</v>
      </c>
      <c r="E2704" s="2" t="str">
        <f>"V503"</f>
        <v>V503</v>
      </c>
      <c r="F2704" t="str">
        <f>"MANUEL"</f>
        <v>MANUEL</v>
      </c>
      <c r="G2704">
        <v>41</v>
      </c>
      <c r="H2704">
        <v>1</v>
      </c>
      <c r="I2704">
        <v>2180.85</v>
      </c>
    </row>
    <row r="2705" spans="1:9" x14ac:dyDescent="0.25">
      <c r="A2705" t="s">
        <v>49</v>
      </c>
      <c r="B2705" t="str">
        <f>"""TorlysDynamics"",""Torlys Inc."",""111"",""3"",""SHA0252046"",""4"",""50000"""</f>
        <v>"TorlysDynamics","Torlys Inc.","111","3","SHA0252046","4","50000"</v>
      </c>
      <c r="C2705" s="2">
        <v>45952</v>
      </c>
      <c r="D2705" s="2" t="str">
        <f>"SHA0252046"</f>
        <v>SHA0252046</v>
      </c>
      <c r="E2705" s="2" t="str">
        <f>"V503"</f>
        <v>V503</v>
      </c>
      <c r="F2705" t="str">
        <f>"MANUEL"</f>
        <v>MANUEL</v>
      </c>
      <c r="G2705">
        <v>21</v>
      </c>
      <c r="H2705">
        <v>0</v>
      </c>
      <c r="I2705">
        <v>487.62</v>
      </c>
    </row>
    <row r="2706" spans="1:9" x14ac:dyDescent="0.25">
      <c r="A2706" t="s">
        <v>49</v>
      </c>
      <c r="B2706" t="str">
        <f>"""TorlysDynamics"",""Torlys Inc."",""111"",""3"",""SHA0252046"",""4"",""60000"""</f>
        <v>"TorlysDynamics","Torlys Inc.","111","3","SHA0252046","4","60000"</v>
      </c>
      <c r="C2706" s="2">
        <v>45952</v>
      </c>
      <c r="D2706" s="2" t="str">
        <f>"SHA0252046"</f>
        <v>SHA0252046</v>
      </c>
      <c r="E2706" s="2" t="str">
        <f>"V503"</f>
        <v>V503</v>
      </c>
      <c r="F2706" t="str">
        <f>"MANUEL"</f>
        <v>MANUEL</v>
      </c>
      <c r="G2706">
        <v>21</v>
      </c>
      <c r="H2706">
        <v>0</v>
      </c>
      <c r="I2706">
        <v>487.62</v>
      </c>
    </row>
    <row r="2707" spans="1:9" x14ac:dyDescent="0.25">
      <c r="A2707" t="s">
        <v>49</v>
      </c>
      <c r="B2707" t="str">
        <f>"""TorlysDynamics"",""Torlys Inc."",""111"",""3"",""SHA0252047"",""4"",""10000"""</f>
        <v>"TorlysDynamics","Torlys Inc.","111","3","SHA0252047","4","10000"</v>
      </c>
      <c r="C2707" s="2">
        <v>45952</v>
      </c>
      <c r="D2707" s="2" t="str">
        <f>"SHA0252047"</f>
        <v>SHA0252047</v>
      </c>
      <c r="E2707" s="2" t="str">
        <f>"F221"</f>
        <v>F221</v>
      </c>
      <c r="F2707" t="str">
        <f>"BRANDON"</f>
        <v>BRANDON</v>
      </c>
      <c r="G2707">
        <v>7</v>
      </c>
      <c r="H2707">
        <v>0</v>
      </c>
      <c r="I2707">
        <v>162.54</v>
      </c>
    </row>
    <row r="2708" spans="1:9" x14ac:dyDescent="0.25">
      <c r="A2708" t="s">
        <v>49</v>
      </c>
      <c r="B2708" t="str">
        <f>"""TorlysDynamics"",""Torlys Inc."",""111"",""3"",""SHA0252050"",""4"",""10000"""</f>
        <v>"TorlysDynamics","Torlys Inc.","111","3","SHA0252050","4","10000"</v>
      </c>
      <c r="C2708" s="2">
        <v>45952</v>
      </c>
      <c r="D2708" s="2" t="str">
        <f>"SHA0252050"</f>
        <v>SHA0252050</v>
      </c>
      <c r="E2708" s="2" t="str">
        <f>"M300"</f>
        <v>M300</v>
      </c>
      <c r="F2708" t="str">
        <f>"JASON-R"</f>
        <v>JASON-R</v>
      </c>
      <c r="G2708">
        <v>6</v>
      </c>
      <c r="H2708">
        <v>1</v>
      </c>
      <c r="I2708">
        <v>1670.9</v>
      </c>
    </row>
    <row r="2709" spans="1:9" x14ac:dyDescent="0.25">
      <c r="A2709" t="s">
        <v>49</v>
      </c>
      <c r="B2709" t="str">
        <f>"""TorlysDynamics"",""Torlys Inc."",""111"",""3"",""SHA0252050"",""4"",""20000"""</f>
        <v>"TorlysDynamics","Torlys Inc.","111","3","SHA0252050","4","20000"</v>
      </c>
      <c r="C2709" s="2">
        <v>45952</v>
      </c>
      <c r="D2709" s="2" t="str">
        <f>"SHA0252050"</f>
        <v>SHA0252050</v>
      </c>
      <c r="E2709" s="2" t="str">
        <f>"M300"</f>
        <v>M300</v>
      </c>
      <c r="F2709" t="str">
        <f>"JASON-R"</f>
        <v>JASON-R</v>
      </c>
      <c r="G2709">
        <v>3</v>
      </c>
      <c r="H2709">
        <v>0</v>
      </c>
      <c r="I2709">
        <v>14</v>
      </c>
    </row>
    <row r="2710" spans="1:9" x14ac:dyDescent="0.25">
      <c r="A2710" t="s">
        <v>49</v>
      </c>
      <c r="B2710" t="str">
        <f>"""TorlysDynamics"",""Torlys Inc."",""111"",""3"",""SHA0252052"",""4"",""10000"""</f>
        <v>"TorlysDynamics","Torlys Inc.","111","3","SHA0252052","4","10000"</v>
      </c>
      <c r="C2710" s="2">
        <v>45952</v>
      </c>
      <c r="D2710" s="2" t="str">
        <f>"SHA0252052"</f>
        <v>SHA0252052</v>
      </c>
      <c r="E2710" s="2" t="str">
        <f>"F220"</f>
        <v>F220</v>
      </c>
      <c r="F2710" t="str">
        <f>"BRANDON"</f>
        <v>BRANDON</v>
      </c>
      <c r="G2710">
        <v>45</v>
      </c>
      <c r="H2710">
        <v>0</v>
      </c>
      <c r="I2710">
        <v>1055.25</v>
      </c>
    </row>
    <row r="2711" spans="1:9" x14ac:dyDescent="0.25">
      <c r="A2711" t="s">
        <v>49</v>
      </c>
      <c r="B2711" t="str">
        <f>"""TorlysDynamics"",""Torlys Inc."",""111"",""3"",""SHA0252052"",""4"",""30000"""</f>
        <v>"TorlysDynamics","Torlys Inc.","111","3","SHA0252052","4","30000"</v>
      </c>
      <c r="C2711" s="2">
        <v>45952</v>
      </c>
      <c r="D2711" s="2" t="str">
        <f>"SHA0252052"</f>
        <v>SHA0252052</v>
      </c>
      <c r="E2711" s="2" t="str">
        <f>"F220"</f>
        <v>F220</v>
      </c>
      <c r="F2711" t="str">
        <f>"BRANDON"</f>
        <v>BRANDON</v>
      </c>
      <c r="G2711">
        <v>0</v>
      </c>
      <c r="H2711">
        <v>0</v>
      </c>
      <c r="I2711">
        <v>8</v>
      </c>
    </row>
    <row r="2712" spans="1:9" x14ac:dyDescent="0.25">
      <c r="A2712" t="s">
        <v>49</v>
      </c>
      <c r="B2712" t="str">
        <f>"""TorlysDynamics"",""Torlys Inc."",""111"",""3"",""SHA0252053"",""4"",""10000"""</f>
        <v>"TorlysDynamics","Torlys Inc.","111","3","SHA0252053","4","10000"</v>
      </c>
      <c r="C2712" s="2">
        <v>45952</v>
      </c>
      <c r="D2712" s="2" t="str">
        <f>"SHA0252053"</f>
        <v>SHA0252053</v>
      </c>
      <c r="E2712" s="2" t="str">
        <f>"F220"</f>
        <v>F220</v>
      </c>
      <c r="F2712" t="str">
        <f>"BRANDON"</f>
        <v>BRANDON</v>
      </c>
      <c r="G2712">
        <v>41</v>
      </c>
      <c r="H2712">
        <v>0</v>
      </c>
      <c r="I2712">
        <v>961.45</v>
      </c>
    </row>
    <row r="2713" spans="1:9" x14ac:dyDescent="0.25">
      <c r="A2713" t="s">
        <v>49</v>
      </c>
      <c r="B2713" t="str">
        <f>"""TorlysDynamics"",""Torlys Inc."",""111"",""3"",""SHA0252053"",""4"",""30000"""</f>
        <v>"TorlysDynamics","Torlys Inc.","111","3","SHA0252053","4","30000"</v>
      </c>
      <c r="C2713" s="2">
        <v>45952</v>
      </c>
      <c r="D2713" s="2" t="str">
        <f>"SHA0252053"</f>
        <v>SHA0252053</v>
      </c>
      <c r="E2713" s="2" t="str">
        <f>"F220"</f>
        <v>F220</v>
      </c>
      <c r="F2713" t="str">
        <f>"BRANDON"</f>
        <v>BRANDON</v>
      </c>
      <c r="G2713">
        <v>0</v>
      </c>
      <c r="H2713">
        <v>0</v>
      </c>
      <c r="I2713">
        <v>8</v>
      </c>
    </row>
    <row r="2714" spans="1:9" x14ac:dyDescent="0.25">
      <c r="A2714" t="s">
        <v>49</v>
      </c>
      <c r="B2714" t="str">
        <f>"""TorlysDynamics"",""Torlys Inc."",""111"",""3"",""SHA0252054"",""4"",""10000"""</f>
        <v>"TorlysDynamics","Torlys Inc.","111","3","SHA0252054","4","10000"</v>
      </c>
      <c r="C2714" s="2">
        <v>45952</v>
      </c>
      <c r="D2714" s="2" t="str">
        <f>"SHA0252054"</f>
        <v>SHA0252054</v>
      </c>
      <c r="E2714" s="2" t="str">
        <f>"F220"</f>
        <v>F220</v>
      </c>
      <c r="F2714" t="str">
        <f>"BRANDON"</f>
        <v>BRANDON</v>
      </c>
      <c r="G2714">
        <v>45</v>
      </c>
      <c r="H2714">
        <v>0</v>
      </c>
      <c r="I2714">
        <v>1055.25</v>
      </c>
    </row>
    <row r="2715" spans="1:9" x14ac:dyDescent="0.25">
      <c r="A2715" t="s">
        <v>49</v>
      </c>
      <c r="B2715" t="str">
        <f>"""TorlysDynamics"",""Torlys Inc."",""111"",""3"",""SHA0252054"",""4"",""30000"""</f>
        <v>"TorlysDynamics","Torlys Inc.","111","3","SHA0252054","4","30000"</v>
      </c>
      <c r="C2715" s="2">
        <v>45952</v>
      </c>
      <c r="D2715" s="2" t="str">
        <f>"SHA0252054"</f>
        <v>SHA0252054</v>
      </c>
      <c r="E2715" s="2" t="str">
        <f>"F220"</f>
        <v>F220</v>
      </c>
      <c r="F2715" t="str">
        <f>"BRANDON"</f>
        <v>BRANDON</v>
      </c>
      <c r="G2715">
        <v>0</v>
      </c>
      <c r="H2715">
        <v>0</v>
      </c>
      <c r="I2715">
        <v>8</v>
      </c>
    </row>
    <row r="2716" spans="1:9" x14ac:dyDescent="0.25">
      <c r="A2716" t="s">
        <v>49</v>
      </c>
      <c r="B2716" t="str">
        <f>"""TorlysDynamics"",""Torlys Inc."",""111"",""3"",""SHA0252055"",""4"",""10000"""</f>
        <v>"TorlysDynamics","Torlys Inc.","111","3","SHA0252055","4","10000"</v>
      </c>
      <c r="C2716" s="2">
        <v>45952</v>
      </c>
      <c r="D2716" s="2" t="str">
        <f>"SHA0252055"</f>
        <v>SHA0252055</v>
      </c>
      <c r="E2716" s="2" t="str">
        <f>"T567"</f>
        <v>T567</v>
      </c>
      <c r="F2716" t="str">
        <f>"MANUEL"</f>
        <v>MANUEL</v>
      </c>
      <c r="G2716">
        <v>1</v>
      </c>
      <c r="H2716">
        <v>0</v>
      </c>
      <c r="I2716">
        <v>21.5</v>
      </c>
    </row>
    <row r="2717" spans="1:9" x14ac:dyDescent="0.25">
      <c r="A2717" t="s">
        <v>49</v>
      </c>
      <c r="B2717" t="str">
        <f>"""TorlysDynamics"",""Torlys Inc."",""111"",""3"",""SHA0252055"",""4"",""20000"""</f>
        <v>"TorlysDynamics","Torlys Inc.","111","3","SHA0252055","4","20000"</v>
      </c>
      <c r="C2717" s="2">
        <v>45952</v>
      </c>
      <c r="D2717" s="2" t="str">
        <f>"SHA0252055"</f>
        <v>SHA0252055</v>
      </c>
      <c r="E2717" s="2" t="str">
        <f>"T567"</f>
        <v>T567</v>
      </c>
      <c r="F2717" t="str">
        <f>"MANUEL"</f>
        <v>MANUEL</v>
      </c>
      <c r="G2717">
        <v>-1</v>
      </c>
      <c r="H2717">
        <v>0</v>
      </c>
      <c r="I2717">
        <v>-21.5</v>
      </c>
    </row>
    <row r="2718" spans="1:9" x14ac:dyDescent="0.25">
      <c r="A2718" t="s">
        <v>49</v>
      </c>
      <c r="B2718" t="str">
        <f>"""TorlysDynamics"",""Torlys Inc."",""111"",""3"",""SHA0252056"",""4"",""10000"""</f>
        <v>"TorlysDynamics","Torlys Inc.","111","3","SHA0252056","4","10000"</v>
      </c>
      <c r="C2718" s="2">
        <v>45952</v>
      </c>
      <c r="D2718" s="2" t="str">
        <f>"SHA0252056"</f>
        <v>SHA0252056</v>
      </c>
      <c r="E2718" s="2" t="str">
        <f>"S474"</f>
        <v>S474</v>
      </c>
      <c r="F2718" t="str">
        <f>"CHICO"</f>
        <v>CHICO</v>
      </c>
      <c r="G2718">
        <v>31</v>
      </c>
      <c r="H2718">
        <v>4</v>
      </c>
      <c r="I2718">
        <v>4312.7700000000004</v>
      </c>
    </row>
    <row r="2719" spans="1:9" x14ac:dyDescent="0.25">
      <c r="A2719" t="s">
        <v>49</v>
      </c>
      <c r="B2719" t="str">
        <f>"""TorlysDynamics"",""Torlys Inc."",""111"",""3"",""SHA0252057"",""4"",""10000"""</f>
        <v>"TorlysDynamics","Torlys Inc.","111","3","SHA0252057","4","10000"</v>
      </c>
      <c r="C2719" s="2">
        <v>45952</v>
      </c>
      <c r="D2719" s="2" t="str">
        <f>"SHA0252057"</f>
        <v>SHA0252057</v>
      </c>
      <c r="E2719" s="2" t="str">
        <f>"S474"</f>
        <v>S474</v>
      </c>
      <c r="F2719" t="str">
        <f>"CHICO"</f>
        <v>CHICO</v>
      </c>
      <c r="G2719">
        <v>0</v>
      </c>
      <c r="H2719">
        <v>8</v>
      </c>
      <c r="I2719">
        <v>20707.2</v>
      </c>
    </row>
    <row r="2720" spans="1:9" x14ac:dyDescent="0.25">
      <c r="A2720" t="s">
        <v>49</v>
      </c>
      <c r="B2720" t="str">
        <f>"""TorlysDynamics"",""Torlys Inc."",""111"",""3"",""SHA0252057"",""4"",""20000"""</f>
        <v>"TorlysDynamics","Torlys Inc.","111","3","SHA0252057","4","20000"</v>
      </c>
      <c r="C2720" s="2">
        <v>45952</v>
      </c>
      <c r="D2720" s="2" t="str">
        <f>"SHA0252057"</f>
        <v>SHA0252057</v>
      </c>
      <c r="E2720" s="2" t="str">
        <f>"S474"</f>
        <v>S474</v>
      </c>
      <c r="F2720" t="str">
        <f>"CHICO"</f>
        <v>CHICO</v>
      </c>
      <c r="G2720">
        <v>40</v>
      </c>
      <c r="H2720">
        <v>0</v>
      </c>
      <c r="I2720">
        <v>40</v>
      </c>
    </row>
    <row r="2721" spans="1:9" x14ac:dyDescent="0.25">
      <c r="A2721" t="s">
        <v>49</v>
      </c>
      <c r="B2721" t="str">
        <f>"""TorlysDynamics"",""Torlys Inc."",""111"",""3"",""SHA0252058"",""4"",""30000"""</f>
        <v>"TorlysDynamics","Torlys Inc.","111","3","SHA0252058","4","30000"</v>
      </c>
      <c r="C2721" s="2">
        <v>45952</v>
      </c>
      <c r="D2721" s="2" t="str">
        <f>"SHA0252058"</f>
        <v>SHA0252058</v>
      </c>
      <c r="E2721" s="2" t="str">
        <f>"S474"</f>
        <v>S474</v>
      </c>
      <c r="F2721" t="str">
        <f>"CHICO"</f>
        <v>CHICO</v>
      </c>
      <c r="G2721">
        <v>0</v>
      </c>
      <c r="H2721">
        <v>1</v>
      </c>
      <c r="I2721">
        <v>1277.0999999999999</v>
      </c>
    </row>
    <row r="2722" spans="1:9" x14ac:dyDescent="0.25">
      <c r="A2722" t="s">
        <v>49</v>
      </c>
      <c r="B2722" t="str">
        <f>"""TorlysDynamics"",""Torlys Inc."",""111"",""3"",""SHA0252060"",""4"",""10000"""</f>
        <v>"TorlysDynamics","Torlys Inc.","111","3","SHA0252060","4","10000"</v>
      </c>
      <c r="C2722" s="2">
        <v>45952</v>
      </c>
      <c r="D2722" s="2" t="str">
        <f>"SHA0252060"</f>
        <v>SHA0252060</v>
      </c>
      <c r="E2722" s="2" t="str">
        <f>"L808"</f>
        <v>L808</v>
      </c>
      <c r="F2722" t="str">
        <f>"CHICO"</f>
        <v>CHICO</v>
      </c>
      <c r="G2722">
        <v>22</v>
      </c>
      <c r="H2722">
        <v>0</v>
      </c>
      <c r="I2722">
        <v>624.14</v>
      </c>
    </row>
    <row r="2723" spans="1:9" x14ac:dyDescent="0.25">
      <c r="A2723" t="s">
        <v>49</v>
      </c>
      <c r="B2723" t="str">
        <f>"""TorlysDynamics"",""Torlys Inc."",""111"",""3"",""SHA0252060"",""4"",""20000"""</f>
        <v>"TorlysDynamics","Torlys Inc.","111","3","SHA0252060","4","20000"</v>
      </c>
      <c r="C2723" s="2">
        <v>45952</v>
      </c>
      <c r="D2723" s="2" t="str">
        <f>"SHA0252060"</f>
        <v>SHA0252060</v>
      </c>
      <c r="E2723" s="2" t="str">
        <f>"L808"</f>
        <v>L808</v>
      </c>
      <c r="F2723" t="str">
        <f>"CHICO"</f>
        <v>CHICO</v>
      </c>
      <c r="G2723">
        <v>0</v>
      </c>
      <c r="H2723">
        <v>0</v>
      </c>
      <c r="I2723">
        <v>1</v>
      </c>
    </row>
    <row r="2724" spans="1:9" x14ac:dyDescent="0.25">
      <c r="A2724" t="s">
        <v>49</v>
      </c>
      <c r="B2724" t="str">
        <f>"""TorlysDynamics"",""Torlys Inc."",""111"",""3"",""SHA0252060"",""4"",""40000"""</f>
        <v>"TorlysDynamics","Torlys Inc.","111","3","SHA0252060","4","40000"</v>
      </c>
      <c r="C2724" s="2">
        <v>45952</v>
      </c>
      <c r="D2724" s="2" t="str">
        <f>"SHA0252060"</f>
        <v>SHA0252060</v>
      </c>
      <c r="E2724" s="2" t="str">
        <f>"L808"</f>
        <v>L808</v>
      </c>
      <c r="F2724" t="str">
        <f>"CHICO"</f>
        <v>CHICO</v>
      </c>
      <c r="G2724">
        <v>0</v>
      </c>
      <c r="H2724">
        <v>0</v>
      </c>
      <c r="I2724">
        <v>1</v>
      </c>
    </row>
    <row r="2725" spans="1:9" x14ac:dyDescent="0.25">
      <c r="A2725" t="s">
        <v>49</v>
      </c>
      <c r="B2725" t="str">
        <f>"""TorlysDynamics"",""Torlys Inc."",""111"",""3"",""SHA0252061"",""4"",""10000"""</f>
        <v>"TorlysDynamics","Torlys Inc.","111","3","SHA0252061","4","10000"</v>
      </c>
      <c r="C2725" s="2">
        <v>45952</v>
      </c>
      <c r="D2725" s="2" t="str">
        <f>"SHA0252061"</f>
        <v>SHA0252061</v>
      </c>
      <c r="E2725" s="2" t="str">
        <f>"P750"</f>
        <v>P750</v>
      </c>
      <c r="F2725" t="str">
        <f>"MANUEL"</f>
        <v>MANUEL</v>
      </c>
      <c r="G2725">
        <v>20</v>
      </c>
      <c r="H2725">
        <v>0</v>
      </c>
      <c r="I2725">
        <v>539</v>
      </c>
    </row>
    <row r="2726" spans="1:9" x14ac:dyDescent="0.25">
      <c r="A2726" t="s">
        <v>49</v>
      </c>
      <c r="B2726" t="str">
        <f>"""TorlysDynamics"",""Torlys Inc."",""111"",""3"",""SHA0252061"",""4"",""20000"""</f>
        <v>"TorlysDynamics","Torlys Inc.","111","3","SHA0252061","4","20000"</v>
      </c>
      <c r="C2726" s="2">
        <v>45952</v>
      </c>
      <c r="D2726" s="2" t="str">
        <f>"SHA0252061"</f>
        <v>SHA0252061</v>
      </c>
      <c r="E2726" s="2" t="str">
        <f>"P750"</f>
        <v>P750</v>
      </c>
      <c r="F2726" t="str">
        <f>"MANUEL"</f>
        <v>MANUEL</v>
      </c>
      <c r="G2726">
        <v>0</v>
      </c>
      <c r="H2726">
        <v>0</v>
      </c>
      <c r="I2726">
        <v>1</v>
      </c>
    </row>
    <row r="2727" spans="1:9" x14ac:dyDescent="0.25">
      <c r="A2727" t="s">
        <v>49</v>
      </c>
      <c r="B2727" t="str">
        <f>"""TorlysDynamics"",""Torlys Inc."",""111"",""3"",""SHA0252062"",""4"",""10000"""</f>
        <v>"TorlysDynamics","Torlys Inc.","111","3","SHA0252062","4","10000"</v>
      </c>
      <c r="C2727" s="2">
        <v>45952</v>
      </c>
      <c r="D2727" s="2" t="str">
        <f>"SHA0252062"</f>
        <v>SHA0252062</v>
      </c>
      <c r="E2727" s="2" t="str">
        <f>"L808"</f>
        <v>L808</v>
      </c>
      <c r="F2727" t="str">
        <f>"CHICO"</f>
        <v>CHICO</v>
      </c>
      <c r="G2727">
        <v>1</v>
      </c>
      <c r="H2727">
        <v>0</v>
      </c>
      <c r="I2727">
        <v>17</v>
      </c>
    </row>
    <row r="2728" spans="1:9" x14ac:dyDescent="0.25">
      <c r="A2728" t="s">
        <v>49</v>
      </c>
      <c r="B2728" t="str">
        <f>"""TorlysDynamics"",""Torlys Inc."",""111"",""3"",""SHA0252063"",""4"",""10000"""</f>
        <v>"TorlysDynamics","Torlys Inc.","111","3","SHA0252063","4","10000"</v>
      </c>
      <c r="C2728" s="2">
        <v>45952</v>
      </c>
      <c r="D2728" s="2" t="str">
        <f>"SHA0252063"</f>
        <v>SHA0252063</v>
      </c>
      <c r="E2728" s="2" t="str">
        <f>"L808"</f>
        <v>L808</v>
      </c>
      <c r="F2728" t="str">
        <f>"CHICO"</f>
        <v>CHICO</v>
      </c>
      <c r="G2728">
        <v>21</v>
      </c>
      <c r="H2728">
        <v>0</v>
      </c>
      <c r="I2728">
        <v>492.45</v>
      </c>
    </row>
    <row r="2729" spans="1:9" x14ac:dyDescent="0.25">
      <c r="A2729" t="s">
        <v>49</v>
      </c>
      <c r="B2729" t="str">
        <f>"""TorlysDynamics"",""Torlys Inc."",""111"",""3"",""SHA0252064"",""4"",""10000"""</f>
        <v>"TorlysDynamics","Torlys Inc.","111","3","SHA0252064","4","10000"</v>
      </c>
      <c r="C2729" s="2">
        <v>45952</v>
      </c>
      <c r="D2729" s="2" t="str">
        <f>"SHA0252064"</f>
        <v>SHA0252064</v>
      </c>
      <c r="E2729" s="2" t="str">
        <f>"L808"</f>
        <v>L808</v>
      </c>
      <c r="F2729" t="str">
        <f>"CHICO"</f>
        <v>CHICO</v>
      </c>
      <c r="G2729">
        <v>36</v>
      </c>
      <c r="H2729">
        <v>0</v>
      </c>
      <c r="I2729">
        <v>844.92</v>
      </c>
    </row>
    <row r="2730" spans="1:9" x14ac:dyDescent="0.25">
      <c r="A2730" t="s">
        <v>49</v>
      </c>
      <c r="B2730" t="str">
        <f>"""TorlysDynamics"",""Torlys Inc."",""111"",""3"",""SHA0252065"",""4"",""10000"""</f>
        <v>"TorlysDynamics","Torlys Inc.","111","3","SHA0252065","4","10000"</v>
      </c>
      <c r="C2730" s="2">
        <v>45952</v>
      </c>
      <c r="D2730" s="2" t="str">
        <f>"SHA0252065"</f>
        <v>SHA0252065</v>
      </c>
      <c r="E2730" s="2" t="str">
        <f>"L808"</f>
        <v>L808</v>
      </c>
      <c r="F2730" t="str">
        <f>"CHICO"</f>
        <v>CHICO</v>
      </c>
      <c r="G2730">
        <v>8</v>
      </c>
      <c r="H2730">
        <v>1</v>
      </c>
      <c r="I2730">
        <v>1455.14</v>
      </c>
    </row>
    <row r="2731" spans="1:9" x14ac:dyDescent="0.25">
      <c r="A2731" t="s">
        <v>49</v>
      </c>
      <c r="B2731" t="str">
        <f>"""TorlysDynamics"",""Torlys Inc."",""111"",""3"",""SHA0252066"",""4"",""10000"""</f>
        <v>"TorlysDynamics","Torlys Inc.","111","3","SHA0252066","4","10000"</v>
      </c>
      <c r="C2731" s="2">
        <v>45952</v>
      </c>
      <c r="D2731" s="2" t="str">
        <f>"SHA0252066"</f>
        <v>SHA0252066</v>
      </c>
      <c r="E2731" s="2" t="str">
        <f>"L808"</f>
        <v>L808</v>
      </c>
      <c r="F2731" t="str">
        <f>"CHICO"</f>
        <v>CHICO</v>
      </c>
      <c r="G2731">
        <v>3</v>
      </c>
      <c r="H2731">
        <v>0</v>
      </c>
      <c r="I2731">
        <v>70.349999999999994</v>
      </c>
    </row>
    <row r="2732" spans="1:9" x14ac:dyDescent="0.25">
      <c r="A2732" t="s">
        <v>49</v>
      </c>
      <c r="B2732" t="str">
        <f>"""TorlysDynamics"",""Torlys Inc."",""111"",""3"",""SHA0252067"",""4"",""30000"""</f>
        <v>"TorlysDynamics","Torlys Inc.","111","3","SHA0252067","4","30000"</v>
      </c>
      <c r="C2732" s="2">
        <v>45952</v>
      </c>
      <c r="D2732" s="2" t="str">
        <f>"SHA0252067"</f>
        <v>SHA0252067</v>
      </c>
      <c r="E2732" s="2" t="str">
        <f>"L808"</f>
        <v>L808</v>
      </c>
      <c r="F2732" t="str">
        <f>"CHICO"</f>
        <v>CHICO</v>
      </c>
      <c r="G2732">
        <v>0</v>
      </c>
      <c r="H2732">
        <v>0</v>
      </c>
      <c r="I2732">
        <v>3</v>
      </c>
    </row>
    <row r="2733" spans="1:9" x14ac:dyDescent="0.25">
      <c r="A2733" t="s">
        <v>49</v>
      </c>
      <c r="B2733" t="str">
        <f>"""TorlysDynamics"",""Torlys Inc."",""111"",""3"",""SHA0252068"",""4"",""10000"""</f>
        <v>"TorlysDynamics","Torlys Inc.","111","3","SHA0252068","4","10000"</v>
      </c>
      <c r="C2733" s="2">
        <v>45952</v>
      </c>
      <c r="D2733" s="2" t="str">
        <f>"SHA0252068"</f>
        <v>SHA0252068</v>
      </c>
      <c r="E2733" s="2" t="str">
        <f>"S341"</f>
        <v>S341</v>
      </c>
      <c r="F2733" t="str">
        <f>"CHICO"</f>
        <v>CHICO</v>
      </c>
      <c r="G2733">
        <v>16</v>
      </c>
      <c r="H2733">
        <v>0</v>
      </c>
      <c r="I2733">
        <v>575.20000000000005</v>
      </c>
    </row>
    <row r="2734" spans="1:9" x14ac:dyDescent="0.25">
      <c r="A2734" t="s">
        <v>49</v>
      </c>
      <c r="B2734" t="str">
        <f>"""TorlysDynamics"",""Torlys Inc."",""111"",""3"",""SHA0252072"",""4"",""10000"""</f>
        <v>"TorlysDynamics","Torlys Inc.","111","3","SHA0252072","4","10000"</v>
      </c>
      <c r="C2734" s="2">
        <v>45952</v>
      </c>
      <c r="D2734" s="2" t="str">
        <f>"SHA0252072"</f>
        <v>SHA0252072</v>
      </c>
      <c r="E2734" s="2" t="str">
        <f>"O330"</f>
        <v>O330</v>
      </c>
      <c r="F2734" t="str">
        <f>"MANUEL"</f>
        <v>MANUEL</v>
      </c>
      <c r="G2734">
        <v>32</v>
      </c>
      <c r="H2734">
        <v>0</v>
      </c>
      <c r="I2734">
        <v>750.4</v>
      </c>
    </row>
    <row r="2735" spans="1:9" x14ac:dyDescent="0.25">
      <c r="A2735" t="s">
        <v>49</v>
      </c>
      <c r="B2735" t="str">
        <f>"""TorlysDynamics"",""Torlys Inc."",""111"",""3"",""SHA0252072"",""4"",""30000"""</f>
        <v>"TorlysDynamics","Torlys Inc.","111","3","SHA0252072","4","30000"</v>
      </c>
      <c r="C2735" s="2">
        <v>45952</v>
      </c>
      <c r="D2735" s="2" t="str">
        <f>"SHA0252072"</f>
        <v>SHA0252072</v>
      </c>
      <c r="E2735" s="2" t="str">
        <f>"O330"</f>
        <v>O330</v>
      </c>
      <c r="F2735" t="str">
        <f>"MANUEL"</f>
        <v>MANUEL</v>
      </c>
      <c r="G2735">
        <v>0</v>
      </c>
      <c r="H2735">
        <v>0</v>
      </c>
      <c r="I2735">
        <v>3</v>
      </c>
    </row>
    <row r="2736" spans="1:9" x14ac:dyDescent="0.25">
      <c r="A2736" t="s">
        <v>49</v>
      </c>
      <c r="B2736" t="str">
        <f>"""TorlysDynamics"",""Torlys Inc."",""111"",""3"",""SHA0252073"",""4"",""10000"""</f>
        <v>"TorlysDynamics","Torlys Inc.","111","3","SHA0252073","4","10000"</v>
      </c>
      <c r="C2736" s="2">
        <v>45952</v>
      </c>
      <c r="D2736" s="2" t="str">
        <f>"SHA0252073"</f>
        <v>SHA0252073</v>
      </c>
      <c r="E2736" s="2" t="str">
        <f>"B1010"</f>
        <v>B1010</v>
      </c>
      <c r="F2736" t="str">
        <f>"AQIYL"</f>
        <v>AQIYL</v>
      </c>
      <c r="G2736">
        <v>37</v>
      </c>
      <c r="H2736">
        <v>1</v>
      </c>
      <c r="I2736">
        <v>2262.33</v>
      </c>
    </row>
    <row r="2737" spans="1:9" x14ac:dyDescent="0.25">
      <c r="A2737" t="s">
        <v>49</v>
      </c>
      <c r="B2737" t="str">
        <f>"""TorlysDynamics"",""Torlys Inc."",""111"",""3"",""SHA0252074"",""4"",""10000"""</f>
        <v>"TorlysDynamics","Torlys Inc.","111","3","SHA0252074","4","10000"</v>
      </c>
      <c r="C2737" s="2">
        <v>45952</v>
      </c>
      <c r="D2737" s="2" t="str">
        <f>"SHA0252074"</f>
        <v>SHA0252074</v>
      </c>
      <c r="E2737" s="2" t="str">
        <f>"B1010"</f>
        <v>B1010</v>
      </c>
      <c r="F2737" t="str">
        <f>"AQIYL"</f>
        <v>AQIYL</v>
      </c>
      <c r="G2737">
        <v>34</v>
      </c>
      <c r="H2737">
        <v>0</v>
      </c>
      <c r="I2737">
        <v>797.3</v>
      </c>
    </row>
    <row r="2738" spans="1:9" x14ac:dyDescent="0.25">
      <c r="A2738" t="s">
        <v>49</v>
      </c>
      <c r="B2738" t="str">
        <f>"""TorlysDynamics"",""Torlys Inc."",""111"",""3"",""SHA0252075"",""4"",""10000"""</f>
        <v>"TorlysDynamics","Torlys Inc.","111","3","SHA0252075","4","10000"</v>
      </c>
      <c r="C2738" s="2">
        <v>45952</v>
      </c>
      <c r="D2738" s="2" t="str">
        <f>"SHA0252075"</f>
        <v>SHA0252075</v>
      </c>
      <c r="E2738" s="2" t="str">
        <f>"B1010"</f>
        <v>B1010</v>
      </c>
      <c r="F2738" t="str">
        <f>"AQIYL"</f>
        <v>AQIYL</v>
      </c>
      <c r="G2738">
        <v>11</v>
      </c>
      <c r="H2738">
        <v>0</v>
      </c>
      <c r="I2738">
        <v>187</v>
      </c>
    </row>
    <row r="2739" spans="1:9" x14ac:dyDescent="0.25">
      <c r="A2739" t="s">
        <v>49</v>
      </c>
      <c r="B2739" t="str">
        <f>"""TorlysDynamics"",""Torlys Inc."",""111"",""3"",""SHA0252076"",""4"",""10000"""</f>
        <v>"TorlysDynamics","Torlys Inc.","111","3","SHA0252076","4","10000"</v>
      </c>
      <c r="C2739" s="2">
        <v>45952</v>
      </c>
      <c r="D2739" s="2" t="str">
        <f>"SHA0252076"</f>
        <v>SHA0252076</v>
      </c>
      <c r="E2739" s="2" t="str">
        <f>"B1010"</f>
        <v>B1010</v>
      </c>
      <c r="F2739" t="str">
        <f>"AQIYL"</f>
        <v>AQIYL</v>
      </c>
      <c r="G2739">
        <v>0</v>
      </c>
      <c r="H2739">
        <v>1</v>
      </c>
      <c r="I2739">
        <v>813.28</v>
      </c>
    </row>
    <row r="2740" spans="1:9" x14ac:dyDescent="0.25">
      <c r="A2740" t="s">
        <v>49</v>
      </c>
      <c r="B2740" t="str">
        <f>"""TorlysDynamics"",""Torlys Inc."",""111"",""3"",""SHA0252077"",""4"",""10000"""</f>
        <v>"TorlysDynamics","Torlys Inc.","111","3","SHA0252077","4","10000"</v>
      </c>
      <c r="C2740" s="2">
        <v>45952</v>
      </c>
      <c r="D2740" s="2" t="str">
        <f>"SHA0252077"</f>
        <v>SHA0252077</v>
      </c>
      <c r="E2740" s="2" t="str">
        <f>"B1010"</f>
        <v>B1010</v>
      </c>
      <c r="F2740" t="str">
        <f>"AQIYL"</f>
        <v>AQIYL</v>
      </c>
      <c r="G2740">
        <v>24</v>
      </c>
      <c r="H2740">
        <v>0</v>
      </c>
      <c r="I2740">
        <v>680.88</v>
      </c>
    </row>
    <row r="2741" spans="1:9" x14ac:dyDescent="0.25">
      <c r="A2741" t="s">
        <v>49</v>
      </c>
      <c r="B2741" t="str">
        <f>"""TorlysDynamics"",""Torlys Inc."",""111"",""3"",""SHA0252079"",""4"",""10000"""</f>
        <v>"TorlysDynamics","Torlys Inc.","111","3","SHA0252079","4","10000"</v>
      </c>
      <c r="C2741" s="2">
        <v>45952</v>
      </c>
      <c r="D2741" s="2" t="str">
        <f>"SHA0252079"</f>
        <v>SHA0252079</v>
      </c>
      <c r="E2741" s="2" t="str">
        <f>"B415"</f>
        <v>B415</v>
      </c>
      <c r="F2741" t="str">
        <f>"BRANDON"</f>
        <v>BRANDON</v>
      </c>
      <c r="G2741">
        <v>33</v>
      </c>
      <c r="H2741">
        <v>0</v>
      </c>
      <c r="I2741">
        <v>766.26</v>
      </c>
    </row>
    <row r="2742" spans="1:9" x14ac:dyDescent="0.25">
      <c r="A2742" t="s">
        <v>49</v>
      </c>
      <c r="B2742" t="str">
        <f>"""TorlysDynamics"",""Torlys Inc."",""111"",""3"",""SHA0252079"",""4"",""20000"""</f>
        <v>"TorlysDynamics","Torlys Inc.","111","3","SHA0252079","4","20000"</v>
      </c>
      <c r="C2742" s="2">
        <v>45952</v>
      </c>
      <c r="D2742" s="2" t="str">
        <f>"SHA0252079"</f>
        <v>SHA0252079</v>
      </c>
      <c r="E2742" s="2" t="str">
        <f>"B415"</f>
        <v>B415</v>
      </c>
      <c r="F2742" t="str">
        <f>"BRANDON"</f>
        <v>BRANDON</v>
      </c>
      <c r="G2742">
        <v>0</v>
      </c>
      <c r="H2742">
        <v>0</v>
      </c>
      <c r="I2742">
        <v>9</v>
      </c>
    </row>
    <row r="2743" spans="1:9" x14ac:dyDescent="0.25">
      <c r="A2743" t="s">
        <v>49</v>
      </c>
      <c r="B2743" t="str">
        <f>"""TorlysDynamics"",""Torlys Inc."",""111"",""3"",""SHA0252080"",""4"",""10000"""</f>
        <v>"TorlysDynamics","Torlys Inc.","111","3","SHA0252080","4","10000"</v>
      </c>
      <c r="C2743" s="2">
        <v>45952</v>
      </c>
      <c r="D2743" s="2" t="str">
        <f>"SHA0252080"</f>
        <v>SHA0252080</v>
      </c>
      <c r="E2743" s="2" t="str">
        <f>"B415"</f>
        <v>B415</v>
      </c>
      <c r="F2743" t="str">
        <f>"BRANDON"</f>
        <v>BRANDON</v>
      </c>
      <c r="G2743">
        <v>18</v>
      </c>
      <c r="H2743">
        <v>0</v>
      </c>
      <c r="I2743">
        <v>417.96</v>
      </c>
    </row>
    <row r="2744" spans="1:9" x14ac:dyDescent="0.25">
      <c r="A2744" t="s">
        <v>49</v>
      </c>
      <c r="B2744" t="str">
        <f>"""TorlysDynamics"",""Torlys Inc."",""111"",""3"",""SHA0252080"",""4"",""20000"""</f>
        <v>"TorlysDynamics","Torlys Inc.","111","3","SHA0252080","4","20000"</v>
      </c>
      <c r="C2744" s="2">
        <v>45952</v>
      </c>
      <c r="D2744" s="2" t="str">
        <f>"SHA0252080"</f>
        <v>SHA0252080</v>
      </c>
      <c r="E2744" s="2" t="str">
        <f>"B415"</f>
        <v>B415</v>
      </c>
      <c r="F2744" t="str">
        <f>"BRANDON"</f>
        <v>BRANDON</v>
      </c>
      <c r="G2744">
        <v>0</v>
      </c>
      <c r="H2744">
        <v>0</v>
      </c>
      <c r="I2744">
        <v>5</v>
      </c>
    </row>
    <row r="2745" spans="1:9" x14ac:dyDescent="0.25">
      <c r="A2745" t="s">
        <v>49</v>
      </c>
      <c r="B2745" t="str">
        <f>"""TorlysDynamics"",""Torlys Inc."",""111"",""3"",""SHA0252081"",""4"",""10000"""</f>
        <v>"TorlysDynamics","Torlys Inc.","111","3","SHA0252081","4","10000"</v>
      </c>
      <c r="C2745" s="2">
        <v>45952</v>
      </c>
      <c r="D2745" s="2" t="str">
        <f>"SHA0252081"</f>
        <v>SHA0252081</v>
      </c>
      <c r="E2745" s="2" t="str">
        <f>"A433"</f>
        <v>A433</v>
      </c>
      <c r="F2745" t="str">
        <f>"JASON-R"</f>
        <v>JASON-R</v>
      </c>
      <c r="G2745">
        <v>11</v>
      </c>
      <c r="H2745">
        <v>1</v>
      </c>
      <c r="I2745">
        <v>950.9</v>
      </c>
    </row>
    <row r="2746" spans="1:9" x14ac:dyDescent="0.25">
      <c r="A2746" t="s">
        <v>49</v>
      </c>
      <c r="B2746" t="str">
        <f>"""TorlysDynamics"",""Torlys Inc."",""111"",""3"",""SHA0252081"",""4"",""20000"""</f>
        <v>"TorlysDynamics","Torlys Inc.","111","3","SHA0252081","4","20000"</v>
      </c>
      <c r="C2746" s="2">
        <v>45952</v>
      </c>
      <c r="D2746" s="2" t="str">
        <f>"SHA0252081"</f>
        <v>SHA0252081</v>
      </c>
      <c r="E2746" s="2" t="str">
        <f>"A433"</f>
        <v>A433</v>
      </c>
      <c r="F2746" t="str">
        <f>"JASON-R"</f>
        <v>JASON-R</v>
      </c>
      <c r="G2746">
        <v>0</v>
      </c>
      <c r="H2746">
        <v>0</v>
      </c>
      <c r="I2746">
        <v>2</v>
      </c>
    </row>
    <row r="2747" spans="1:9" x14ac:dyDescent="0.25">
      <c r="A2747" t="s">
        <v>49</v>
      </c>
      <c r="B2747" t="str">
        <f>"""TorlysDynamics"",""Torlys Inc."",""111"",""3"",""SHA0252081"",""4"",""30000"""</f>
        <v>"TorlysDynamics","Torlys Inc.","111","3","SHA0252081","4","30000"</v>
      </c>
      <c r="C2747" s="2">
        <v>45952</v>
      </c>
      <c r="D2747" s="2" t="str">
        <f>"SHA0252081"</f>
        <v>SHA0252081</v>
      </c>
      <c r="E2747" s="2" t="str">
        <f>"A433"</f>
        <v>A433</v>
      </c>
      <c r="F2747" t="str">
        <f>"JASON-R"</f>
        <v>JASON-R</v>
      </c>
      <c r="G2747">
        <v>2</v>
      </c>
      <c r="H2747">
        <v>0</v>
      </c>
      <c r="I2747">
        <v>2</v>
      </c>
    </row>
    <row r="2748" spans="1:9" x14ac:dyDescent="0.25">
      <c r="A2748" t="s">
        <v>49</v>
      </c>
      <c r="B2748" t="str">
        <f>"""TorlysDynamics"",""Torlys Inc."",""111"",""3"",""SHA0252082"",""4"",""10000"""</f>
        <v>"TorlysDynamics","Torlys Inc.","111","3","SHA0252082","4","10000"</v>
      </c>
      <c r="C2748" s="2">
        <v>45952</v>
      </c>
      <c r="D2748" s="2" t="str">
        <f>"SHA0252082"</f>
        <v>SHA0252082</v>
      </c>
      <c r="E2748" s="2" t="str">
        <f>"A433"</f>
        <v>A433</v>
      </c>
      <c r="F2748" t="str">
        <f>"JASON-R"</f>
        <v>JASON-R</v>
      </c>
      <c r="G2748">
        <v>18</v>
      </c>
      <c r="H2748">
        <v>0</v>
      </c>
      <c r="I2748">
        <v>417.96</v>
      </c>
    </row>
    <row r="2749" spans="1:9" x14ac:dyDescent="0.25">
      <c r="A2749" t="s">
        <v>49</v>
      </c>
      <c r="B2749" t="str">
        <f>"""TorlysDynamics"",""Torlys Inc."",""111"",""3"",""SHA0252082"",""4"",""20000"""</f>
        <v>"TorlysDynamics","Torlys Inc.","111","3","SHA0252082","4","20000"</v>
      </c>
      <c r="C2749" s="2">
        <v>45952</v>
      </c>
      <c r="D2749" s="2" t="str">
        <f>"SHA0252082"</f>
        <v>SHA0252082</v>
      </c>
      <c r="E2749" s="2" t="str">
        <f>"A433"</f>
        <v>A433</v>
      </c>
      <c r="F2749" t="str">
        <f>"JASON-R"</f>
        <v>JASON-R</v>
      </c>
      <c r="G2749">
        <v>0</v>
      </c>
      <c r="H2749">
        <v>0</v>
      </c>
      <c r="I2749">
        <v>2</v>
      </c>
    </row>
    <row r="2750" spans="1:9" x14ac:dyDescent="0.25">
      <c r="A2750" t="s">
        <v>49</v>
      </c>
      <c r="B2750" t="str">
        <f>"""TorlysDynamics"",""Torlys Inc."",""111"",""3"",""SHA0252083"",""4"",""10000"""</f>
        <v>"TorlysDynamics","Torlys Inc.","111","3","SHA0252083","4","10000"</v>
      </c>
      <c r="C2750" s="2">
        <v>45952</v>
      </c>
      <c r="D2750" s="2" t="str">
        <f>"SHA0252083"</f>
        <v>SHA0252083</v>
      </c>
      <c r="E2750" s="2" t="str">
        <f>"F475"</f>
        <v>F475</v>
      </c>
      <c r="F2750" t="str">
        <f>"JESSICA"</f>
        <v>JESSICA</v>
      </c>
      <c r="G2750">
        <v>0</v>
      </c>
      <c r="H2750">
        <v>0</v>
      </c>
      <c r="I2750">
        <v>1</v>
      </c>
    </row>
    <row r="2751" spans="1:9" x14ac:dyDescent="0.25">
      <c r="A2751" t="s">
        <v>49</v>
      </c>
      <c r="B2751" t="str">
        <f>"""TorlysDynamics"",""Torlys Inc."",""111"",""3"",""SHA0252084"",""4"",""10000"""</f>
        <v>"TorlysDynamics","Torlys Inc.","111","3","SHA0252084","4","10000"</v>
      </c>
      <c r="C2751" s="2">
        <v>45952</v>
      </c>
      <c r="D2751" s="2" t="str">
        <f>"SHA0252084"</f>
        <v>SHA0252084</v>
      </c>
      <c r="E2751" s="2" t="str">
        <f>"P260"</f>
        <v>P260</v>
      </c>
      <c r="F2751" t="str">
        <f>"AQIYL"</f>
        <v>AQIYL</v>
      </c>
      <c r="G2751">
        <v>5</v>
      </c>
      <c r="H2751">
        <v>0</v>
      </c>
      <c r="I2751">
        <v>85</v>
      </c>
    </row>
    <row r="2752" spans="1:9" x14ac:dyDescent="0.25">
      <c r="A2752" t="s">
        <v>49</v>
      </c>
      <c r="B2752" t="str">
        <f>"""TorlysDynamics"",""Torlys Inc."",""111"",""3"",""SHA0252089"",""4"",""10000"""</f>
        <v>"TorlysDynamics","Torlys Inc.","111","3","SHA0252089","4","10000"</v>
      </c>
      <c r="C2752" s="2">
        <v>45952</v>
      </c>
      <c r="D2752" s="2" t="str">
        <f>"SHA0252089"</f>
        <v>SHA0252089</v>
      </c>
      <c r="E2752" s="2" t="str">
        <f>"T1151"</f>
        <v>T1151</v>
      </c>
      <c r="F2752" t="str">
        <f>"CHICO"</f>
        <v>CHICO</v>
      </c>
      <c r="G2752">
        <v>26</v>
      </c>
      <c r="H2752">
        <v>0</v>
      </c>
      <c r="I2752">
        <v>609.70000000000005</v>
      </c>
    </row>
    <row r="2753" spans="1:9" x14ac:dyDescent="0.25">
      <c r="A2753" t="s">
        <v>49</v>
      </c>
      <c r="B2753" t="str">
        <f>"""TorlysDynamics"",""Torlys Inc."",""111"",""3"",""SHA0252089"",""4"",""30000"""</f>
        <v>"TorlysDynamics","Torlys Inc.","111","3","SHA0252089","4","30000"</v>
      </c>
      <c r="C2753" s="2">
        <v>45952</v>
      </c>
      <c r="D2753" s="2" t="str">
        <f>"SHA0252089"</f>
        <v>SHA0252089</v>
      </c>
      <c r="E2753" s="2" t="str">
        <f>"T1151"</f>
        <v>T1151</v>
      </c>
      <c r="F2753" t="str">
        <f>"CHICO"</f>
        <v>CHICO</v>
      </c>
      <c r="G2753">
        <v>0</v>
      </c>
      <c r="H2753">
        <v>0</v>
      </c>
      <c r="I2753">
        <v>1</v>
      </c>
    </row>
    <row r="2754" spans="1:9" x14ac:dyDescent="0.25">
      <c r="A2754" t="s">
        <v>49</v>
      </c>
      <c r="B2754" t="str">
        <f>"""TorlysDynamics"",""Torlys Inc."",""111"",""3"",""SHA0252090"",""4"",""10000"""</f>
        <v>"TorlysDynamics","Torlys Inc.","111","3","SHA0252090","4","10000"</v>
      </c>
      <c r="C2754" s="2">
        <v>45952</v>
      </c>
      <c r="D2754" s="2" t="str">
        <f>"SHA0252090"</f>
        <v>SHA0252090</v>
      </c>
      <c r="E2754" s="2" t="str">
        <f>"T1151"</f>
        <v>T1151</v>
      </c>
      <c r="F2754" t="str">
        <f>"CHICO"</f>
        <v>CHICO</v>
      </c>
      <c r="G2754">
        <v>19</v>
      </c>
      <c r="H2754">
        <v>0</v>
      </c>
      <c r="I2754">
        <v>445.55</v>
      </c>
    </row>
    <row r="2755" spans="1:9" x14ac:dyDescent="0.25">
      <c r="A2755" t="s">
        <v>49</v>
      </c>
      <c r="B2755" t="str">
        <f>"""TorlysDynamics"",""Torlys Inc."",""111"",""3"",""SHA0252091"",""4"",""10000"""</f>
        <v>"TorlysDynamics","Torlys Inc.","111","3","SHA0252091","4","10000"</v>
      </c>
      <c r="C2755" s="2">
        <v>45952</v>
      </c>
      <c r="D2755" s="2" t="str">
        <f>"SHA0252091"</f>
        <v>SHA0252091</v>
      </c>
      <c r="E2755" s="2" t="str">
        <f>"T1151"</f>
        <v>T1151</v>
      </c>
      <c r="F2755" t="str">
        <f>"CHICO"</f>
        <v>CHICO</v>
      </c>
      <c r="G2755">
        <v>5</v>
      </c>
      <c r="H2755">
        <v>0</v>
      </c>
      <c r="I2755">
        <v>116.1</v>
      </c>
    </row>
    <row r="2756" spans="1:9" x14ac:dyDescent="0.25">
      <c r="A2756" t="s">
        <v>49</v>
      </c>
      <c r="B2756" t="str">
        <f>"""TorlysDynamics"",""Torlys Inc."",""111"",""3"",""SHA0252097"",""4"",""10000"""</f>
        <v>"TorlysDynamics","Torlys Inc.","111","3","SHA0252097","4","10000"</v>
      </c>
      <c r="C2756" s="2">
        <v>45952</v>
      </c>
      <c r="D2756" s="2" t="str">
        <f>"SHA0252097"</f>
        <v>SHA0252097</v>
      </c>
      <c r="E2756" s="2" t="str">
        <f>"T1160"</f>
        <v>T1160</v>
      </c>
      <c r="F2756" t="str">
        <f>"MANUEL"</f>
        <v>MANUEL</v>
      </c>
      <c r="G2756">
        <v>0</v>
      </c>
      <c r="H2756">
        <v>4</v>
      </c>
      <c r="I2756">
        <v>4123.2</v>
      </c>
    </row>
    <row r="2757" spans="1:9" x14ac:dyDescent="0.25">
      <c r="A2757" t="s">
        <v>49</v>
      </c>
      <c r="B2757" t="str">
        <f>"""TorlysDynamics"",""Torlys Inc."",""111"",""3"",""SHA0252098"",""4"",""10000"""</f>
        <v>"TorlysDynamics","Torlys Inc.","111","3","SHA0252098","4","10000"</v>
      </c>
      <c r="C2757" s="2">
        <v>45952</v>
      </c>
      <c r="D2757" s="2" t="str">
        <f>"SHA0252098"</f>
        <v>SHA0252098</v>
      </c>
      <c r="E2757" s="2" t="str">
        <f>"T1160"</f>
        <v>T1160</v>
      </c>
      <c r="F2757" t="str">
        <f>"MANUEL"</f>
        <v>MANUEL</v>
      </c>
      <c r="G2757">
        <v>1</v>
      </c>
      <c r="H2757">
        <v>0</v>
      </c>
      <c r="I2757">
        <v>1</v>
      </c>
    </row>
    <row r="2758" spans="1:9" x14ac:dyDescent="0.25">
      <c r="A2758" t="s">
        <v>49</v>
      </c>
      <c r="B2758" t="str">
        <f>"""TorlysDynamics"",""Torlys Inc."",""111"",""3"",""SHA0252099"",""4"",""10000"""</f>
        <v>"TorlysDynamics","Torlys Inc.","111","3","SHA0252099","4","10000"</v>
      </c>
      <c r="C2758" s="2">
        <v>45952</v>
      </c>
      <c r="D2758" s="2" t="str">
        <f>"SHA0252099"</f>
        <v>SHA0252099</v>
      </c>
      <c r="E2758" s="2" t="str">
        <f>"T1160"</f>
        <v>T1160</v>
      </c>
      <c r="F2758" t="str">
        <f>"MANUEL"</f>
        <v>MANUEL</v>
      </c>
      <c r="G2758">
        <v>0</v>
      </c>
      <c r="H2758">
        <v>0</v>
      </c>
      <c r="I2758">
        <v>1</v>
      </c>
    </row>
    <row r="2759" spans="1:9" x14ac:dyDescent="0.25">
      <c r="A2759" t="s">
        <v>49</v>
      </c>
      <c r="B2759" t="str">
        <f>"""TorlysDynamics"",""Torlys Inc."",""111"",""3"",""SHA0252099"",""4"",""30000"""</f>
        <v>"TorlysDynamics","Torlys Inc.","111","3","SHA0252099","4","30000"</v>
      </c>
      <c r="C2759" s="2">
        <v>45952</v>
      </c>
      <c r="D2759" s="2" t="str">
        <f>"SHA0252099"</f>
        <v>SHA0252099</v>
      </c>
      <c r="E2759" s="2" t="str">
        <f>"T1160"</f>
        <v>T1160</v>
      </c>
      <c r="F2759" t="str">
        <f>"MANUEL"</f>
        <v>MANUEL</v>
      </c>
      <c r="G2759">
        <v>4</v>
      </c>
      <c r="H2759">
        <v>0</v>
      </c>
      <c r="I2759">
        <v>91.28</v>
      </c>
    </row>
    <row r="2760" spans="1:9" x14ac:dyDescent="0.25">
      <c r="A2760" t="s">
        <v>49</v>
      </c>
      <c r="B2760" t="str">
        <f>"""TorlysDynamics"",""Torlys Inc."",""111"",""3"",""SHA0252099"",""4"",""40000"""</f>
        <v>"TorlysDynamics","Torlys Inc.","111","3","SHA0252099","4","40000"</v>
      </c>
      <c r="C2760" s="2">
        <v>45952</v>
      </c>
      <c r="D2760" s="2" t="str">
        <f>"SHA0252099"</f>
        <v>SHA0252099</v>
      </c>
      <c r="E2760" s="2" t="str">
        <f>"T1160"</f>
        <v>T1160</v>
      </c>
      <c r="F2760" t="str">
        <f>"MANUEL"</f>
        <v>MANUEL</v>
      </c>
      <c r="G2760">
        <v>0</v>
      </c>
      <c r="H2760">
        <v>0</v>
      </c>
      <c r="I2760">
        <v>2</v>
      </c>
    </row>
    <row r="2761" spans="1:9" x14ac:dyDescent="0.25">
      <c r="A2761" t="s">
        <v>49</v>
      </c>
      <c r="B2761" t="str">
        <f>"""TorlysDynamics"",""Torlys Inc."",""111"",""3"",""SHA0252100"",""4"",""10000"""</f>
        <v>"TorlysDynamics","Torlys Inc.","111","3","SHA0252100","4","10000"</v>
      </c>
      <c r="C2761" s="2">
        <v>45952</v>
      </c>
      <c r="D2761" s="2" t="str">
        <f>"SHA0252100"</f>
        <v>SHA0252100</v>
      </c>
      <c r="E2761" s="2" t="str">
        <f>"T1160"</f>
        <v>T1160</v>
      </c>
      <c r="F2761" t="str">
        <f>"MANUEL"</f>
        <v>MANUEL</v>
      </c>
      <c r="G2761">
        <v>6</v>
      </c>
      <c r="H2761">
        <v>1</v>
      </c>
      <c r="I2761">
        <v>1360.1</v>
      </c>
    </row>
    <row r="2762" spans="1:9" x14ac:dyDescent="0.25">
      <c r="A2762" t="s">
        <v>49</v>
      </c>
      <c r="B2762" t="str">
        <f>"""TorlysDynamics"",""Torlys Inc."",""111"",""3"",""SHA0252100"",""4"",""30000"""</f>
        <v>"TorlysDynamics","Torlys Inc.","111","3","SHA0252100","4","30000"</v>
      </c>
      <c r="C2762" s="2">
        <v>45952</v>
      </c>
      <c r="D2762" s="2" t="str">
        <f>"SHA0252100"</f>
        <v>SHA0252100</v>
      </c>
      <c r="E2762" s="2" t="str">
        <f>"T1160"</f>
        <v>T1160</v>
      </c>
      <c r="F2762" t="str">
        <f>"MANUEL"</f>
        <v>MANUEL</v>
      </c>
      <c r="G2762">
        <v>0</v>
      </c>
      <c r="H2762">
        <v>0</v>
      </c>
      <c r="I2762">
        <v>4</v>
      </c>
    </row>
    <row r="2763" spans="1:9" x14ac:dyDescent="0.25">
      <c r="A2763" t="s">
        <v>49</v>
      </c>
      <c r="B2763" t="str">
        <f>"""TorlysDynamics"",""Torlys Inc."",""111"",""3"",""SHA0252105"",""4"",""10000"""</f>
        <v>"TorlysDynamics","Torlys Inc.","111","3","SHA0252105","4","10000"</v>
      </c>
      <c r="C2763" s="2">
        <v>45952</v>
      </c>
      <c r="D2763" s="2" t="str">
        <f>"SHA0252105"</f>
        <v>SHA0252105</v>
      </c>
      <c r="E2763" s="2" t="str">
        <f>"A245"</f>
        <v>A245</v>
      </c>
      <c r="F2763" t="str">
        <f>"BRANDON"</f>
        <v>BRANDON</v>
      </c>
      <c r="G2763">
        <v>22</v>
      </c>
      <c r="H2763">
        <v>0</v>
      </c>
      <c r="I2763">
        <v>515.9</v>
      </c>
    </row>
    <row r="2764" spans="1:9" x14ac:dyDescent="0.25">
      <c r="A2764" t="s">
        <v>49</v>
      </c>
      <c r="B2764" t="str">
        <f>"""TorlysDynamics"",""Torlys Inc."",""111"",""3"",""SHA0252105"",""4"",""30000"""</f>
        <v>"TorlysDynamics","Torlys Inc.","111","3","SHA0252105","4","30000"</v>
      </c>
      <c r="C2764" s="2">
        <v>45952</v>
      </c>
      <c r="D2764" s="2" t="str">
        <f>"SHA0252105"</f>
        <v>SHA0252105</v>
      </c>
      <c r="E2764" s="2" t="str">
        <f>"A245"</f>
        <v>A245</v>
      </c>
      <c r="F2764" t="str">
        <f>"BRANDON"</f>
        <v>BRANDON</v>
      </c>
      <c r="G2764">
        <v>1</v>
      </c>
      <c r="H2764">
        <v>0</v>
      </c>
      <c r="I2764">
        <v>1</v>
      </c>
    </row>
    <row r="2765" spans="1:9" x14ac:dyDescent="0.25">
      <c r="A2765" t="s">
        <v>49</v>
      </c>
      <c r="B2765" t="str">
        <f>"""TorlysDynamics"",""Torlys Inc."",""111"",""3"",""SHA0252105"",""4"",""40000"""</f>
        <v>"TorlysDynamics","Torlys Inc.","111","3","SHA0252105","4","40000"</v>
      </c>
      <c r="C2765" s="2">
        <v>45952</v>
      </c>
      <c r="D2765" s="2" t="str">
        <f>"SHA0252105"</f>
        <v>SHA0252105</v>
      </c>
      <c r="E2765" s="2" t="str">
        <f>"A245"</f>
        <v>A245</v>
      </c>
      <c r="F2765" t="str">
        <f>"BRANDON"</f>
        <v>BRANDON</v>
      </c>
      <c r="G2765">
        <v>0</v>
      </c>
      <c r="H2765">
        <v>0</v>
      </c>
      <c r="I2765">
        <v>3</v>
      </c>
    </row>
    <row r="2766" spans="1:9" x14ac:dyDescent="0.25">
      <c r="A2766" t="s">
        <v>49</v>
      </c>
      <c r="B2766" t="str">
        <f>"""TorlysDynamics"",""Torlys Inc."",""111"",""3"",""SHA0252106"",""4"",""10000"""</f>
        <v>"TorlysDynamics","Torlys Inc.","111","3","SHA0252106","4","10000"</v>
      </c>
      <c r="C2766" s="2">
        <v>45952</v>
      </c>
      <c r="D2766" s="2" t="str">
        <f>"SHA0252106"</f>
        <v>SHA0252106</v>
      </c>
      <c r="E2766" s="2" t="str">
        <f>"L1080"</f>
        <v>L1080</v>
      </c>
      <c r="F2766" t="str">
        <f>"CHICO"</f>
        <v>CHICO</v>
      </c>
      <c r="G2766">
        <v>2</v>
      </c>
      <c r="H2766">
        <v>0</v>
      </c>
      <c r="I2766">
        <v>46.9</v>
      </c>
    </row>
    <row r="2767" spans="1:9" x14ac:dyDescent="0.25">
      <c r="A2767" t="s">
        <v>49</v>
      </c>
      <c r="B2767" t="str">
        <f>"""TorlysDynamics"",""Torlys Inc."",""111"",""3"",""SHA0252109"",""4"",""10000"""</f>
        <v>"TorlysDynamics","Torlys Inc.","111","3","SHA0252109","4","10000"</v>
      </c>
      <c r="C2767" s="2">
        <v>45952</v>
      </c>
      <c r="D2767" s="2" t="str">
        <f>"SHA0252109"</f>
        <v>SHA0252109</v>
      </c>
      <c r="E2767" s="2" t="str">
        <f>"M130"</f>
        <v>M130</v>
      </c>
      <c r="F2767" t="str">
        <f>"JASON-R"</f>
        <v>JASON-R</v>
      </c>
      <c r="G2767">
        <v>57</v>
      </c>
      <c r="H2767">
        <v>0</v>
      </c>
      <c r="I2767">
        <v>732.45</v>
      </c>
    </row>
    <row r="2768" spans="1:9" x14ac:dyDescent="0.25">
      <c r="A2768" t="s">
        <v>49</v>
      </c>
      <c r="B2768" t="str">
        <f>"""TorlysDynamics"",""Torlys Inc."",""111"",""3"",""SHA0252113"",""4"",""10000"""</f>
        <v>"TorlysDynamics","Torlys Inc.","111","3","SHA0252113","4","10000"</v>
      </c>
      <c r="C2768" s="2">
        <v>45952</v>
      </c>
      <c r="D2768" s="2" t="str">
        <f>"SHA0252113"</f>
        <v>SHA0252113</v>
      </c>
      <c r="E2768" s="2" t="str">
        <f>"C917"</f>
        <v>C917</v>
      </c>
      <c r="F2768" t="str">
        <f>"CHICO"</f>
        <v>CHICO</v>
      </c>
      <c r="G2768">
        <v>9</v>
      </c>
      <c r="H2768">
        <v>0</v>
      </c>
      <c r="I2768">
        <v>168.84</v>
      </c>
    </row>
    <row r="2769" spans="1:9" x14ac:dyDescent="0.25">
      <c r="A2769" t="s">
        <v>49</v>
      </c>
      <c r="B2769" t="str">
        <f>"""TorlysDynamics"",""Torlys Inc."",""111"",""3"",""SHA0252114"",""4"",""10000"""</f>
        <v>"TorlysDynamics","Torlys Inc.","111","3","SHA0252114","4","10000"</v>
      </c>
      <c r="C2769" s="2">
        <v>45952</v>
      </c>
      <c r="D2769" s="2" t="str">
        <f>"SHA0252114"</f>
        <v>SHA0252114</v>
      </c>
      <c r="E2769" s="2" t="str">
        <f>"MISC"</f>
        <v>MISC</v>
      </c>
      <c r="F2769" t="str">
        <f>"CHICO"</f>
        <v>CHICO</v>
      </c>
      <c r="G2769">
        <v>1</v>
      </c>
      <c r="H2769">
        <v>0</v>
      </c>
      <c r="I2769">
        <v>1</v>
      </c>
    </row>
    <row r="2770" spans="1:9" x14ac:dyDescent="0.25">
      <c r="A2770" t="s">
        <v>49</v>
      </c>
      <c r="B2770" t="str">
        <f>"""TorlysDynamics"",""Torlys Inc."",""111"",""3"",""SHA0252115"",""4"",""10000"""</f>
        <v>"TorlysDynamics","Torlys Inc.","111","3","SHA0252115","4","10000"</v>
      </c>
      <c r="C2770" s="2">
        <v>45952</v>
      </c>
      <c r="D2770" s="2" t="str">
        <f>"SHA0252115"</f>
        <v>SHA0252115</v>
      </c>
      <c r="E2770" s="2" t="str">
        <f>"C465"</f>
        <v>C465</v>
      </c>
      <c r="F2770" t="str">
        <f>"BRANDON"</f>
        <v>BRANDON</v>
      </c>
      <c r="G2770">
        <v>31</v>
      </c>
      <c r="H2770">
        <v>0</v>
      </c>
      <c r="I2770">
        <v>814.99</v>
      </c>
    </row>
    <row r="2771" spans="1:9" x14ac:dyDescent="0.25">
      <c r="A2771" t="s">
        <v>49</v>
      </c>
      <c r="B2771" t="str">
        <f>"""TorlysDynamics"",""Torlys Inc."",""111"",""3"",""SHA0252116"",""4"",""10000"""</f>
        <v>"TorlysDynamics","Torlys Inc.","111","3","SHA0252116","4","10000"</v>
      </c>
      <c r="C2771" s="2">
        <v>45952</v>
      </c>
      <c r="D2771" s="2" t="str">
        <f>"SHA0252116"</f>
        <v>SHA0252116</v>
      </c>
      <c r="E2771" s="2" t="str">
        <f>"C465"</f>
        <v>C465</v>
      </c>
      <c r="F2771" t="str">
        <f>"BRANDON"</f>
        <v>BRANDON</v>
      </c>
      <c r="G2771">
        <v>32</v>
      </c>
      <c r="H2771">
        <v>0</v>
      </c>
      <c r="I2771">
        <v>841.28</v>
      </c>
    </row>
    <row r="2772" spans="1:9" x14ac:dyDescent="0.25">
      <c r="A2772" t="s">
        <v>49</v>
      </c>
      <c r="B2772" t="str">
        <f>"""TorlysDynamics"",""Torlys Inc."",""111"",""3"",""SHA0252117"",""4"",""10000"""</f>
        <v>"TorlysDynamics","Torlys Inc.","111","3","SHA0252117","4","10000"</v>
      </c>
      <c r="C2772" s="2">
        <v>45952</v>
      </c>
      <c r="D2772" s="2" t="str">
        <f>"SHA0252117"</f>
        <v>SHA0252117</v>
      </c>
      <c r="E2772" s="2" t="str">
        <f>"C465"</f>
        <v>C465</v>
      </c>
      <c r="F2772" t="str">
        <f>"BRANDON"</f>
        <v>BRANDON</v>
      </c>
      <c r="G2772">
        <v>23</v>
      </c>
      <c r="H2772">
        <v>0</v>
      </c>
      <c r="I2772">
        <v>604.66999999999996</v>
      </c>
    </row>
    <row r="2773" spans="1:9" x14ac:dyDescent="0.25">
      <c r="A2773" t="s">
        <v>49</v>
      </c>
      <c r="B2773" t="str">
        <f>"""TorlysDynamics"",""Torlys Inc."",""111"",""3"",""SHA0252118"",""4"",""20000"""</f>
        <v>"TorlysDynamics","Torlys Inc.","111","3","SHA0252118","4","20000"</v>
      </c>
      <c r="C2773" s="2">
        <v>45952</v>
      </c>
      <c r="D2773" s="2" t="str">
        <f>"SHA0252118"</f>
        <v>SHA0252118</v>
      </c>
      <c r="E2773" s="2" t="str">
        <f>"S140"</f>
        <v>S140</v>
      </c>
      <c r="F2773" t="str">
        <f>"MANUEL"</f>
        <v>MANUEL</v>
      </c>
      <c r="G2773">
        <v>25</v>
      </c>
      <c r="H2773">
        <v>0</v>
      </c>
      <c r="I2773">
        <v>469</v>
      </c>
    </row>
    <row r="2774" spans="1:9" x14ac:dyDescent="0.25">
      <c r="A2774" t="s">
        <v>49</v>
      </c>
      <c r="B2774" t="str">
        <f>"""TorlysDynamics"",""Torlys Inc."",""111"",""3"",""SHA0252118"",""4"",""30000"""</f>
        <v>"TorlysDynamics","Torlys Inc.","111","3","SHA0252118","4","30000"</v>
      </c>
      <c r="C2774" s="2">
        <v>45952</v>
      </c>
      <c r="D2774" s="2" t="str">
        <f>"SHA0252118"</f>
        <v>SHA0252118</v>
      </c>
      <c r="E2774" s="2" t="str">
        <f>"S140"</f>
        <v>S140</v>
      </c>
      <c r="F2774" t="str">
        <f>"MANUEL"</f>
        <v>MANUEL</v>
      </c>
      <c r="G2774">
        <v>0</v>
      </c>
      <c r="H2774">
        <v>0</v>
      </c>
      <c r="I2774">
        <v>2</v>
      </c>
    </row>
    <row r="2775" spans="1:9" x14ac:dyDescent="0.25">
      <c r="A2775" t="s">
        <v>49</v>
      </c>
      <c r="B2775" t="str">
        <f>"""TorlysDynamics"",""Torlys Inc."",""111"",""3"",""SHA0252119"",""4"",""10000"""</f>
        <v>"TorlysDynamics","Torlys Inc.","111","3","SHA0252119","4","10000"</v>
      </c>
      <c r="C2775" s="2">
        <v>45952</v>
      </c>
      <c r="D2775" s="2" t="str">
        <f>"SHA0252119"</f>
        <v>SHA0252119</v>
      </c>
      <c r="E2775" s="2" t="str">
        <f>"W230"</f>
        <v>W230</v>
      </c>
      <c r="F2775" t="str">
        <f>"CHICO"</f>
        <v>CHICO</v>
      </c>
      <c r="G2775">
        <v>6</v>
      </c>
      <c r="H2775">
        <v>0</v>
      </c>
      <c r="I2775">
        <v>116.88</v>
      </c>
    </row>
    <row r="2776" spans="1:9" x14ac:dyDescent="0.25">
      <c r="A2776" t="s">
        <v>49</v>
      </c>
      <c r="B2776" t="str">
        <f>"""TorlysDynamics"",""Torlys Inc."",""111"",""3"",""SHA0252120"",""4"",""10000"""</f>
        <v>"TorlysDynamics","Torlys Inc.","111","3","SHA0252120","4","10000"</v>
      </c>
      <c r="C2776" s="2">
        <v>45952</v>
      </c>
      <c r="D2776" s="2" t="str">
        <f>"SHA0252120"</f>
        <v>SHA0252120</v>
      </c>
      <c r="E2776" s="2" t="str">
        <f>"W230"</f>
        <v>W230</v>
      </c>
      <c r="F2776" t="str">
        <f>"CHICO"</f>
        <v>CHICO</v>
      </c>
      <c r="G2776">
        <v>0</v>
      </c>
      <c r="H2776">
        <v>0</v>
      </c>
      <c r="I2776">
        <v>1</v>
      </c>
    </row>
    <row r="2777" spans="1:9" x14ac:dyDescent="0.25">
      <c r="A2777" t="s">
        <v>49</v>
      </c>
      <c r="B2777" t="str">
        <f>"""TorlysDynamics"",""Torlys Inc."",""111"",""3"",""SHA0252121"",""4"",""10000"""</f>
        <v>"TorlysDynamics","Torlys Inc.","111","3","SHA0252121","4","10000"</v>
      </c>
      <c r="C2777" s="2">
        <v>45952</v>
      </c>
      <c r="D2777" s="2" t="str">
        <f>"SHA0252121"</f>
        <v>SHA0252121</v>
      </c>
      <c r="E2777" s="2" t="str">
        <f>"B117"</f>
        <v>B117</v>
      </c>
      <c r="F2777" t="str">
        <f>"AQIYL"</f>
        <v>AQIYL</v>
      </c>
      <c r="G2777">
        <v>9</v>
      </c>
      <c r="H2777">
        <v>1</v>
      </c>
      <c r="I2777">
        <v>1430.45</v>
      </c>
    </row>
    <row r="2778" spans="1:9" x14ac:dyDescent="0.25">
      <c r="A2778" t="s">
        <v>49</v>
      </c>
      <c r="B2778" t="str">
        <f>"""TorlysDynamics"",""Torlys Inc."",""111"",""3"",""SHA0252121"",""4"",""30000"""</f>
        <v>"TorlysDynamics","Torlys Inc.","111","3","SHA0252121","4","30000"</v>
      </c>
      <c r="C2778" s="2">
        <v>45952</v>
      </c>
      <c r="D2778" s="2" t="str">
        <f>"SHA0252121"</f>
        <v>SHA0252121</v>
      </c>
      <c r="E2778" s="2" t="str">
        <f>"B117"</f>
        <v>B117</v>
      </c>
      <c r="F2778" t="str">
        <f>"AQIYL"</f>
        <v>AQIYL</v>
      </c>
      <c r="G2778">
        <v>2</v>
      </c>
      <c r="H2778">
        <v>0</v>
      </c>
      <c r="I2778">
        <v>2</v>
      </c>
    </row>
    <row r="2779" spans="1:9" x14ac:dyDescent="0.25">
      <c r="A2779" t="s">
        <v>49</v>
      </c>
      <c r="B2779" t="str">
        <f>"""TorlysDynamics"",""Torlys Inc."",""111"",""3"",""SHA0252121"",""4"",""40000"""</f>
        <v>"TorlysDynamics","Torlys Inc.","111","3","SHA0252121","4","40000"</v>
      </c>
      <c r="C2779" s="2">
        <v>45952</v>
      </c>
      <c r="D2779" s="2" t="str">
        <f>"SHA0252121"</f>
        <v>SHA0252121</v>
      </c>
      <c r="E2779" s="2" t="str">
        <f>"B117"</f>
        <v>B117</v>
      </c>
      <c r="F2779" t="str">
        <f>"AQIYL"</f>
        <v>AQIYL</v>
      </c>
      <c r="G2779">
        <v>0</v>
      </c>
      <c r="H2779">
        <v>0</v>
      </c>
      <c r="I2779">
        <v>5</v>
      </c>
    </row>
    <row r="2780" spans="1:9" x14ac:dyDescent="0.25">
      <c r="A2780" t="s">
        <v>49</v>
      </c>
      <c r="B2780" t="str">
        <f>"""TorlysDynamics"",""Torlys Inc."",""111"",""3"",""SHA0252122"",""4"",""20000"""</f>
        <v>"TorlysDynamics","Torlys Inc.","111","3","SHA0252122","4","20000"</v>
      </c>
      <c r="C2780" s="2">
        <v>45952</v>
      </c>
      <c r="D2780" s="2" t="str">
        <f>"SHA0252122"</f>
        <v>SHA0252122</v>
      </c>
      <c r="E2780" s="2" t="str">
        <f>"B117"</f>
        <v>B117</v>
      </c>
      <c r="F2780" t="str">
        <f>"AQIYL"</f>
        <v>AQIYL</v>
      </c>
      <c r="G2780">
        <v>0</v>
      </c>
      <c r="H2780">
        <v>0</v>
      </c>
      <c r="I2780">
        <v>1</v>
      </c>
    </row>
    <row r="2781" spans="1:9" x14ac:dyDescent="0.25">
      <c r="A2781" t="s">
        <v>49</v>
      </c>
      <c r="B2781" t="str">
        <f>"""TorlysDynamics"",""Torlys Inc."",""111"",""3"",""SHA0252123"",""4"",""10000"""</f>
        <v>"TorlysDynamics","Torlys Inc.","111","3","SHA0252123","4","10000"</v>
      </c>
      <c r="C2781" s="2">
        <v>45952</v>
      </c>
      <c r="D2781" s="2" t="str">
        <f>"SHA0252123"</f>
        <v>SHA0252123</v>
      </c>
      <c r="E2781" s="2" t="str">
        <f>"B117"</f>
        <v>B117</v>
      </c>
      <c r="F2781" t="str">
        <f>"AQIYL"</f>
        <v>AQIYL</v>
      </c>
      <c r="G2781">
        <v>2</v>
      </c>
      <c r="H2781">
        <v>0</v>
      </c>
      <c r="I2781">
        <v>56.74</v>
      </c>
    </row>
    <row r="2782" spans="1:9" x14ac:dyDescent="0.25">
      <c r="A2782" t="s">
        <v>49</v>
      </c>
      <c r="B2782" t="str">
        <f>"""TorlysDynamics"",""Torlys Inc."",""111"",""3"",""SHA0252124"",""4"",""10000"""</f>
        <v>"TorlysDynamics","Torlys Inc.","111","3","SHA0252124","4","10000"</v>
      </c>
      <c r="C2782" s="2">
        <v>45952</v>
      </c>
      <c r="D2782" s="2" t="str">
        <f>"SHA0252124"</f>
        <v>SHA0252124</v>
      </c>
      <c r="E2782" s="2" t="str">
        <f>"B117"</f>
        <v>B117</v>
      </c>
      <c r="F2782" t="str">
        <f>"AQIYL"</f>
        <v>AQIYL</v>
      </c>
      <c r="G2782">
        <v>31</v>
      </c>
      <c r="H2782">
        <v>0</v>
      </c>
      <c r="I2782">
        <v>454.46</v>
      </c>
    </row>
    <row r="2783" spans="1:9" x14ac:dyDescent="0.25">
      <c r="A2783" t="s">
        <v>49</v>
      </c>
      <c r="B2783" t="str">
        <f>"""TorlysDynamics"",""Torlys Inc."",""111"",""3"",""SHA0252124"",""4"",""20000"""</f>
        <v>"TorlysDynamics","Torlys Inc.","111","3","SHA0252124","4","20000"</v>
      </c>
      <c r="C2783" s="2">
        <v>45952</v>
      </c>
      <c r="D2783" s="2" t="str">
        <f>"SHA0252124"</f>
        <v>SHA0252124</v>
      </c>
      <c r="E2783" s="2" t="str">
        <f>"B117"</f>
        <v>B117</v>
      </c>
      <c r="F2783" t="str">
        <f>"AQIYL"</f>
        <v>AQIYL</v>
      </c>
      <c r="G2783">
        <v>0</v>
      </c>
      <c r="H2783">
        <v>0</v>
      </c>
      <c r="I2783">
        <v>3</v>
      </c>
    </row>
    <row r="2784" spans="1:9" x14ac:dyDescent="0.25">
      <c r="A2784" t="s">
        <v>49</v>
      </c>
      <c r="B2784" t="str">
        <f>"""TorlysDynamics"",""Torlys Inc."",""111"",""3"",""SHA0252126"",""4"",""20000"""</f>
        <v>"TorlysDynamics","Torlys Inc.","111","3","SHA0252126","4","20000"</v>
      </c>
      <c r="C2784" s="2">
        <v>45952</v>
      </c>
      <c r="D2784" s="2" t="str">
        <f>"SHA0252126"</f>
        <v>SHA0252126</v>
      </c>
      <c r="E2784" s="2" t="str">
        <f>"B117"</f>
        <v>B117</v>
      </c>
      <c r="F2784" t="str">
        <f>"AQIYL"</f>
        <v>AQIYL</v>
      </c>
      <c r="G2784">
        <v>0</v>
      </c>
      <c r="H2784">
        <v>0</v>
      </c>
      <c r="I2784">
        <v>1</v>
      </c>
    </row>
    <row r="2785" spans="1:9" x14ac:dyDescent="0.25">
      <c r="A2785" t="s">
        <v>49</v>
      </c>
      <c r="B2785" t="str">
        <f>"""TorlysDynamics"",""Torlys Inc."",""111"",""3"",""SHA0252128"",""4"",""10000"""</f>
        <v>"TorlysDynamics","Torlys Inc.","111","3","SHA0252128","4","10000"</v>
      </c>
      <c r="C2785" s="2">
        <v>45952</v>
      </c>
      <c r="D2785" s="2" t="str">
        <f>"SHA0252128"</f>
        <v>SHA0252128</v>
      </c>
      <c r="E2785" s="2" t="str">
        <f>"B117"</f>
        <v>B117</v>
      </c>
      <c r="F2785" t="str">
        <f>"AQIYL"</f>
        <v>AQIYL</v>
      </c>
      <c r="G2785">
        <v>1</v>
      </c>
      <c r="H2785">
        <v>0</v>
      </c>
      <c r="I2785">
        <v>23.45</v>
      </c>
    </row>
    <row r="2786" spans="1:9" x14ac:dyDescent="0.25">
      <c r="A2786" t="s">
        <v>49</v>
      </c>
      <c r="B2786" t="str">
        <f>"""TorlysDynamics"",""Torlys Inc."",""111"",""3"",""SHA0252134"",""4"",""10000"""</f>
        <v>"TorlysDynamics","Torlys Inc.","111","3","SHA0252134","4","10000"</v>
      </c>
      <c r="C2786" s="2">
        <v>45952</v>
      </c>
      <c r="D2786" s="2" t="str">
        <f>"SHA0252134"</f>
        <v>SHA0252134</v>
      </c>
      <c r="E2786" s="2" t="str">
        <f>"B105"</f>
        <v>B105</v>
      </c>
      <c r="F2786" t="str">
        <f>"BRANDON"</f>
        <v>BRANDON</v>
      </c>
      <c r="G2786">
        <v>19</v>
      </c>
      <c r="H2786">
        <v>0</v>
      </c>
      <c r="I2786">
        <v>445.55</v>
      </c>
    </row>
    <row r="2787" spans="1:9" x14ac:dyDescent="0.25">
      <c r="A2787" t="s">
        <v>49</v>
      </c>
      <c r="B2787" t="str">
        <f>"""TorlysDynamics"",""Torlys Inc."",""111"",""3"",""SHA0252136"",""4"",""10000"""</f>
        <v>"TorlysDynamics","Torlys Inc.","111","3","SHA0252136","4","10000"</v>
      </c>
      <c r="C2787" s="2">
        <v>45952</v>
      </c>
      <c r="D2787" s="2" t="str">
        <f>"SHA0252136"</f>
        <v>SHA0252136</v>
      </c>
      <c r="E2787" s="2" t="str">
        <f>"B105"</f>
        <v>B105</v>
      </c>
      <c r="F2787" t="str">
        <f>"BRANDON"</f>
        <v>BRANDON</v>
      </c>
      <c r="G2787">
        <v>3</v>
      </c>
      <c r="H2787">
        <v>0</v>
      </c>
      <c r="I2787">
        <v>83.79</v>
      </c>
    </row>
    <row r="2788" spans="1:9" x14ac:dyDescent="0.25">
      <c r="A2788" t="s">
        <v>49</v>
      </c>
      <c r="B2788" t="str">
        <f>"""TorlysDynamics"",""Torlys Inc."",""111"",""3"",""SHA0252138"",""4"",""10000"""</f>
        <v>"TorlysDynamics","Torlys Inc.","111","3","SHA0252138","4","10000"</v>
      </c>
      <c r="C2788" s="2">
        <v>45952</v>
      </c>
      <c r="D2788" s="2" t="str">
        <f>"SHA0252138"</f>
        <v>SHA0252138</v>
      </c>
      <c r="E2788" s="2" t="str">
        <f>"L790"</f>
        <v>L790</v>
      </c>
      <c r="F2788" t="str">
        <f>"MANUEL"</f>
        <v>MANUEL</v>
      </c>
      <c r="G2788">
        <v>17</v>
      </c>
      <c r="H2788">
        <v>1</v>
      </c>
      <c r="I2788">
        <v>883.5</v>
      </c>
    </row>
    <row r="2789" spans="1:9" x14ac:dyDescent="0.25">
      <c r="A2789" t="s">
        <v>49</v>
      </c>
      <c r="B2789" t="str">
        <f>"""TorlysDynamics"",""Torlys Inc."",""111"",""3"",""SHA0252140"",""4"",""10000"""</f>
        <v>"TorlysDynamics","Torlys Inc.","111","3","SHA0252140","4","10000"</v>
      </c>
      <c r="C2789" s="2">
        <v>45952</v>
      </c>
      <c r="D2789" s="2" t="str">
        <f>"SHA0252140"</f>
        <v>SHA0252140</v>
      </c>
      <c r="E2789" s="2" t="str">
        <f>"F219"</f>
        <v>F219</v>
      </c>
      <c r="F2789" t="str">
        <f>"CLARENCE"</f>
        <v>CLARENCE</v>
      </c>
      <c r="G2789">
        <v>17</v>
      </c>
      <c r="H2789">
        <v>0</v>
      </c>
      <c r="I2789">
        <v>398.65</v>
      </c>
    </row>
    <row r="2790" spans="1:9" x14ac:dyDescent="0.25">
      <c r="A2790" t="s">
        <v>49</v>
      </c>
      <c r="B2790" t="str">
        <f>"""TorlysDynamics"",""Torlys Inc."",""111"",""3"",""SHA0252141"",""4"",""10000"""</f>
        <v>"TorlysDynamics","Torlys Inc.","111","3","SHA0252141","4","10000"</v>
      </c>
      <c r="C2790" s="2">
        <v>45952</v>
      </c>
      <c r="D2790" s="2" t="str">
        <f>"SHA0252141"</f>
        <v>SHA0252141</v>
      </c>
      <c r="E2790" s="2" t="str">
        <f>"F219"</f>
        <v>F219</v>
      </c>
      <c r="F2790" t="str">
        <f>"CLARENCE"</f>
        <v>CLARENCE</v>
      </c>
      <c r="G2790">
        <v>0</v>
      </c>
      <c r="H2790">
        <v>1</v>
      </c>
      <c r="I2790">
        <v>969.5</v>
      </c>
    </row>
    <row r="2791" spans="1:9" x14ac:dyDescent="0.25">
      <c r="A2791" t="s">
        <v>49</v>
      </c>
      <c r="B2791" t="str">
        <f>"""TorlysDynamics"",""Torlys Inc."",""111"",""3"",""SHA0252141"",""4"",""40000"""</f>
        <v>"TorlysDynamics","Torlys Inc.","111","3","SHA0252141","4","40000"</v>
      </c>
      <c r="C2791" s="2">
        <v>45952</v>
      </c>
      <c r="D2791" s="2" t="str">
        <f>"SHA0252141"</f>
        <v>SHA0252141</v>
      </c>
      <c r="E2791" s="2" t="str">
        <f>"F219"</f>
        <v>F219</v>
      </c>
      <c r="F2791" t="str">
        <f>"CLARENCE"</f>
        <v>CLARENCE</v>
      </c>
      <c r="G2791">
        <v>0</v>
      </c>
      <c r="H2791">
        <v>3</v>
      </c>
      <c r="I2791">
        <v>2908.5</v>
      </c>
    </row>
    <row r="2792" spans="1:9" x14ac:dyDescent="0.25">
      <c r="A2792" t="s">
        <v>49</v>
      </c>
      <c r="B2792" t="str">
        <f>"""TorlysDynamics"",""Torlys Inc."",""111"",""3"",""SHA0252141"",""4"",""50000"""</f>
        <v>"TorlysDynamics","Torlys Inc.","111","3","SHA0252141","4","50000"</v>
      </c>
      <c r="C2792" s="2">
        <v>45952</v>
      </c>
      <c r="D2792" s="2" t="str">
        <f>"SHA0252141"</f>
        <v>SHA0252141</v>
      </c>
      <c r="E2792" s="2" t="str">
        <f>"F219"</f>
        <v>F219</v>
      </c>
      <c r="F2792" t="str">
        <f>"CLARENCE"</f>
        <v>CLARENCE</v>
      </c>
      <c r="G2792">
        <v>0</v>
      </c>
      <c r="H2792">
        <v>2</v>
      </c>
      <c r="I2792">
        <v>1939</v>
      </c>
    </row>
    <row r="2793" spans="1:9" x14ac:dyDescent="0.25">
      <c r="A2793" t="s">
        <v>49</v>
      </c>
      <c r="B2793" t="str">
        <f>"""TorlysDynamics"",""Torlys Inc."",""111"",""3"",""SHA0252141"",""4"",""60000"""</f>
        <v>"TorlysDynamics","Torlys Inc.","111","3","SHA0252141","4","60000"</v>
      </c>
      <c r="C2793" s="2">
        <v>45952</v>
      </c>
      <c r="D2793" s="2" t="str">
        <f>"SHA0252141"</f>
        <v>SHA0252141</v>
      </c>
      <c r="E2793" s="2" t="str">
        <f>"F219"</f>
        <v>F219</v>
      </c>
      <c r="F2793" t="str">
        <f>"CLARENCE"</f>
        <v>CLARENCE</v>
      </c>
      <c r="G2793">
        <v>0</v>
      </c>
      <c r="H2793">
        <v>4</v>
      </c>
      <c r="I2793">
        <v>6125.6</v>
      </c>
    </row>
    <row r="2794" spans="1:9" x14ac:dyDescent="0.25">
      <c r="A2794" t="s">
        <v>49</v>
      </c>
      <c r="B2794" t="str">
        <f>"""TorlysDynamics"",""Torlys Inc."",""111"",""3"",""SHA0252142"",""4"",""10000"""</f>
        <v>"TorlysDynamics","Torlys Inc.","111","3","SHA0252142","4","10000"</v>
      </c>
      <c r="C2794" s="2">
        <v>45952</v>
      </c>
      <c r="D2794" s="2" t="str">
        <f>"SHA0252142"</f>
        <v>SHA0252142</v>
      </c>
      <c r="E2794" s="2" t="str">
        <f>"W230"</f>
        <v>W230</v>
      </c>
      <c r="F2794" t="str">
        <f>"AQIYL"</f>
        <v>AQIYL</v>
      </c>
      <c r="G2794">
        <v>4</v>
      </c>
      <c r="H2794">
        <v>0</v>
      </c>
      <c r="I2794">
        <v>143.80000000000001</v>
      </c>
    </row>
    <row r="2795" spans="1:9" x14ac:dyDescent="0.25">
      <c r="A2795" t="s">
        <v>49</v>
      </c>
      <c r="B2795" t="str">
        <f>"""TorlysDynamics"",""Torlys Inc."",""111"",""3"",""SHA0252145"",""4"",""10000"""</f>
        <v>"TorlysDynamics","Torlys Inc.","111","3","SHA0252145","4","10000"</v>
      </c>
      <c r="C2795" s="2">
        <v>45952</v>
      </c>
      <c r="D2795" s="2" t="str">
        <f>"SHA0252145"</f>
        <v>SHA0252145</v>
      </c>
      <c r="E2795" s="2" t="str">
        <f>"P190"</f>
        <v>P190</v>
      </c>
      <c r="F2795" t="str">
        <f>"MANUEL"</f>
        <v>MANUEL</v>
      </c>
      <c r="G2795">
        <v>8</v>
      </c>
      <c r="H2795">
        <v>0</v>
      </c>
      <c r="I2795">
        <v>174.8</v>
      </c>
    </row>
    <row r="2796" spans="1:9" x14ac:dyDescent="0.25">
      <c r="A2796" t="s">
        <v>49</v>
      </c>
      <c r="B2796" t="str">
        <f>"""TorlysDynamics"",""Torlys Inc."",""111"",""3"",""SHA0252146"",""4"",""10000"""</f>
        <v>"TorlysDynamics","Torlys Inc.","111","3","SHA0252146","4","10000"</v>
      </c>
      <c r="C2796" s="2">
        <v>45952</v>
      </c>
      <c r="D2796" s="2" t="str">
        <f>"SHA0252146"</f>
        <v>SHA0252146</v>
      </c>
      <c r="E2796" s="2" t="str">
        <f>"P190"</f>
        <v>P190</v>
      </c>
      <c r="F2796" t="str">
        <f>"MANUEL"</f>
        <v>MANUEL</v>
      </c>
      <c r="G2796">
        <v>5</v>
      </c>
      <c r="H2796">
        <v>0</v>
      </c>
      <c r="I2796">
        <v>134.75</v>
      </c>
    </row>
    <row r="2797" spans="1:9" x14ac:dyDescent="0.25">
      <c r="A2797" t="s">
        <v>49</v>
      </c>
      <c r="B2797" t="str">
        <f>"""TorlysDynamics"",""Torlys Inc."",""111"",""3"",""SHA0252146"",""4"",""20000"""</f>
        <v>"TorlysDynamics","Torlys Inc.","111","3","SHA0252146","4","20000"</v>
      </c>
      <c r="C2797" s="2">
        <v>45952</v>
      </c>
      <c r="D2797" s="2" t="str">
        <f>"SHA0252146"</f>
        <v>SHA0252146</v>
      </c>
      <c r="E2797" s="2" t="str">
        <f>"P190"</f>
        <v>P190</v>
      </c>
      <c r="F2797" t="str">
        <f>"MANUEL"</f>
        <v>MANUEL</v>
      </c>
      <c r="G2797">
        <v>0</v>
      </c>
      <c r="H2797">
        <v>0</v>
      </c>
      <c r="I2797">
        <v>1</v>
      </c>
    </row>
    <row r="2798" spans="1:9" x14ac:dyDescent="0.25">
      <c r="A2798" t="s">
        <v>49</v>
      </c>
      <c r="B2798" t="str">
        <f>"""TorlysDynamics"",""Torlys Inc."",""111"",""3"",""SHA0252147"",""4"",""20000"""</f>
        <v>"TorlysDynamics","Torlys Inc.","111","3","SHA0252147","4","20000"</v>
      </c>
      <c r="C2798" s="2">
        <v>45952</v>
      </c>
      <c r="D2798" s="2" t="str">
        <f>"SHA0252147"</f>
        <v>SHA0252147</v>
      </c>
      <c r="E2798" s="2" t="str">
        <f>"C260"</f>
        <v>C260</v>
      </c>
      <c r="F2798" t="str">
        <f>"AQIYL"</f>
        <v>AQIYL</v>
      </c>
      <c r="G2798">
        <v>60</v>
      </c>
      <c r="H2798">
        <v>0</v>
      </c>
      <c r="I2798">
        <v>879.6</v>
      </c>
    </row>
    <row r="2799" spans="1:9" x14ac:dyDescent="0.25">
      <c r="A2799" t="s">
        <v>49</v>
      </c>
      <c r="B2799" t="str">
        <f>"""TorlysDynamics"",""Torlys Inc."",""111"",""3"",""SHA0252149"",""4"",""10000"""</f>
        <v>"TorlysDynamics","Torlys Inc.","111","3","SHA0252149","4","10000"</v>
      </c>
      <c r="C2799" s="2">
        <v>45952</v>
      </c>
      <c r="D2799" s="2" t="str">
        <f>"SHA0252149"</f>
        <v>SHA0252149</v>
      </c>
      <c r="E2799" s="2" t="str">
        <f>"B360"</f>
        <v>B360</v>
      </c>
      <c r="F2799" t="str">
        <f>"MANUEL"</f>
        <v>MANUEL</v>
      </c>
      <c r="G2799">
        <v>6</v>
      </c>
      <c r="H2799">
        <v>0</v>
      </c>
      <c r="I2799">
        <v>102</v>
      </c>
    </row>
    <row r="2800" spans="1:9" x14ac:dyDescent="0.25">
      <c r="A2800" t="s">
        <v>49</v>
      </c>
      <c r="B2800" t="str">
        <f>"""TorlysDynamics"",""Torlys Inc."",""111"",""3"",""SHA0252150"",""4"",""10000"""</f>
        <v>"TorlysDynamics","Torlys Inc.","111","3","SHA0252150","4","10000"</v>
      </c>
      <c r="C2800" s="2">
        <v>45952</v>
      </c>
      <c r="D2800" s="2" t="str">
        <f>"SHA0252150"</f>
        <v>SHA0252150</v>
      </c>
      <c r="E2800" s="2" t="str">
        <f>"B360"</f>
        <v>B360</v>
      </c>
      <c r="F2800" t="str">
        <f>"MANUEL"</f>
        <v>MANUEL</v>
      </c>
      <c r="G2800">
        <v>6</v>
      </c>
      <c r="H2800">
        <v>0</v>
      </c>
      <c r="I2800">
        <v>112.56</v>
      </c>
    </row>
    <row r="2801" spans="1:9" x14ac:dyDescent="0.25">
      <c r="A2801" t="s">
        <v>49</v>
      </c>
      <c r="B2801" t="str">
        <f>"""TorlysDynamics"",""Torlys Inc."",""111"",""3"",""SHA0252151"",""4"",""10000"""</f>
        <v>"TorlysDynamics","Torlys Inc.","111","3","SHA0252151","4","10000"</v>
      </c>
      <c r="C2801" s="2">
        <v>45952</v>
      </c>
      <c r="D2801" s="2" t="str">
        <f>"SHA0252151"</f>
        <v>SHA0252151</v>
      </c>
      <c r="E2801" s="2" t="str">
        <f>"M285"</f>
        <v>M285</v>
      </c>
      <c r="F2801" t="str">
        <f>"AQIYL"</f>
        <v>AQIYL</v>
      </c>
      <c r="G2801">
        <v>43</v>
      </c>
      <c r="H2801">
        <v>0</v>
      </c>
      <c r="I2801">
        <v>1158.8499999999999</v>
      </c>
    </row>
    <row r="2802" spans="1:9" x14ac:dyDescent="0.25">
      <c r="A2802" t="s">
        <v>49</v>
      </c>
      <c r="B2802" t="str">
        <f>"""TorlysDynamics"",""Torlys Inc."",""111"",""3"",""SHA0252153"",""4"",""10000"""</f>
        <v>"TorlysDynamics","Torlys Inc.","111","3","SHA0252153","4","10000"</v>
      </c>
      <c r="C2802" s="2">
        <v>45952</v>
      </c>
      <c r="D2802" s="2" t="str">
        <f>"SHA0252153"</f>
        <v>SHA0252153</v>
      </c>
      <c r="E2802" s="2" t="str">
        <f>"M285"</f>
        <v>M285</v>
      </c>
      <c r="F2802" t="str">
        <f>"AQIYL"</f>
        <v>AQIYL</v>
      </c>
      <c r="G2802">
        <v>6</v>
      </c>
      <c r="H2802">
        <v>0</v>
      </c>
      <c r="I2802">
        <v>102</v>
      </c>
    </row>
    <row r="2803" spans="1:9" x14ac:dyDescent="0.25">
      <c r="A2803" t="s">
        <v>49</v>
      </c>
      <c r="B2803" t="str">
        <f>"""TorlysDynamics"",""Torlys Inc."",""111"",""3"",""SHA0252155"",""4"",""10000"""</f>
        <v>"TorlysDynamics","Torlys Inc.","111","3","SHA0252155","4","10000"</v>
      </c>
      <c r="C2803" s="2">
        <v>45952</v>
      </c>
      <c r="D2803" s="2" t="str">
        <f>"SHA0252155"</f>
        <v>SHA0252155</v>
      </c>
      <c r="E2803" s="2" t="str">
        <f>"B1014"</f>
        <v>B1014</v>
      </c>
      <c r="F2803" t="str">
        <f>"JASON-R"</f>
        <v>JASON-R</v>
      </c>
      <c r="G2803">
        <v>0</v>
      </c>
      <c r="H2803">
        <v>0</v>
      </c>
      <c r="I2803">
        <v>1</v>
      </c>
    </row>
    <row r="2804" spans="1:9" x14ac:dyDescent="0.25">
      <c r="A2804" t="s">
        <v>49</v>
      </c>
      <c r="B2804" t="str">
        <f>"""TorlysDynamics"",""Torlys Inc."",""111"",""3"",""SHA0252157"",""4"",""10000"""</f>
        <v>"TorlysDynamics","Torlys Inc.","111","3","SHA0252157","4","10000"</v>
      </c>
      <c r="C2804" s="2">
        <v>45952</v>
      </c>
      <c r="D2804" s="2" t="str">
        <f>"SHA0252157"</f>
        <v>SHA0252157</v>
      </c>
      <c r="E2804" s="2" t="str">
        <f>"B1014"</f>
        <v>B1014</v>
      </c>
      <c r="F2804" t="str">
        <f>"JASON-R"</f>
        <v>JASON-R</v>
      </c>
      <c r="G2804">
        <v>20</v>
      </c>
      <c r="H2804">
        <v>0</v>
      </c>
      <c r="I2804">
        <v>469</v>
      </c>
    </row>
    <row r="2805" spans="1:9" x14ac:dyDescent="0.25">
      <c r="A2805" t="s">
        <v>49</v>
      </c>
      <c r="B2805" t="str">
        <f>"""TorlysDynamics"",""Torlys Inc."",""111"",""3"",""SHA0252160"",""4"",""10000"""</f>
        <v>"TorlysDynamics","Torlys Inc.","111","3","SHA0252160","4","10000"</v>
      </c>
      <c r="C2805" s="2">
        <v>45952</v>
      </c>
      <c r="D2805" s="2" t="str">
        <f>"SHA0252160"</f>
        <v>SHA0252160</v>
      </c>
      <c r="E2805" s="2" t="str">
        <f>"B1014"</f>
        <v>B1014</v>
      </c>
      <c r="F2805" t="str">
        <f>"JASON-R"</f>
        <v>JASON-R</v>
      </c>
      <c r="G2805">
        <v>33</v>
      </c>
      <c r="H2805">
        <v>0</v>
      </c>
      <c r="I2805">
        <v>773.85</v>
      </c>
    </row>
    <row r="2806" spans="1:9" x14ac:dyDescent="0.25">
      <c r="A2806" t="s">
        <v>49</v>
      </c>
      <c r="B2806" t="str">
        <f>"""TorlysDynamics"",""Torlys Inc."",""111"",""3"",""SHA0252164"",""4"",""10000"""</f>
        <v>"TorlysDynamics","Torlys Inc.","111","3","SHA0252164","4","10000"</v>
      </c>
      <c r="C2806" s="2">
        <v>45952</v>
      </c>
      <c r="D2806" s="2" t="str">
        <f>"SHA0252164"</f>
        <v>SHA0252164</v>
      </c>
      <c r="E2806" s="2" t="str">
        <f>"A555"</f>
        <v>A555</v>
      </c>
      <c r="F2806" t="str">
        <f>"AQIYL"</f>
        <v>AQIYL</v>
      </c>
      <c r="G2806">
        <v>12</v>
      </c>
      <c r="H2806">
        <v>0</v>
      </c>
      <c r="I2806">
        <v>233.76</v>
      </c>
    </row>
    <row r="2807" spans="1:9" x14ac:dyDescent="0.25">
      <c r="A2807" t="s">
        <v>49</v>
      </c>
      <c r="B2807" t="str">
        <f>"""TorlysDynamics"",""Torlys Inc."",""111"",""3"",""SHA0252164"",""4"",""20000"""</f>
        <v>"TorlysDynamics","Torlys Inc.","111","3","SHA0252164","4","20000"</v>
      </c>
      <c r="C2807" s="2">
        <v>45952</v>
      </c>
      <c r="D2807" s="2" t="str">
        <f>"SHA0252164"</f>
        <v>SHA0252164</v>
      </c>
      <c r="E2807" s="2" t="str">
        <f>"A555"</f>
        <v>A555</v>
      </c>
      <c r="F2807" t="str">
        <f>"AQIYL"</f>
        <v>AQIYL</v>
      </c>
      <c r="G2807">
        <v>0</v>
      </c>
      <c r="H2807">
        <v>0</v>
      </c>
      <c r="I2807">
        <v>1</v>
      </c>
    </row>
    <row r="2808" spans="1:9" x14ac:dyDescent="0.25">
      <c r="A2808" t="s">
        <v>49</v>
      </c>
      <c r="B2808" t="str">
        <f>"""TorlysDynamics"",""Torlys Inc."",""111"",""3"",""SHA0252165"",""4"",""10000"""</f>
        <v>"TorlysDynamics","Torlys Inc.","111","3","SHA0252165","4","10000"</v>
      </c>
      <c r="C2808" s="2">
        <v>45952</v>
      </c>
      <c r="D2808" s="2" t="str">
        <f>"SHA0252165"</f>
        <v>SHA0252165</v>
      </c>
      <c r="E2808" s="2" t="str">
        <f>"L808"</f>
        <v>L808</v>
      </c>
      <c r="F2808" t="str">
        <f>"CHICO"</f>
        <v>CHICO</v>
      </c>
      <c r="G2808">
        <v>0</v>
      </c>
      <c r="H2808">
        <v>4</v>
      </c>
      <c r="I2808">
        <v>3373.76</v>
      </c>
    </row>
    <row r="2809" spans="1:9" x14ac:dyDescent="0.25">
      <c r="A2809" t="s">
        <v>49</v>
      </c>
      <c r="B2809" t="str">
        <f>"""TorlysDynamics"",""Torlys Inc."",""111"",""3"",""SHA0252166"",""4"",""10000"""</f>
        <v>"TorlysDynamics","Torlys Inc.","111","3","SHA0252166","4","10000"</v>
      </c>
      <c r="C2809" s="2">
        <v>45952</v>
      </c>
      <c r="D2809" s="2" t="str">
        <f>"SHA0252166"</f>
        <v>SHA0252166</v>
      </c>
      <c r="E2809" s="2" t="str">
        <f>"A100"</f>
        <v>A100</v>
      </c>
      <c r="F2809" t="str">
        <f>"CHICO"</f>
        <v>CHICO</v>
      </c>
      <c r="G2809">
        <v>25</v>
      </c>
      <c r="H2809">
        <v>0</v>
      </c>
      <c r="I2809">
        <v>407</v>
      </c>
    </row>
    <row r="2810" spans="1:9" x14ac:dyDescent="0.25">
      <c r="A2810" t="s">
        <v>49</v>
      </c>
      <c r="B2810" t="str">
        <f>"""TorlysDynamics"",""Torlys Inc."",""111"",""3"",""SHA0252166"",""4"",""20002"""</f>
        <v>"TorlysDynamics","Torlys Inc.","111","3","SHA0252166","4","20002"</v>
      </c>
      <c r="C2810" s="2">
        <v>45952</v>
      </c>
      <c r="D2810" s="2" t="str">
        <f>"SHA0252166"</f>
        <v>SHA0252166</v>
      </c>
      <c r="E2810" s="2" t="str">
        <f>"A100"</f>
        <v>A100</v>
      </c>
      <c r="F2810" t="str">
        <f>"CHICO"</f>
        <v>CHICO</v>
      </c>
      <c r="G2810">
        <v>0</v>
      </c>
      <c r="H2810">
        <v>0</v>
      </c>
      <c r="I2810">
        <v>1</v>
      </c>
    </row>
    <row r="2811" spans="1:9" x14ac:dyDescent="0.25">
      <c r="A2811" t="s">
        <v>49</v>
      </c>
      <c r="B2811" t="str">
        <f>"""TorlysDynamics"",""Torlys Inc."",""111"",""3"",""SHA0252167"",""4"",""10000"""</f>
        <v>"TorlysDynamics","Torlys Inc.","111","3","SHA0252167","4","10000"</v>
      </c>
      <c r="C2811" s="2">
        <v>45952</v>
      </c>
      <c r="D2811" s="2" t="str">
        <f>"SHA0252167"</f>
        <v>SHA0252167</v>
      </c>
      <c r="E2811" s="2" t="str">
        <f>"I140"</f>
        <v>I140</v>
      </c>
      <c r="F2811" t="str">
        <f>"BRANDON"</f>
        <v>BRANDON</v>
      </c>
      <c r="G2811">
        <v>19</v>
      </c>
      <c r="H2811">
        <v>1</v>
      </c>
      <c r="I2811">
        <v>1454.35</v>
      </c>
    </row>
    <row r="2812" spans="1:9" x14ac:dyDescent="0.25">
      <c r="A2812" t="s">
        <v>49</v>
      </c>
      <c r="B2812" t="str">
        <f>"""TorlysDynamics"",""Torlys Inc."",""111"",""3"",""SHA0252168"",""4"",""10000"""</f>
        <v>"TorlysDynamics","Torlys Inc.","111","3","SHA0252168","4","10000"</v>
      </c>
      <c r="C2812" s="2">
        <v>45952</v>
      </c>
      <c r="D2812" s="2" t="str">
        <f>"SHA0252168"</f>
        <v>SHA0252168</v>
      </c>
      <c r="E2812" s="2" t="str">
        <f>"I140"</f>
        <v>I140</v>
      </c>
      <c r="F2812" t="str">
        <f>"BRANDON"</f>
        <v>BRANDON</v>
      </c>
      <c r="G2812">
        <v>9</v>
      </c>
      <c r="H2812">
        <v>0</v>
      </c>
      <c r="I2812">
        <v>196.65</v>
      </c>
    </row>
    <row r="2813" spans="1:9" x14ac:dyDescent="0.25">
      <c r="A2813" t="s">
        <v>49</v>
      </c>
      <c r="B2813" t="str">
        <f>"""TorlysDynamics"",""Torlys Inc."",""111"",""3"",""SHA0252169"",""4"",""10000"""</f>
        <v>"TorlysDynamics","Torlys Inc.","111","3","SHA0252169","4","10000"</v>
      </c>
      <c r="C2813" s="2">
        <v>45952</v>
      </c>
      <c r="D2813" s="2" t="str">
        <f>"SHA0252169"</f>
        <v>SHA0252169</v>
      </c>
      <c r="E2813" s="2" t="str">
        <f>"C300"</f>
        <v>C300</v>
      </c>
      <c r="F2813" t="str">
        <f>"KEVIN-F"</f>
        <v>KEVIN-F</v>
      </c>
      <c r="G2813">
        <v>0</v>
      </c>
      <c r="H2813">
        <v>4</v>
      </c>
      <c r="I2813">
        <v>4762.24</v>
      </c>
    </row>
    <row r="2814" spans="1:9" x14ac:dyDescent="0.25">
      <c r="A2814" t="s">
        <v>49</v>
      </c>
      <c r="B2814" t="str">
        <f>"""TorlysDynamics"",""Torlys Inc."",""111"",""3"",""SHA0252169"",""4"",""20000"""</f>
        <v>"TorlysDynamics","Torlys Inc.","111","3","SHA0252169","4","20000"</v>
      </c>
      <c r="C2814" s="2">
        <v>45952</v>
      </c>
      <c r="D2814" s="2" t="str">
        <f>"SHA0252169"</f>
        <v>SHA0252169</v>
      </c>
      <c r="E2814" s="2" t="str">
        <f>"C300"</f>
        <v>C300</v>
      </c>
      <c r="F2814" t="str">
        <f>"KEVIN-F"</f>
        <v>KEVIN-F</v>
      </c>
      <c r="G2814">
        <v>0</v>
      </c>
      <c r="H2814">
        <v>4</v>
      </c>
      <c r="I2814">
        <v>4762.24</v>
      </c>
    </row>
    <row r="2815" spans="1:9" x14ac:dyDescent="0.25">
      <c r="A2815" t="s">
        <v>49</v>
      </c>
      <c r="B2815" t="str">
        <f>"""TorlysDynamics"",""Torlys Inc."",""111"",""3"",""SHA0252173"",""4"",""10000"""</f>
        <v>"TorlysDynamics","Torlys Inc.","111","3","SHA0252173","4","10000"</v>
      </c>
      <c r="C2815" s="2">
        <v>45952</v>
      </c>
      <c r="D2815" s="2" t="str">
        <f>"SHA0252173"</f>
        <v>SHA0252173</v>
      </c>
      <c r="E2815" s="2" t="str">
        <f>"M405"</f>
        <v>M405</v>
      </c>
      <c r="F2815" t="str">
        <f>"JASON-R"</f>
        <v>JASON-R</v>
      </c>
      <c r="G2815">
        <v>42</v>
      </c>
      <c r="H2815">
        <v>0</v>
      </c>
      <c r="I2815">
        <v>714</v>
      </c>
    </row>
    <row r="2816" spans="1:9" x14ac:dyDescent="0.25">
      <c r="A2816" t="s">
        <v>49</v>
      </c>
      <c r="B2816" t="str">
        <f>"""TorlysDynamics"",""Torlys Inc."",""111"",""3"",""SHA0252173"",""4"",""20000"""</f>
        <v>"TorlysDynamics","Torlys Inc.","111","3","SHA0252173","4","20000"</v>
      </c>
      <c r="C2816" s="2">
        <v>45952</v>
      </c>
      <c r="D2816" s="2" t="str">
        <f>"SHA0252173"</f>
        <v>SHA0252173</v>
      </c>
      <c r="E2816" s="2" t="str">
        <f>"M405"</f>
        <v>M405</v>
      </c>
      <c r="F2816" t="str">
        <f>"JASON-R"</f>
        <v>JASON-R</v>
      </c>
      <c r="G2816">
        <v>0</v>
      </c>
      <c r="H2816">
        <v>0</v>
      </c>
      <c r="I2816">
        <v>2</v>
      </c>
    </row>
    <row r="2817" spans="1:9" x14ac:dyDescent="0.25">
      <c r="A2817" t="s">
        <v>49</v>
      </c>
      <c r="B2817" t="str">
        <f>"""TorlysDynamics"",""Torlys Inc."",""111"",""3"",""SHA0252175"",""4"",""10000"""</f>
        <v>"TorlysDynamics","Torlys Inc.","111","3","SHA0252175","4","10000"</v>
      </c>
      <c r="C2817" s="2">
        <v>45952</v>
      </c>
      <c r="D2817" s="2" t="str">
        <f>"SHA0252175"</f>
        <v>SHA0252175</v>
      </c>
      <c r="E2817" s="2" t="str">
        <f>"M405"</f>
        <v>M405</v>
      </c>
      <c r="F2817" t="str">
        <f>"JASON-R"</f>
        <v>JASON-R</v>
      </c>
      <c r="G2817">
        <v>22</v>
      </c>
      <c r="H2817">
        <v>0</v>
      </c>
      <c r="I2817">
        <v>322.52</v>
      </c>
    </row>
    <row r="2818" spans="1:9" x14ac:dyDescent="0.25">
      <c r="A2818" t="s">
        <v>49</v>
      </c>
      <c r="B2818" t="str">
        <f>"""TorlysDynamics"",""Torlys Inc."",""111"",""3"",""SHA0252175"",""4"",""20000"""</f>
        <v>"TorlysDynamics","Torlys Inc.","111","3","SHA0252175","4","20000"</v>
      </c>
      <c r="C2818" s="2">
        <v>45952</v>
      </c>
      <c r="D2818" s="2" t="str">
        <f>"SHA0252175"</f>
        <v>SHA0252175</v>
      </c>
      <c r="E2818" s="2" t="str">
        <f>"M405"</f>
        <v>M405</v>
      </c>
      <c r="F2818" t="str">
        <f>"JASON-R"</f>
        <v>JASON-R</v>
      </c>
      <c r="G2818">
        <v>0</v>
      </c>
      <c r="H2818">
        <v>0</v>
      </c>
      <c r="I2818">
        <v>1</v>
      </c>
    </row>
    <row r="2819" spans="1:9" x14ac:dyDescent="0.25">
      <c r="A2819" t="s">
        <v>49</v>
      </c>
      <c r="B2819" t="str">
        <f>"""TorlysDynamics"",""Torlys Inc."",""111"",""3"",""SHA0252176"",""4"",""10000"""</f>
        <v>"TorlysDynamics","Torlys Inc.","111","3","SHA0252176","4","10000"</v>
      </c>
      <c r="C2819" s="2">
        <v>45952</v>
      </c>
      <c r="D2819" s="2" t="str">
        <f>"SHA0252176"</f>
        <v>SHA0252176</v>
      </c>
      <c r="E2819" s="2" t="str">
        <f>"M475"</f>
        <v>M475</v>
      </c>
      <c r="F2819" t="str">
        <f>"MANUEL"</f>
        <v>MANUEL</v>
      </c>
      <c r="G2819">
        <v>19</v>
      </c>
      <c r="H2819">
        <v>0</v>
      </c>
      <c r="I2819">
        <v>309.32</v>
      </c>
    </row>
    <row r="2820" spans="1:9" x14ac:dyDescent="0.25">
      <c r="A2820" t="s">
        <v>49</v>
      </c>
      <c r="B2820" t="str">
        <f>"""TorlysDynamics"",""Torlys Inc."",""111"",""3"",""SHA0252176"",""4"",""20000"""</f>
        <v>"TorlysDynamics","Torlys Inc.","111","3","SHA0252176","4","20000"</v>
      </c>
      <c r="C2820" s="2">
        <v>45952</v>
      </c>
      <c r="D2820" s="2" t="str">
        <f>"SHA0252176"</f>
        <v>SHA0252176</v>
      </c>
      <c r="E2820" s="2" t="str">
        <f>"M475"</f>
        <v>M475</v>
      </c>
      <c r="F2820" t="str">
        <f>"MANUEL"</f>
        <v>MANUEL</v>
      </c>
      <c r="G2820">
        <v>0</v>
      </c>
      <c r="H2820">
        <v>0</v>
      </c>
      <c r="I2820">
        <v>1</v>
      </c>
    </row>
    <row r="2821" spans="1:9" x14ac:dyDescent="0.25">
      <c r="A2821" t="s">
        <v>49</v>
      </c>
      <c r="B2821" t="str">
        <f>"""TorlysDynamics"",""Torlys Inc."",""111"",""3"",""SHA0252180"",""4"",""10000"""</f>
        <v>"TorlysDynamics","Torlys Inc.","111","3","SHA0252180","4","10000"</v>
      </c>
      <c r="C2821" s="2">
        <v>45952</v>
      </c>
      <c r="D2821" s="2" t="str">
        <f>"SHA0252180"</f>
        <v>SHA0252180</v>
      </c>
      <c r="E2821" s="2" t="str">
        <f>"C300"</f>
        <v>C300</v>
      </c>
      <c r="F2821" t="str">
        <f>"BRANDON"</f>
        <v>BRANDON</v>
      </c>
      <c r="G2821">
        <v>0</v>
      </c>
      <c r="H2821">
        <v>3</v>
      </c>
      <c r="I2821">
        <v>4595.9399999999996</v>
      </c>
    </row>
    <row r="2822" spans="1:9" x14ac:dyDescent="0.25">
      <c r="A2822" t="s">
        <v>49</v>
      </c>
      <c r="B2822" t="str">
        <f>"""TorlysDynamics"",""Torlys Inc."",""111"",""3"",""SHA0252180"",""4"",""20000"""</f>
        <v>"TorlysDynamics","Torlys Inc.","111","3","SHA0252180","4","20000"</v>
      </c>
      <c r="C2822" s="2">
        <v>45952</v>
      </c>
      <c r="D2822" s="2" t="str">
        <f>"SHA0252180"</f>
        <v>SHA0252180</v>
      </c>
      <c r="E2822" s="2" t="str">
        <f>"C300"</f>
        <v>C300</v>
      </c>
      <c r="F2822" t="str">
        <f>"BRANDON"</f>
        <v>BRANDON</v>
      </c>
      <c r="G2822">
        <v>0</v>
      </c>
      <c r="H2822">
        <v>5</v>
      </c>
      <c r="I2822">
        <v>7659.9</v>
      </c>
    </row>
    <row r="2823" spans="1:9" x14ac:dyDescent="0.25">
      <c r="A2823" t="s">
        <v>49</v>
      </c>
      <c r="B2823" t="str">
        <f>"""TorlysDynamics"",""Torlys Inc."",""111"",""3"",""SHA0252181"",""4"",""10000"""</f>
        <v>"TorlysDynamics","Torlys Inc.","111","3","SHA0252181","4","10000"</v>
      </c>
      <c r="C2823" s="2">
        <v>45952</v>
      </c>
      <c r="D2823" s="2" t="str">
        <f>"SHA0252181"</f>
        <v>SHA0252181</v>
      </c>
      <c r="E2823" s="2" t="str">
        <f>"S146"</f>
        <v>S146</v>
      </c>
      <c r="F2823" t="str">
        <f>"MANUEL"</f>
        <v>MANUEL</v>
      </c>
      <c r="G2823">
        <v>0</v>
      </c>
      <c r="H2823">
        <v>4</v>
      </c>
      <c r="I2823">
        <v>5108.3999999999996</v>
      </c>
    </row>
    <row r="2824" spans="1:9" x14ac:dyDescent="0.25">
      <c r="A2824" t="s">
        <v>49</v>
      </c>
      <c r="B2824" t="str">
        <f>"""TorlysDynamics"",""Torlys Inc."",""111"",""3"",""SHA0252182"",""4"",""10000"""</f>
        <v>"TorlysDynamics","Torlys Inc.","111","3","SHA0252182","4","10000"</v>
      </c>
      <c r="C2824" s="2">
        <v>45952</v>
      </c>
      <c r="D2824" s="2" t="str">
        <f>"SHA0252182"</f>
        <v>SHA0252182</v>
      </c>
      <c r="E2824" s="2" t="str">
        <f>"S146"</f>
        <v>S146</v>
      </c>
      <c r="F2824" t="str">
        <f>"MANUEL"</f>
        <v>MANUEL</v>
      </c>
      <c r="G2824">
        <v>19</v>
      </c>
      <c r="H2824">
        <v>0</v>
      </c>
      <c r="I2824">
        <v>445.55</v>
      </c>
    </row>
    <row r="2825" spans="1:9" x14ac:dyDescent="0.25">
      <c r="A2825" t="s">
        <v>49</v>
      </c>
      <c r="B2825" t="str">
        <f>"""TorlysDynamics"",""Torlys Inc."",""111"",""3"",""SHA0252186"",""4"",""10000"""</f>
        <v>"TorlysDynamics","Torlys Inc.","111","3","SHA0252186","4","10000"</v>
      </c>
      <c r="C2825" s="2">
        <v>45952</v>
      </c>
      <c r="D2825" s="2" t="str">
        <f>"SHA0252186"</f>
        <v>SHA0252186</v>
      </c>
      <c r="E2825" s="2" t="str">
        <f>"C1000"</f>
        <v>C1000</v>
      </c>
      <c r="F2825" t="str">
        <f>"CHICO"</f>
        <v>CHICO</v>
      </c>
      <c r="G2825">
        <v>7</v>
      </c>
      <c r="H2825">
        <v>0</v>
      </c>
      <c r="I2825">
        <v>152.94999999999999</v>
      </c>
    </row>
    <row r="2826" spans="1:9" x14ac:dyDescent="0.25">
      <c r="A2826" t="s">
        <v>49</v>
      </c>
      <c r="B2826" t="str">
        <f>"""TorlysDynamics"",""Torlys Inc."",""111"",""3"",""SHA0252187"",""4"",""10000"""</f>
        <v>"TorlysDynamics","Torlys Inc.","111","3","SHA0252187","4","10000"</v>
      </c>
      <c r="C2826" s="2">
        <v>45952</v>
      </c>
      <c r="D2826" s="2" t="str">
        <f>"SHA0252187"</f>
        <v>SHA0252187</v>
      </c>
      <c r="E2826" s="2" t="str">
        <f>"C1000"</f>
        <v>C1000</v>
      </c>
      <c r="F2826" t="str">
        <f>"CHICO"</f>
        <v>CHICO</v>
      </c>
      <c r="G2826">
        <v>43</v>
      </c>
      <c r="H2826">
        <v>0</v>
      </c>
      <c r="I2826">
        <v>1219.9100000000001</v>
      </c>
    </row>
    <row r="2827" spans="1:9" x14ac:dyDescent="0.25">
      <c r="A2827" t="s">
        <v>49</v>
      </c>
      <c r="B2827" t="str">
        <f>"""TorlysDynamics"",""Torlys Inc."",""111"",""3"",""SHA0252187"",""4"",""30000"""</f>
        <v>"TorlysDynamics","Torlys Inc.","111","3","SHA0252187","4","30000"</v>
      </c>
      <c r="C2827" s="2">
        <v>45952</v>
      </c>
      <c r="D2827" s="2" t="str">
        <f>"SHA0252187"</f>
        <v>SHA0252187</v>
      </c>
      <c r="E2827" s="2" t="str">
        <f>"C1000"</f>
        <v>C1000</v>
      </c>
      <c r="F2827" t="str">
        <f>"CHICO"</f>
        <v>CHICO</v>
      </c>
      <c r="G2827">
        <v>0</v>
      </c>
      <c r="H2827">
        <v>0</v>
      </c>
      <c r="I2827">
        <v>1</v>
      </c>
    </row>
    <row r="2828" spans="1:9" x14ac:dyDescent="0.25">
      <c r="A2828" t="s">
        <v>49</v>
      </c>
      <c r="B2828" t="str">
        <f>"""TorlysDynamics"",""Torlys Inc."",""111"",""3"",""SHA0252188"",""4"",""10000"""</f>
        <v>"TorlysDynamics","Torlys Inc.","111","3","SHA0252188","4","10000"</v>
      </c>
      <c r="C2828" s="2">
        <v>45952</v>
      </c>
      <c r="D2828" s="2" t="str">
        <f>"SHA0252188"</f>
        <v>SHA0252188</v>
      </c>
      <c r="E2828" s="2" t="str">
        <f>"C1000"</f>
        <v>C1000</v>
      </c>
      <c r="F2828" t="str">
        <f>"CHICO"</f>
        <v>CHICO</v>
      </c>
      <c r="G2828">
        <v>4</v>
      </c>
      <c r="H2828">
        <v>1</v>
      </c>
      <c r="I2828">
        <v>875.84</v>
      </c>
    </row>
    <row r="2829" spans="1:9" x14ac:dyDescent="0.25">
      <c r="A2829" t="s">
        <v>49</v>
      </c>
      <c r="B2829" t="str">
        <f>"""TorlysDynamics"",""Torlys Inc."",""111"",""3"",""SHA0252188"",""4"",""30000"""</f>
        <v>"TorlysDynamics","Torlys Inc.","111","3","SHA0252188","4","30000"</v>
      </c>
      <c r="C2829" s="2">
        <v>45952</v>
      </c>
      <c r="D2829" s="2" t="str">
        <f>"SHA0252188"</f>
        <v>SHA0252188</v>
      </c>
      <c r="E2829" s="2" t="str">
        <f>"C1000"</f>
        <v>C1000</v>
      </c>
      <c r="F2829" t="str">
        <f>"CHICO"</f>
        <v>CHICO</v>
      </c>
      <c r="G2829">
        <v>5</v>
      </c>
      <c r="H2829">
        <v>0</v>
      </c>
      <c r="I2829">
        <v>78.2</v>
      </c>
    </row>
    <row r="2830" spans="1:9" x14ac:dyDescent="0.25">
      <c r="A2830" t="s">
        <v>49</v>
      </c>
      <c r="B2830" t="str">
        <f>"""TorlysDynamics"",""Torlys Inc."",""111"",""3"",""SHA0252188"",""4"",""50000"""</f>
        <v>"TorlysDynamics","Torlys Inc.","111","3","SHA0252188","4","50000"</v>
      </c>
      <c r="C2830" s="2">
        <v>45952</v>
      </c>
      <c r="D2830" s="2" t="str">
        <f>"SHA0252188"</f>
        <v>SHA0252188</v>
      </c>
      <c r="E2830" s="2" t="str">
        <f>"C1000"</f>
        <v>C1000</v>
      </c>
      <c r="F2830" t="str">
        <f>"CHICO"</f>
        <v>CHICO</v>
      </c>
      <c r="G2830">
        <v>13</v>
      </c>
      <c r="H2830">
        <v>0</v>
      </c>
      <c r="I2830">
        <v>13</v>
      </c>
    </row>
    <row r="2831" spans="1:9" x14ac:dyDescent="0.25">
      <c r="A2831" t="s">
        <v>49</v>
      </c>
      <c r="B2831" t="str">
        <f>"""TorlysDynamics"",""Torlys Inc."",""111"",""3"",""SHA0252188"",""4"",""60000"""</f>
        <v>"TorlysDynamics","Torlys Inc.","111","3","SHA0252188","4","60000"</v>
      </c>
      <c r="C2831" s="2">
        <v>45952</v>
      </c>
      <c r="D2831" s="2" t="str">
        <f>"SHA0252188"</f>
        <v>SHA0252188</v>
      </c>
      <c r="E2831" s="2" t="str">
        <f>"C1000"</f>
        <v>C1000</v>
      </c>
      <c r="F2831" t="str">
        <f>"CHICO"</f>
        <v>CHICO</v>
      </c>
      <c r="G2831">
        <v>0</v>
      </c>
      <c r="H2831">
        <v>0</v>
      </c>
      <c r="I2831">
        <v>3</v>
      </c>
    </row>
    <row r="2832" spans="1:9" x14ac:dyDescent="0.25">
      <c r="A2832" t="s">
        <v>49</v>
      </c>
      <c r="B2832" t="str">
        <f>"""TorlysDynamics"",""Torlys Inc."",""111"",""3"",""SHA0252188"",""4"",""70000"""</f>
        <v>"TorlysDynamics","Torlys Inc.","111","3","SHA0252188","4","70000"</v>
      </c>
      <c r="C2832" s="2">
        <v>45952</v>
      </c>
      <c r="D2832" s="2" t="str">
        <f>"SHA0252188"</f>
        <v>SHA0252188</v>
      </c>
      <c r="E2832" s="2" t="str">
        <f>"C1000"</f>
        <v>C1000</v>
      </c>
      <c r="F2832" t="str">
        <f>"CHICO"</f>
        <v>CHICO</v>
      </c>
      <c r="G2832">
        <v>0</v>
      </c>
      <c r="H2832">
        <v>0</v>
      </c>
      <c r="I2832">
        <v>3</v>
      </c>
    </row>
    <row r="2833" spans="1:9" x14ac:dyDescent="0.25">
      <c r="A2833" t="s">
        <v>49</v>
      </c>
      <c r="B2833" t="str">
        <f>"""TorlysDynamics"",""Torlys Inc."",""111"",""3"",""SHA0252189"",""4"",""10000"""</f>
        <v>"TorlysDynamics","Torlys Inc.","111","3","SHA0252189","4","10000"</v>
      </c>
      <c r="C2833" s="2">
        <v>45952</v>
      </c>
      <c r="D2833" s="2" t="str">
        <f>"SHA0252189"</f>
        <v>SHA0252189</v>
      </c>
      <c r="E2833" s="2" t="str">
        <f>"C1000"</f>
        <v>C1000</v>
      </c>
      <c r="F2833" t="str">
        <f>"CHICO"</f>
        <v>CHICO</v>
      </c>
      <c r="G2833">
        <v>57</v>
      </c>
      <c r="H2833">
        <v>0</v>
      </c>
      <c r="I2833">
        <v>835.62</v>
      </c>
    </row>
    <row r="2834" spans="1:9" x14ac:dyDescent="0.25">
      <c r="A2834" t="s">
        <v>49</v>
      </c>
      <c r="B2834" t="str">
        <f>"""TorlysDynamics"",""Torlys Inc."",""111"",""3"",""SHA0252190"",""4"",""10000"""</f>
        <v>"TorlysDynamics","Torlys Inc.","111","3","SHA0252190","4","10000"</v>
      </c>
      <c r="C2834" s="2">
        <v>45952</v>
      </c>
      <c r="D2834" s="2" t="str">
        <f>"SHA0252190"</f>
        <v>SHA0252190</v>
      </c>
      <c r="E2834" s="2" t="str">
        <f>"R300"</f>
        <v>R300</v>
      </c>
      <c r="F2834" t="str">
        <f>"CHICO"</f>
        <v>CHICO</v>
      </c>
      <c r="G2834">
        <v>2</v>
      </c>
      <c r="H2834">
        <v>0</v>
      </c>
      <c r="I2834">
        <v>46.9</v>
      </c>
    </row>
    <row r="2835" spans="1:9" x14ac:dyDescent="0.25">
      <c r="A2835" t="s">
        <v>49</v>
      </c>
      <c r="B2835" t="str">
        <f>"""TorlysDynamics"",""Torlys Inc."",""111"",""3"",""SHA0252191"",""4"",""40000"""</f>
        <v>"TorlysDynamics","Torlys Inc.","111","3","SHA0252191","4","40000"</v>
      </c>
      <c r="C2835" s="2">
        <v>45952</v>
      </c>
      <c r="D2835" s="2" t="str">
        <f>"SHA0252191"</f>
        <v>SHA0252191</v>
      </c>
      <c r="E2835" s="2" t="str">
        <f>"W130"</f>
        <v>W130</v>
      </c>
      <c r="F2835" t="str">
        <f>"BRANDON"</f>
        <v>BRANDON</v>
      </c>
      <c r="G2835">
        <v>11</v>
      </c>
      <c r="H2835">
        <v>4</v>
      </c>
      <c r="I2835">
        <v>2914.12</v>
      </c>
    </row>
    <row r="2836" spans="1:9" x14ac:dyDescent="0.25">
      <c r="A2836" t="s">
        <v>49</v>
      </c>
      <c r="B2836" t="str">
        <f>"""TorlysDynamics"",""Torlys Inc."",""111"",""3"",""SHA0252192"",""4"",""50000"""</f>
        <v>"TorlysDynamics","Torlys Inc.","111","3","SHA0252192","4","50000"</v>
      </c>
      <c r="C2836" s="2">
        <v>45952</v>
      </c>
      <c r="D2836" s="2" t="str">
        <f>"SHA0252192"</f>
        <v>SHA0252192</v>
      </c>
      <c r="E2836" s="2" t="str">
        <f>"W130"</f>
        <v>W130</v>
      </c>
      <c r="F2836" t="str">
        <f>"BRANDON"</f>
        <v>BRANDON</v>
      </c>
      <c r="G2836">
        <v>41</v>
      </c>
      <c r="H2836">
        <v>3</v>
      </c>
      <c r="I2836">
        <v>2718.76</v>
      </c>
    </row>
    <row r="2837" spans="1:9" x14ac:dyDescent="0.25">
      <c r="A2837" t="s">
        <v>49</v>
      </c>
      <c r="B2837" t="str">
        <f>"""TorlysDynamics"",""Torlys Inc."",""111"",""3"",""SHA0252193"",""4"",""10000"""</f>
        <v>"TorlysDynamics","Torlys Inc.","111","3","SHA0252193","4","10000"</v>
      </c>
      <c r="C2837" s="2">
        <v>45952</v>
      </c>
      <c r="D2837" s="2" t="str">
        <f>"SHA0252193"</f>
        <v>SHA0252193</v>
      </c>
      <c r="E2837" s="2" t="str">
        <f>"W130"</f>
        <v>W130</v>
      </c>
      <c r="F2837" t="str">
        <f>"BRANDON"</f>
        <v>BRANDON</v>
      </c>
      <c r="G2837">
        <v>9</v>
      </c>
      <c r="H2837">
        <v>4</v>
      </c>
      <c r="I2837">
        <v>2881.56</v>
      </c>
    </row>
    <row r="2838" spans="1:9" x14ac:dyDescent="0.25">
      <c r="A2838" t="s">
        <v>49</v>
      </c>
      <c r="B2838" t="str">
        <f>"""TorlysDynamics"",""Torlys Inc."",""111"",""3"",""SHA0252194"",""4"",""10000"""</f>
        <v>"TorlysDynamics","Torlys Inc.","111","3","SHA0252194","4","10000"</v>
      </c>
      <c r="C2838" s="2">
        <v>45952</v>
      </c>
      <c r="D2838" s="2" t="str">
        <f>"SHA0252194"</f>
        <v>SHA0252194</v>
      </c>
      <c r="E2838" s="2" t="str">
        <f>"W130"</f>
        <v>W130</v>
      </c>
      <c r="F2838" t="str">
        <f>"BRANDON"</f>
        <v>BRANDON</v>
      </c>
      <c r="G2838">
        <v>3</v>
      </c>
      <c r="H2838">
        <v>0</v>
      </c>
      <c r="I2838">
        <v>48.84</v>
      </c>
    </row>
    <row r="2839" spans="1:9" x14ac:dyDescent="0.25">
      <c r="A2839" t="s">
        <v>49</v>
      </c>
      <c r="B2839" t="str">
        <f>"""TorlysDynamics"",""Torlys Inc."",""111"",""3"",""SHA0252197"",""4"",""10000"""</f>
        <v>"TorlysDynamics","Torlys Inc.","111","3","SHA0252197","4","10000"</v>
      </c>
      <c r="C2839" s="2">
        <v>45952</v>
      </c>
      <c r="D2839" s="2" t="str">
        <f>"SHA0252197"</f>
        <v>SHA0252197</v>
      </c>
      <c r="E2839" s="2" t="str">
        <f>"M2120"</f>
        <v>M2120</v>
      </c>
      <c r="F2839" t="str">
        <f>"CHICO"</f>
        <v>CHICO</v>
      </c>
      <c r="G2839">
        <v>19</v>
      </c>
      <c r="H2839">
        <v>1</v>
      </c>
      <c r="I2839">
        <v>1664.95</v>
      </c>
    </row>
    <row r="2840" spans="1:9" x14ac:dyDescent="0.25">
      <c r="A2840" t="s">
        <v>49</v>
      </c>
      <c r="B2840" t="str">
        <f>"""TorlysDynamics"",""Torlys Inc."",""111"",""3"",""SHA0252197"",""4"",""30000"""</f>
        <v>"TorlysDynamics","Torlys Inc.","111","3","SHA0252197","4","30000"</v>
      </c>
      <c r="C2840" s="2">
        <v>45952</v>
      </c>
      <c r="D2840" s="2" t="str">
        <f>"SHA0252197"</f>
        <v>SHA0252197</v>
      </c>
      <c r="E2840" s="2" t="str">
        <f>"M2120"</f>
        <v>M2120</v>
      </c>
      <c r="F2840" t="str">
        <f>"CHICO"</f>
        <v>CHICO</v>
      </c>
      <c r="G2840">
        <v>0</v>
      </c>
      <c r="H2840">
        <v>0</v>
      </c>
      <c r="I2840">
        <v>2</v>
      </c>
    </row>
    <row r="2841" spans="1:9" x14ac:dyDescent="0.25">
      <c r="A2841" t="s">
        <v>49</v>
      </c>
      <c r="B2841" t="str">
        <f>"""TorlysDynamics"",""Torlys Inc."",""111"",""3"",""SHA0252208"",""4"",""10000"""</f>
        <v>"TorlysDynamics","Torlys Inc.","111","3","SHA0252208","4","10000"</v>
      </c>
      <c r="C2841" s="2">
        <v>45952</v>
      </c>
      <c r="D2841" s="2" t="str">
        <f>"SHA0252208"</f>
        <v>SHA0252208</v>
      </c>
      <c r="E2841" s="2" t="str">
        <f>"T135"</f>
        <v>T135</v>
      </c>
      <c r="F2841" t="str">
        <f>"CHICO"</f>
        <v>CHICO</v>
      </c>
      <c r="G2841">
        <v>0</v>
      </c>
      <c r="H2841">
        <v>1</v>
      </c>
      <c r="I2841">
        <v>1531.98</v>
      </c>
    </row>
    <row r="2842" spans="1:9" x14ac:dyDescent="0.25">
      <c r="A2842" t="s">
        <v>49</v>
      </c>
      <c r="B2842" t="str">
        <f>"""TorlysDynamics"",""Torlys Inc."",""111"",""3"",""SHA0252212"",""4"",""10000"""</f>
        <v>"TorlysDynamics","Torlys Inc.","111","3","SHA0252212","4","10000"</v>
      </c>
      <c r="C2842" s="2">
        <v>45952</v>
      </c>
      <c r="D2842" s="2" t="str">
        <f>"SHA0252212"</f>
        <v>SHA0252212</v>
      </c>
      <c r="E2842" s="2" t="str">
        <f>"T135"</f>
        <v>T135</v>
      </c>
      <c r="F2842" t="str">
        <f>"CHICO"</f>
        <v>CHICO</v>
      </c>
      <c r="G2842">
        <v>2</v>
      </c>
      <c r="H2842">
        <v>1</v>
      </c>
      <c r="I2842">
        <v>1053.8599999999999</v>
      </c>
    </row>
    <row r="2843" spans="1:9" x14ac:dyDescent="0.25">
      <c r="A2843" t="s">
        <v>49</v>
      </c>
      <c r="B2843" t="str">
        <f>"""TorlysDynamics"",""Torlys Inc."",""111"",""3"",""SHA0252213"",""4"",""20000"""</f>
        <v>"TorlysDynamics","Torlys Inc.","111","3","SHA0252213","4","20000"</v>
      </c>
      <c r="C2843" s="2">
        <v>45952</v>
      </c>
      <c r="D2843" s="2" t="str">
        <f>"SHA0252213"</f>
        <v>SHA0252213</v>
      </c>
      <c r="E2843" s="2" t="str">
        <f>"T135"</f>
        <v>T135</v>
      </c>
      <c r="F2843" t="str">
        <f>"CHICO"</f>
        <v>CHICO</v>
      </c>
      <c r="G2843">
        <v>0</v>
      </c>
      <c r="H2843">
        <v>0</v>
      </c>
      <c r="I2843">
        <v>1</v>
      </c>
    </row>
    <row r="2844" spans="1:9" x14ac:dyDescent="0.25">
      <c r="A2844" t="s">
        <v>49</v>
      </c>
      <c r="B2844" t="str">
        <f>"""TorlysDynamics"",""Torlys Inc."",""111"",""3"",""SHA0252225"",""4"",""10000"""</f>
        <v>"TorlysDynamics","Torlys Inc.","111","3","SHA0252225","4","10000"</v>
      </c>
      <c r="C2844" s="2">
        <v>45952</v>
      </c>
      <c r="D2844" s="2" t="str">
        <f>"SHA0252225"</f>
        <v>SHA0252225</v>
      </c>
      <c r="E2844" s="2" t="str">
        <f>"A524"</f>
        <v>A524</v>
      </c>
      <c r="F2844" t="str">
        <f>"MANUEL"</f>
        <v>MANUEL</v>
      </c>
      <c r="G2844">
        <v>23</v>
      </c>
      <c r="H2844">
        <v>0</v>
      </c>
      <c r="I2844">
        <v>652.51</v>
      </c>
    </row>
    <row r="2845" spans="1:9" x14ac:dyDescent="0.25">
      <c r="A2845" t="s">
        <v>49</v>
      </c>
      <c r="B2845" t="str">
        <f>"""TorlysDynamics"",""Torlys Inc."",""111"",""3"",""SHA0252226"",""4"",""10000"""</f>
        <v>"TorlysDynamics","Torlys Inc.","111","3","SHA0252226","4","10000"</v>
      </c>
      <c r="C2845" s="2">
        <v>45952</v>
      </c>
      <c r="D2845" s="2" t="str">
        <f>"SHA0252226"</f>
        <v>SHA0252226</v>
      </c>
      <c r="E2845" s="2" t="str">
        <f>"A524"</f>
        <v>A524</v>
      </c>
      <c r="F2845" t="str">
        <f>"MANUEL"</f>
        <v>MANUEL</v>
      </c>
      <c r="G2845">
        <v>6</v>
      </c>
      <c r="H2845">
        <v>0</v>
      </c>
      <c r="I2845">
        <v>77.099999999999994</v>
      </c>
    </row>
    <row r="2846" spans="1:9" x14ac:dyDescent="0.25">
      <c r="A2846" t="s">
        <v>49</v>
      </c>
      <c r="B2846" t="str">
        <f>"""TorlysDynamics"",""Torlys Inc."",""111"",""3"",""SHA0252226"",""4"",""20000"""</f>
        <v>"TorlysDynamics","Torlys Inc.","111","3","SHA0252226","4","20000"</v>
      </c>
      <c r="C2846" s="2">
        <v>45952</v>
      </c>
      <c r="D2846" s="2" t="str">
        <f>"SHA0252226"</f>
        <v>SHA0252226</v>
      </c>
      <c r="E2846" s="2" t="str">
        <f>"A524"</f>
        <v>A524</v>
      </c>
      <c r="F2846" t="str">
        <f>"MANUEL"</f>
        <v>MANUEL</v>
      </c>
      <c r="G2846">
        <v>0</v>
      </c>
      <c r="H2846">
        <v>0</v>
      </c>
      <c r="I2846">
        <v>1</v>
      </c>
    </row>
    <row r="2847" spans="1:9" x14ac:dyDescent="0.25">
      <c r="A2847" t="s">
        <v>49</v>
      </c>
      <c r="B2847" t="str">
        <f>"""TorlysDynamics"",""Torlys Inc."",""111"",""3"",""SHA0252227"",""4"",""10000"""</f>
        <v>"TorlysDynamics","Torlys Inc.","111","3","SHA0252227","4","10000"</v>
      </c>
      <c r="C2847" s="2">
        <v>45952</v>
      </c>
      <c r="D2847" s="2" t="str">
        <f>"SHA0252227"</f>
        <v>SHA0252227</v>
      </c>
      <c r="E2847" s="2" t="str">
        <f>"A524"</f>
        <v>A524</v>
      </c>
      <c r="F2847" t="str">
        <f>"MANUEL"</f>
        <v>MANUEL</v>
      </c>
      <c r="G2847">
        <v>3</v>
      </c>
      <c r="H2847">
        <v>0</v>
      </c>
      <c r="I2847">
        <v>55.62</v>
      </c>
    </row>
    <row r="2848" spans="1:9" x14ac:dyDescent="0.25">
      <c r="A2848" t="s">
        <v>49</v>
      </c>
      <c r="B2848" t="str">
        <f>"""TorlysDynamics"",""Torlys Inc."",""111"",""3"",""SHA0252228"",""4"",""10000"""</f>
        <v>"TorlysDynamics","Torlys Inc.","111","3","SHA0252228","4","10000"</v>
      </c>
      <c r="C2848" s="2">
        <v>45952</v>
      </c>
      <c r="D2848" s="2" t="str">
        <f>"SHA0252228"</f>
        <v>SHA0252228</v>
      </c>
      <c r="E2848" s="2" t="str">
        <f>"A524"</f>
        <v>A524</v>
      </c>
      <c r="F2848" t="str">
        <f>"MANUEL"</f>
        <v>MANUEL</v>
      </c>
      <c r="G2848">
        <v>30</v>
      </c>
      <c r="H2848">
        <v>0</v>
      </c>
      <c r="I2848">
        <v>556.20000000000005</v>
      </c>
    </row>
    <row r="2849" spans="1:9" x14ac:dyDescent="0.25">
      <c r="A2849" t="s">
        <v>49</v>
      </c>
      <c r="B2849" t="str">
        <f>"""TorlysDynamics"",""Torlys Inc."",""111"",""3"",""SHA0252229"",""4"",""10000"""</f>
        <v>"TorlysDynamics","Torlys Inc.","111","3","SHA0252229","4","10000"</v>
      </c>
      <c r="C2849" s="2">
        <v>45952</v>
      </c>
      <c r="D2849" s="2" t="str">
        <f>"SHA0252229"</f>
        <v>SHA0252229</v>
      </c>
      <c r="E2849" s="2" t="str">
        <f>"A524"</f>
        <v>A524</v>
      </c>
      <c r="F2849" t="str">
        <f>"MANUEL"</f>
        <v>MANUEL</v>
      </c>
      <c r="G2849">
        <v>24</v>
      </c>
      <c r="H2849">
        <v>0</v>
      </c>
      <c r="I2849">
        <v>680.88</v>
      </c>
    </row>
    <row r="2850" spans="1:9" x14ac:dyDescent="0.25">
      <c r="A2850" t="s">
        <v>49</v>
      </c>
      <c r="B2850" t="str">
        <f>"""TorlysDynamics"",""Torlys Inc."",""111"",""3"",""SHA0252229"",""4"",""40000"""</f>
        <v>"TorlysDynamics","Torlys Inc.","111","3","SHA0252229","4","40000"</v>
      </c>
      <c r="C2850" s="2">
        <v>45952</v>
      </c>
      <c r="D2850" s="2" t="str">
        <f>"SHA0252229"</f>
        <v>SHA0252229</v>
      </c>
      <c r="E2850" s="2" t="str">
        <f>"A524"</f>
        <v>A524</v>
      </c>
      <c r="F2850" t="str">
        <f>"MANUEL"</f>
        <v>MANUEL</v>
      </c>
      <c r="G2850">
        <v>0</v>
      </c>
      <c r="H2850">
        <v>0</v>
      </c>
      <c r="I2850">
        <v>1</v>
      </c>
    </row>
    <row r="2851" spans="1:9" x14ac:dyDescent="0.25">
      <c r="A2851" t="s">
        <v>49</v>
      </c>
      <c r="B2851" t="str">
        <f>"""TorlysDynamics"",""Torlys Inc."",""111"",""3"",""SHA0252230"",""4"",""10000"""</f>
        <v>"TorlysDynamics","Torlys Inc.","111","3","SHA0252230","4","10000"</v>
      </c>
      <c r="C2851" s="2">
        <v>45952</v>
      </c>
      <c r="D2851" s="2" t="str">
        <f>"SHA0252230"</f>
        <v>SHA0252230</v>
      </c>
      <c r="E2851" s="2" t="str">
        <f>"A524"</f>
        <v>A524</v>
      </c>
      <c r="F2851" t="str">
        <f>"MANUEL"</f>
        <v>MANUEL</v>
      </c>
      <c r="G2851">
        <v>0</v>
      </c>
      <c r="H2851">
        <v>0</v>
      </c>
      <c r="I2851">
        <v>1</v>
      </c>
    </row>
    <row r="2852" spans="1:9" x14ac:dyDescent="0.25">
      <c r="A2852" t="s">
        <v>49</v>
      </c>
      <c r="B2852" t="str">
        <f>"""TorlysDynamics"",""Torlys Inc."",""111"",""3"",""SHA0252231"",""4"",""10000"""</f>
        <v>"TorlysDynamics","Torlys Inc.","111","3","SHA0252231","4","10000"</v>
      </c>
      <c r="C2852" s="2">
        <v>45952</v>
      </c>
      <c r="D2852" s="2" t="str">
        <f>"SHA0252231"</f>
        <v>SHA0252231</v>
      </c>
      <c r="E2852" s="2" t="str">
        <f>"A524"</f>
        <v>A524</v>
      </c>
      <c r="F2852" t="str">
        <f>"MANUEL"</f>
        <v>MANUEL</v>
      </c>
      <c r="G2852">
        <v>5</v>
      </c>
      <c r="H2852">
        <v>0</v>
      </c>
      <c r="I2852">
        <v>139.65</v>
      </c>
    </row>
    <row r="2853" spans="1:9" x14ac:dyDescent="0.25">
      <c r="A2853" t="s">
        <v>49</v>
      </c>
      <c r="B2853" t="str">
        <f>"""TorlysDynamics"",""Torlys Inc."",""111"",""3"",""SHA0252232"",""4"",""10000"""</f>
        <v>"TorlysDynamics","Torlys Inc.","111","3","SHA0252232","4","10000"</v>
      </c>
      <c r="C2853" s="2">
        <v>45952</v>
      </c>
      <c r="D2853" s="2" t="str">
        <f>"SHA0252232"</f>
        <v>SHA0252232</v>
      </c>
      <c r="E2853" s="2" t="str">
        <f>"A524"</f>
        <v>A524</v>
      </c>
      <c r="F2853" t="str">
        <f>"MANUEL"</f>
        <v>MANUEL</v>
      </c>
      <c r="G2853">
        <v>2</v>
      </c>
      <c r="H2853">
        <v>0</v>
      </c>
      <c r="I2853">
        <v>46.9</v>
      </c>
    </row>
    <row r="2854" spans="1:9" x14ac:dyDescent="0.25">
      <c r="A2854" t="s">
        <v>49</v>
      </c>
      <c r="B2854" t="str">
        <f>"""TorlysDynamics"",""Torlys Inc."",""111"",""3"",""SHA0252233"",""4"",""10000"""</f>
        <v>"TorlysDynamics","Torlys Inc.","111","3","SHA0252233","4","10000"</v>
      </c>
      <c r="C2854" s="2">
        <v>45952</v>
      </c>
      <c r="D2854" s="2" t="str">
        <f>"SHA0252233"</f>
        <v>SHA0252233</v>
      </c>
      <c r="E2854" s="2" t="str">
        <f>"R900"</f>
        <v>R900</v>
      </c>
      <c r="F2854" t="str">
        <f>"JASON-R"</f>
        <v>JASON-R</v>
      </c>
      <c r="G2854">
        <v>59</v>
      </c>
      <c r="H2854">
        <v>1</v>
      </c>
      <c r="I2854">
        <v>2096.38</v>
      </c>
    </row>
    <row r="2855" spans="1:9" x14ac:dyDescent="0.25">
      <c r="A2855" t="s">
        <v>49</v>
      </c>
      <c r="B2855" t="str">
        <f>"""TorlysDynamics"",""Torlys Inc."",""111"",""3"",""SHA0252233"",""4"",""20000"""</f>
        <v>"TorlysDynamics","Torlys Inc.","111","3","SHA0252233","4","20000"</v>
      </c>
      <c r="C2855" s="2">
        <v>45952</v>
      </c>
      <c r="D2855" s="2" t="str">
        <f>"SHA0252233"</f>
        <v>SHA0252233</v>
      </c>
      <c r="E2855" s="2" t="str">
        <f>"R900"</f>
        <v>R900</v>
      </c>
      <c r="F2855" t="str">
        <f>"JASON-R"</f>
        <v>JASON-R</v>
      </c>
      <c r="G2855">
        <v>0</v>
      </c>
      <c r="H2855">
        <v>0</v>
      </c>
      <c r="I2855">
        <v>2</v>
      </c>
    </row>
    <row r="2856" spans="1:9" x14ac:dyDescent="0.25">
      <c r="A2856" t="s">
        <v>49</v>
      </c>
      <c r="B2856" t="str">
        <f>"""TorlysDynamics"",""Torlys Inc."",""111"",""3"",""SHA0252233"",""4"",""40000"""</f>
        <v>"TorlysDynamics","Torlys Inc.","111","3","SHA0252233","4","40000"</v>
      </c>
      <c r="C2856" s="2">
        <v>45952</v>
      </c>
      <c r="D2856" s="2" t="str">
        <f>"SHA0252233"</f>
        <v>SHA0252233</v>
      </c>
      <c r="E2856" s="2" t="str">
        <f>"R900"</f>
        <v>R900</v>
      </c>
      <c r="F2856" t="str">
        <f>"JASON-R"</f>
        <v>JASON-R</v>
      </c>
      <c r="G2856">
        <v>0</v>
      </c>
      <c r="H2856">
        <v>0</v>
      </c>
      <c r="I2856">
        <v>3</v>
      </c>
    </row>
    <row r="2857" spans="1:9" x14ac:dyDescent="0.25">
      <c r="A2857" t="s">
        <v>49</v>
      </c>
      <c r="B2857" t="str">
        <f>"""TorlysDynamics"",""Torlys Inc."",""111"",""3"",""SHA0252234"",""4"",""10000"""</f>
        <v>"TorlysDynamics","Torlys Inc.","111","3","SHA0252234","4","10000"</v>
      </c>
      <c r="C2857" s="2">
        <v>45952</v>
      </c>
      <c r="D2857" s="2" t="str">
        <f>"SHA0252234"</f>
        <v>SHA0252234</v>
      </c>
      <c r="E2857" s="2" t="str">
        <f>"F221"</f>
        <v>F221</v>
      </c>
      <c r="F2857" t="str">
        <f>"AQIYL"</f>
        <v>AQIYL</v>
      </c>
      <c r="G2857">
        <v>6</v>
      </c>
      <c r="H2857">
        <v>0</v>
      </c>
      <c r="I2857">
        <v>157.74</v>
      </c>
    </row>
    <row r="2858" spans="1:9" x14ac:dyDescent="0.25">
      <c r="A2858" t="s">
        <v>49</v>
      </c>
      <c r="B2858" t="str">
        <f>"""TorlysDynamics"",""Torlys Inc."",""111"",""3"",""SHA0252235"",""4"",""50000"""</f>
        <v>"TorlysDynamics","Torlys Inc.","111","3","SHA0252235","4","50000"</v>
      </c>
      <c r="C2858" s="2">
        <v>45952</v>
      </c>
      <c r="D2858" s="2" t="str">
        <f>"SHA0252235"</f>
        <v>SHA0252235</v>
      </c>
      <c r="E2858" s="2" t="str">
        <f>"F221"</f>
        <v>F221</v>
      </c>
      <c r="F2858" t="str">
        <f>"AQIYL"</f>
        <v>AQIYL</v>
      </c>
      <c r="G2858">
        <v>0</v>
      </c>
      <c r="H2858">
        <v>0</v>
      </c>
      <c r="I2858">
        <v>8</v>
      </c>
    </row>
    <row r="2859" spans="1:9" x14ac:dyDescent="0.25">
      <c r="A2859" t="s">
        <v>49</v>
      </c>
      <c r="B2859" t="str">
        <f>"""TorlysDynamics"",""Torlys Inc."",""111"",""3"",""SHA0252236"",""4"",""10000"""</f>
        <v>"TorlysDynamics","Torlys Inc.","111","3","SHA0252236","4","10000"</v>
      </c>
      <c r="C2859" s="2">
        <v>45952</v>
      </c>
      <c r="D2859" s="2" t="str">
        <f>"SHA0252236"</f>
        <v>SHA0252236</v>
      </c>
      <c r="E2859" s="2" t="str">
        <f>"F221"</f>
        <v>F221</v>
      </c>
      <c r="F2859" t="str">
        <f>"AQIYL"</f>
        <v>AQIYL</v>
      </c>
      <c r="G2859">
        <v>0</v>
      </c>
      <c r="H2859">
        <v>0</v>
      </c>
      <c r="I2859">
        <v>4</v>
      </c>
    </row>
    <row r="2860" spans="1:9" x14ac:dyDescent="0.25">
      <c r="C2860" s="2"/>
      <c r="D2860" s="2"/>
      <c r="E2860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D28A2-DB5D-4D9A-A09C-C6CCEA3773A1}">
  <dimension ref="A1:G5"/>
  <sheetViews>
    <sheetView workbookViewId="0"/>
  </sheetViews>
  <sheetFormatPr defaultRowHeight="15" x14ac:dyDescent="0.25"/>
  <sheetData>
    <row r="1" spans="1:7" x14ac:dyDescent="0.25">
      <c r="A1" s="3" t="s">
        <v>25122</v>
      </c>
      <c r="B1" s="3" t="s">
        <v>17</v>
      </c>
      <c r="C1" s="3" t="s">
        <v>16</v>
      </c>
      <c r="D1" s="3" t="s">
        <v>16</v>
      </c>
      <c r="E1" s="3" t="s">
        <v>16</v>
      </c>
      <c r="F1" s="3" t="s">
        <v>16</v>
      </c>
      <c r="G1" s="3" t="s">
        <v>16</v>
      </c>
    </row>
    <row r="4" spans="1:7" x14ac:dyDescent="0.25">
      <c r="C4" s="3" t="s">
        <v>26</v>
      </c>
      <c r="D4" s="3" t="s">
        <v>27</v>
      </c>
      <c r="E4" s="3" t="s">
        <v>25119</v>
      </c>
      <c r="F4" s="3" t="s">
        <v>29</v>
      </c>
      <c r="G4" s="3" t="s">
        <v>28</v>
      </c>
    </row>
    <row r="5" spans="1:7" x14ac:dyDescent="0.25">
      <c r="B5" s="3" t="s">
        <v>43</v>
      </c>
      <c r="C5" s="3" t="s">
        <v>44</v>
      </c>
      <c r="D5" s="3" t="s">
        <v>45</v>
      </c>
      <c r="E5" s="3" t="s">
        <v>47</v>
      </c>
      <c r="F5" s="3" t="s">
        <v>48</v>
      </c>
      <c r="G5" s="3" t="s">
        <v>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B2C8E-F201-4771-B67B-8D1E57684C40}">
  <dimension ref="A1:I2859"/>
  <sheetViews>
    <sheetView workbookViewId="0"/>
  </sheetViews>
  <sheetFormatPr defaultRowHeight="15" x14ac:dyDescent="0.25"/>
  <sheetData>
    <row r="1" spans="1:9" x14ac:dyDescent="0.25">
      <c r="A1" s="3" t="s">
        <v>25436</v>
      </c>
      <c r="B1" s="3" t="s">
        <v>17</v>
      </c>
      <c r="C1" s="3" t="s">
        <v>16</v>
      </c>
      <c r="D1" s="3" t="s">
        <v>17</v>
      </c>
      <c r="E1" s="3" t="s">
        <v>16</v>
      </c>
      <c r="F1" s="3" t="s">
        <v>16</v>
      </c>
      <c r="G1" s="3" t="s">
        <v>16</v>
      </c>
      <c r="H1" s="3" t="s">
        <v>16</v>
      </c>
      <c r="I1" s="3" t="s">
        <v>16</v>
      </c>
    </row>
    <row r="2" spans="1:9" x14ac:dyDescent="0.25">
      <c r="C2" s="3" t="s">
        <v>0</v>
      </c>
      <c r="D2" s="3" t="s">
        <v>15</v>
      </c>
      <c r="E2" s="3" t="s">
        <v>21</v>
      </c>
      <c r="F2" s="3" t="s">
        <v>18</v>
      </c>
      <c r="G2" s="3" t="s">
        <v>1</v>
      </c>
      <c r="H2" s="3" t="s">
        <v>2</v>
      </c>
      <c r="I2" s="3" t="s">
        <v>3</v>
      </c>
    </row>
    <row r="3" spans="1:9" x14ac:dyDescent="0.25">
      <c r="B3" s="3" t="s">
        <v>30</v>
      </c>
      <c r="C3" s="3" t="s">
        <v>31</v>
      </c>
      <c r="D3" s="3" t="s">
        <v>32</v>
      </c>
      <c r="E3" s="3" t="s">
        <v>33</v>
      </c>
      <c r="F3" s="3" t="s">
        <v>34</v>
      </c>
      <c r="G3" s="3" t="s">
        <v>35</v>
      </c>
      <c r="H3" s="3" t="s">
        <v>36</v>
      </c>
      <c r="I3" s="3" t="s">
        <v>37</v>
      </c>
    </row>
    <row r="4" spans="1:9" x14ac:dyDescent="0.25">
      <c r="A4" s="3" t="s">
        <v>49</v>
      </c>
      <c r="B4" s="3" t="s">
        <v>50</v>
      </c>
      <c r="C4" s="3" t="s">
        <v>2867</v>
      </c>
      <c r="D4" s="3" t="s">
        <v>5684</v>
      </c>
      <c r="E4" s="3" t="s">
        <v>11318</v>
      </c>
      <c r="F4" s="3" t="s">
        <v>8501</v>
      </c>
      <c r="G4" s="3" t="s">
        <v>14135</v>
      </c>
      <c r="H4" s="3" t="s">
        <v>16952</v>
      </c>
      <c r="I4" s="3" t="s">
        <v>19769</v>
      </c>
    </row>
    <row r="5" spans="1:9" x14ac:dyDescent="0.25">
      <c r="A5" s="3" t="s">
        <v>49</v>
      </c>
      <c r="B5" s="3" t="s">
        <v>51</v>
      </c>
      <c r="C5" s="3" t="s">
        <v>2868</v>
      </c>
      <c r="D5" s="3" t="s">
        <v>5685</v>
      </c>
      <c r="E5" s="3" t="s">
        <v>11319</v>
      </c>
      <c r="F5" s="3" t="s">
        <v>8502</v>
      </c>
      <c r="G5" s="3" t="s">
        <v>14136</v>
      </c>
      <c r="H5" s="3" t="s">
        <v>16953</v>
      </c>
      <c r="I5" s="3" t="s">
        <v>19770</v>
      </c>
    </row>
    <row r="6" spans="1:9" x14ac:dyDescent="0.25">
      <c r="A6" s="3" t="s">
        <v>49</v>
      </c>
      <c r="B6" s="3" t="s">
        <v>52</v>
      </c>
      <c r="C6" s="3" t="s">
        <v>2869</v>
      </c>
      <c r="D6" s="3" t="s">
        <v>5686</v>
      </c>
      <c r="E6" s="3" t="s">
        <v>11320</v>
      </c>
      <c r="F6" s="3" t="s">
        <v>8503</v>
      </c>
      <c r="G6" s="3" t="s">
        <v>14137</v>
      </c>
      <c r="H6" s="3" t="s">
        <v>16954</v>
      </c>
      <c r="I6" s="3" t="s">
        <v>19771</v>
      </c>
    </row>
    <row r="7" spans="1:9" x14ac:dyDescent="0.25">
      <c r="A7" s="3" t="s">
        <v>49</v>
      </c>
      <c r="B7" s="3" t="s">
        <v>53</v>
      </c>
      <c r="C7" s="3" t="s">
        <v>2870</v>
      </c>
      <c r="D7" s="3" t="s">
        <v>5687</v>
      </c>
      <c r="E7" s="3" t="s">
        <v>11321</v>
      </c>
      <c r="F7" s="3" t="s">
        <v>8504</v>
      </c>
      <c r="G7" s="3" t="s">
        <v>14138</v>
      </c>
      <c r="H7" s="3" t="s">
        <v>16955</v>
      </c>
      <c r="I7" s="3" t="s">
        <v>19772</v>
      </c>
    </row>
    <row r="8" spans="1:9" x14ac:dyDescent="0.25">
      <c r="A8" s="3" t="s">
        <v>49</v>
      </c>
      <c r="B8" s="3" t="s">
        <v>54</v>
      </c>
      <c r="C8" s="3" t="s">
        <v>2871</v>
      </c>
      <c r="D8" s="3" t="s">
        <v>5688</v>
      </c>
      <c r="E8" s="3" t="s">
        <v>11322</v>
      </c>
      <c r="F8" s="3" t="s">
        <v>8505</v>
      </c>
      <c r="G8" s="3" t="s">
        <v>14139</v>
      </c>
      <c r="H8" s="3" t="s">
        <v>16956</v>
      </c>
      <c r="I8" s="3" t="s">
        <v>19773</v>
      </c>
    </row>
    <row r="9" spans="1:9" x14ac:dyDescent="0.25">
      <c r="A9" s="3" t="s">
        <v>49</v>
      </c>
      <c r="B9" s="3" t="s">
        <v>55</v>
      </c>
      <c r="C9" s="3" t="s">
        <v>2872</v>
      </c>
      <c r="D9" s="3" t="s">
        <v>5689</v>
      </c>
      <c r="E9" s="3" t="s">
        <v>11323</v>
      </c>
      <c r="F9" s="3" t="s">
        <v>8506</v>
      </c>
      <c r="G9" s="3" t="s">
        <v>14140</v>
      </c>
      <c r="H9" s="3" t="s">
        <v>16957</v>
      </c>
      <c r="I9" s="3" t="s">
        <v>19774</v>
      </c>
    </row>
    <row r="10" spans="1:9" x14ac:dyDescent="0.25">
      <c r="A10" s="3" t="s">
        <v>49</v>
      </c>
      <c r="B10" s="3" t="s">
        <v>56</v>
      </c>
      <c r="C10" s="3" t="s">
        <v>2873</v>
      </c>
      <c r="D10" s="3" t="s">
        <v>5690</v>
      </c>
      <c r="E10" s="3" t="s">
        <v>11324</v>
      </c>
      <c r="F10" s="3" t="s">
        <v>8507</v>
      </c>
      <c r="G10" s="3" t="s">
        <v>14141</v>
      </c>
      <c r="H10" s="3" t="s">
        <v>16958</v>
      </c>
      <c r="I10" s="3" t="s">
        <v>19775</v>
      </c>
    </row>
    <row r="11" spans="1:9" x14ac:dyDescent="0.25">
      <c r="A11" s="3" t="s">
        <v>49</v>
      </c>
      <c r="B11" s="3" t="s">
        <v>57</v>
      </c>
      <c r="C11" s="3" t="s">
        <v>2874</v>
      </c>
      <c r="D11" s="3" t="s">
        <v>5691</v>
      </c>
      <c r="E11" s="3" t="s">
        <v>11325</v>
      </c>
      <c r="F11" s="3" t="s">
        <v>8508</v>
      </c>
      <c r="G11" s="3" t="s">
        <v>14142</v>
      </c>
      <c r="H11" s="3" t="s">
        <v>16959</v>
      </c>
      <c r="I11" s="3" t="s">
        <v>19776</v>
      </c>
    </row>
    <row r="12" spans="1:9" x14ac:dyDescent="0.25">
      <c r="A12" s="3" t="s">
        <v>49</v>
      </c>
      <c r="B12" s="3" t="s">
        <v>58</v>
      </c>
      <c r="C12" s="3" t="s">
        <v>2875</v>
      </c>
      <c r="D12" s="3" t="s">
        <v>5692</v>
      </c>
      <c r="E12" s="3" t="s">
        <v>11326</v>
      </c>
      <c r="F12" s="3" t="s">
        <v>8509</v>
      </c>
      <c r="G12" s="3" t="s">
        <v>14143</v>
      </c>
      <c r="H12" s="3" t="s">
        <v>16960</v>
      </c>
      <c r="I12" s="3" t="s">
        <v>19777</v>
      </c>
    </row>
    <row r="13" spans="1:9" x14ac:dyDescent="0.25">
      <c r="A13" s="3" t="s">
        <v>49</v>
      </c>
      <c r="B13" s="3" t="s">
        <v>59</v>
      </c>
      <c r="C13" s="3" t="s">
        <v>2876</v>
      </c>
      <c r="D13" s="3" t="s">
        <v>5693</v>
      </c>
      <c r="E13" s="3" t="s">
        <v>11327</v>
      </c>
      <c r="F13" s="3" t="s">
        <v>8510</v>
      </c>
      <c r="G13" s="3" t="s">
        <v>14144</v>
      </c>
      <c r="H13" s="3" t="s">
        <v>16961</v>
      </c>
      <c r="I13" s="3" t="s">
        <v>19778</v>
      </c>
    </row>
    <row r="14" spans="1:9" x14ac:dyDescent="0.25">
      <c r="A14" s="3" t="s">
        <v>49</v>
      </c>
      <c r="B14" s="3" t="s">
        <v>60</v>
      </c>
      <c r="C14" s="3" t="s">
        <v>2877</v>
      </c>
      <c r="D14" s="3" t="s">
        <v>5694</v>
      </c>
      <c r="E14" s="3" t="s">
        <v>11328</v>
      </c>
      <c r="F14" s="3" t="s">
        <v>8511</v>
      </c>
      <c r="G14" s="3" t="s">
        <v>14145</v>
      </c>
      <c r="H14" s="3" t="s">
        <v>16962</v>
      </c>
      <c r="I14" s="3" t="s">
        <v>19779</v>
      </c>
    </row>
    <row r="15" spans="1:9" x14ac:dyDescent="0.25">
      <c r="A15" s="3" t="s">
        <v>49</v>
      </c>
      <c r="B15" s="3" t="s">
        <v>61</v>
      </c>
      <c r="C15" s="3" t="s">
        <v>2878</v>
      </c>
      <c r="D15" s="3" t="s">
        <v>5695</v>
      </c>
      <c r="E15" s="3" t="s">
        <v>11329</v>
      </c>
      <c r="F15" s="3" t="s">
        <v>8512</v>
      </c>
      <c r="G15" s="3" t="s">
        <v>14146</v>
      </c>
      <c r="H15" s="3" t="s">
        <v>16963</v>
      </c>
      <c r="I15" s="3" t="s">
        <v>19780</v>
      </c>
    </row>
    <row r="16" spans="1:9" x14ac:dyDescent="0.25">
      <c r="A16" s="3" t="s">
        <v>49</v>
      </c>
      <c r="B16" s="3" t="s">
        <v>62</v>
      </c>
      <c r="C16" s="3" t="s">
        <v>2879</v>
      </c>
      <c r="D16" s="3" t="s">
        <v>5696</v>
      </c>
      <c r="E16" s="3" t="s">
        <v>11330</v>
      </c>
      <c r="F16" s="3" t="s">
        <v>8513</v>
      </c>
      <c r="G16" s="3" t="s">
        <v>14147</v>
      </c>
      <c r="H16" s="3" t="s">
        <v>16964</v>
      </c>
      <c r="I16" s="3" t="s">
        <v>19781</v>
      </c>
    </row>
    <row r="17" spans="1:9" x14ac:dyDescent="0.25">
      <c r="A17" s="3" t="s">
        <v>49</v>
      </c>
      <c r="B17" s="3" t="s">
        <v>63</v>
      </c>
      <c r="C17" s="3" t="s">
        <v>2880</v>
      </c>
      <c r="D17" s="3" t="s">
        <v>5697</v>
      </c>
      <c r="E17" s="3" t="s">
        <v>11331</v>
      </c>
      <c r="F17" s="3" t="s">
        <v>8514</v>
      </c>
      <c r="G17" s="3" t="s">
        <v>14148</v>
      </c>
      <c r="H17" s="3" t="s">
        <v>16965</v>
      </c>
      <c r="I17" s="3" t="s">
        <v>19782</v>
      </c>
    </row>
    <row r="18" spans="1:9" x14ac:dyDescent="0.25">
      <c r="A18" s="3" t="s">
        <v>49</v>
      </c>
      <c r="B18" s="3" t="s">
        <v>64</v>
      </c>
      <c r="C18" s="3" t="s">
        <v>2881</v>
      </c>
      <c r="D18" s="3" t="s">
        <v>5698</v>
      </c>
      <c r="E18" s="3" t="s">
        <v>11332</v>
      </c>
      <c r="F18" s="3" t="s">
        <v>8515</v>
      </c>
      <c r="G18" s="3" t="s">
        <v>14149</v>
      </c>
      <c r="H18" s="3" t="s">
        <v>16966</v>
      </c>
      <c r="I18" s="3" t="s">
        <v>19783</v>
      </c>
    </row>
    <row r="19" spans="1:9" x14ac:dyDescent="0.25">
      <c r="A19" s="3" t="s">
        <v>49</v>
      </c>
      <c r="B19" s="3" t="s">
        <v>65</v>
      </c>
      <c r="C19" s="3" t="s">
        <v>2882</v>
      </c>
      <c r="D19" s="3" t="s">
        <v>5699</v>
      </c>
      <c r="E19" s="3" t="s">
        <v>11333</v>
      </c>
      <c r="F19" s="3" t="s">
        <v>8516</v>
      </c>
      <c r="G19" s="3" t="s">
        <v>14150</v>
      </c>
      <c r="H19" s="3" t="s">
        <v>16967</v>
      </c>
      <c r="I19" s="3" t="s">
        <v>19784</v>
      </c>
    </row>
    <row r="20" spans="1:9" x14ac:dyDescent="0.25">
      <c r="A20" s="3" t="s">
        <v>49</v>
      </c>
      <c r="B20" s="3" t="s">
        <v>66</v>
      </c>
      <c r="C20" s="3" t="s">
        <v>2883</v>
      </c>
      <c r="D20" s="3" t="s">
        <v>5700</v>
      </c>
      <c r="E20" s="3" t="s">
        <v>11334</v>
      </c>
      <c r="F20" s="3" t="s">
        <v>8517</v>
      </c>
      <c r="G20" s="3" t="s">
        <v>14151</v>
      </c>
      <c r="H20" s="3" t="s">
        <v>16968</v>
      </c>
      <c r="I20" s="3" t="s">
        <v>19785</v>
      </c>
    </row>
    <row r="21" spans="1:9" x14ac:dyDescent="0.25">
      <c r="A21" s="3" t="s">
        <v>49</v>
      </c>
      <c r="B21" s="3" t="s">
        <v>67</v>
      </c>
      <c r="C21" s="3" t="s">
        <v>2884</v>
      </c>
      <c r="D21" s="3" t="s">
        <v>5701</v>
      </c>
      <c r="E21" s="3" t="s">
        <v>11335</v>
      </c>
      <c r="F21" s="3" t="s">
        <v>8518</v>
      </c>
      <c r="G21" s="3" t="s">
        <v>14152</v>
      </c>
      <c r="H21" s="3" t="s">
        <v>16969</v>
      </c>
      <c r="I21" s="3" t="s">
        <v>19786</v>
      </c>
    </row>
    <row r="22" spans="1:9" x14ac:dyDescent="0.25">
      <c r="A22" s="3" t="s">
        <v>49</v>
      </c>
      <c r="B22" s="3" t="s">
        <v>68</v>
      </c>
      <c r="C22" s="3" t="s">
        <v>2885</v>
      </c>
      <c r="D22" s="3" t="s">
        <v>5702</v>
      </c>
      <c r="E22" s="3" t="s">
        <v>11336</v>
      </c>
      <c r="F22" s="3" t="s">
        <v>8519</v>
      </c>
      <c r="G22" s="3" t="s">
        <v>14153</v>
      </c>
      <c r="H22" s="3" t="s">
        <v>16970</v>
      </c>
      <c r="I22" s="3" t="s">
        <v>19787</v>
      </c>
    </row>
    <row r="23" spans="1:9" x14ac:dyDescent="0.25">
      <c r="A23" s="3" t="s">
        <v>49</v>
      </c>
      <c r="B23" s="3" t="s">
        <v>69</v>
      </c>
      <c r="C23" s="3" t="s">
        <v>2886</v>
      </c>
      <c r="D23" s="3" t="s">
        <v>5703</v>
      </c>
      <c r="E23" s="3" t="s">
        <v>11337</v>
      </c>
      <c r="F23" s="3" t="s">
        <v>8520</v>
      </c>
      <c r="G23" s="3" t="s">
        <v>14154</v>
      </c>
      <c r="H23" s="3" t="s">
        <v>16971</v>
      </c>
      <c r="I23" s="3" t="s">
        <v>19788</v>
      </c>
    </row>
    <row r="24" spans="1:9" x14ac:dyDescent="0.25">
      <c r="A24" s="3" t="s">
        <v>49</v>
      </c>
      <c r="B24" s="3" t="s">
        <v>70</v>
      </c>
      <c r="C24" s="3" t="s">
        <v>2887</v>
      </c>
      <c r="D24" s="3" t="s">
        <v>5704</v>
      </c>
      <c r="E24" s="3" t="s">
        <v>11338</v>
      </c>
      <c r="F24" s="3" t="s">
        <v>8521</v>
      </c>
      <c r="G24" s="3" t="s">
        <v>14155</v>
      </c>
      <c r="H24" s="3" t="s">
        <v>16972</v>
      </c>
      <c r="I24" s="3" t="s">
        <v>19789</v>
      </c>
    </row>
    <row r="25" spans="1:9" x14ac:dyDescent="0.25">
      <c r="A25" s="3" t="s">
        <v>49</v>
      </c>
      <c r="B25" s="3" t="s">
        <v>71</v>
      </c>
      <c r="C25" s="3" t="s">
        <v>2888</v>
      </c>
      <c r="D25" s="3" t="s">
        <v>5705</v>
      </c>
      <c r="E25" s="3" t="s">
        <v>11339</v>
      </c>
      <c r="F25" s="3" t="s">
        <v>8522</v>
      </c>
      <c r="G25" s="3" t="s">
        <v>14156</v>
      </c>
      <c r="H25" s="3" t="s">
        <v>16973</v>
      </c>
      <c r="I25" s="3" t="s">
        <v>19790</v>
      </c>
    </row>
    <row r="26" spans="1:9" x14ac:dyDescent="0.25">
      <c r="A26" s="3" t="s">
        <v>49</v>
      </c>
      <c r="B26" s="3" t="s">
        <v>72</v>
      </c>
      <c r="C26" s="3" t="s">
        <v>2889</v>
      </c>
      <c r="D26" s="3" t="s">
        <v>5706</v>
      </c>
      <c r="E26" s="3" t="s">
        <v>11340</v>
      </c>
      <c r="F26" s="3" t="s">
        <v>8523</v>
      </c>
      <c r="G26" s="3" t="s">
        <v>14157</v>
      </c>
      <c r="H26" s="3" t="s">
        <v>16974</v>
      </c>
      <c r="I26" s="3" t="s">
        <v>19791</v>
      </c>
    </row>
    <row r="27" spans="1:9" x14ac:dyDescent="0.25">
      <c r="A27" s="3" t="s">
        <v>49</v>
      </c>
      <c r="B27" s="3" t="s">
        <v>73</v>
      </c>
      <c r="C27" s="3" t="s">
        <v>2890</v>
      </c>
      <c r="D27" s="3" t="s">
        <v>5707</v>
      </c>
      <c r="E27" s="3" t="s">
        <v>11341</v>
      </c>
      <c r="F27" s="3" t="s">
        <v>8524</v>
      </c>
      <c r="G27" s="3" t="s">
        <v>14158</v>
      </c>
      <c r="H27" s="3" t="s">
        <v>16975</v>
      </c>
      <c r="I27" s="3" t="s">
        <v>19792</v>
      </c>
    </row>
    <row r="28" spans="1:9" x14ac:dyDescent="0.25">
      <c r="A28" s="3" t="s">
        <v>49</v>
      </c>
      <c r="B28" s="3" t="s">
        <v>74</v>
      </c>
      <c r="C28" s="3" t="s">
        <v>2891</v>
      </c>
      <c r="D28" s="3" t="s">
        <v>5708</v>
      </c>
      <c r="E28" s="3" t="s">
        <v>11342</v>
      </c>
      <c r="F28" s="3" t="s">
        <v>8525</v>
      </c>
      <c r="G28" s="3" t="s">
        <v>14159</v>
      </c>
      <c r="H28" s="3" t="s">
        <v>16976</v>
      </c>
      <c r="I28" s="3" t="s">
        <v>19793</v>
      </c>
    </row>
    <row r="29" spans="1:9" x14ac:dyDescent="0.25">
      <c r="A29" s="3" t="s">
        <v>49</v>
      </c>
      <c r="B29" s="3" t="s">
        <v>75</v>
      </c>
      <c r="C29" s="3" t="s">
        <v>2892</v>
      </c>
      <c r="D29" s="3" t="s">
        <v>5709</v>
      </c>
      <c r="E29" s="3" t="s">
        <v>11343</v>
      </c>
      <c r="F29" s="3" t="s">
        <v>8526</v>
      </c>
      <c r="G29" s="3" t="s">
        <v>14160</v>
      </c>
      <c r="H29" s="3" t="s">
        <v>16977</v>
      </c>
      <c r="I29" s="3" t="s">
        <v>19794</v>
      </c>
    </row>
    <row r="30" spans="1:9" x14ac:dyDescent="0.25">
      <c r="A30" s="3" t="s">
        <v>49</v>
      </c>
      <c r="B30" s="3" t="s">
        <v>76</v>
      </c>
      <c r="C30" s="3" t="s">
        <v>2893</v>
      </c>
      <c r="D30" s="3" t="s">
        <v>5710</v>
      </c>
      <c r="E30" s="3" t="s">
        <v>11344</v>
      </c>
      <c r="F30" s="3" t="s">
        <v>8527</v>
      </c>
      <c r="G30" s="3" t="s">
        <v>14161</v>
      </c>
      <c r="H30" s="3" t="s">
        <v>16978</v>
      </c>
      <c r="I30" s="3" t="s">
        <v>19795</v>
      </c>
    </row>
    <row r="31" spans="1:9" x14ac:dyDescent="0.25">
      <c r="A31" s="3" t="s">
        <v>49</v>
      </c>
      <c r="B31" s="3" t="s">
        <v>77</v>
      </c>
      <c r="C31" s="3" t="s">
        <v>2894</v>
      </c>
      <c r="D31" s="3" t="s">
        <v>5711</v>
      </c>
      <c r="E31" s="3" t="s">
        <v>11345</v>
      </c>
      <c r="F31" s="3" t="s">
        <v>8528</v>
      </c>
      <c r="G31" s="3" t="s">
        <v>14162</v>
      </c>
      <c r="H31" s="3" t="s">
        <v>16979</v>
      </c>
      <c r="I31" s="3" t="s">
        <v>19796</v>
      </c>
    </row>
    <row r="32" spans="1:9" x14ac:dyDescent="0.25">
      <c r="A32" s="3" t="s">
        <v>49</v>
      </c>
      <c r="B32" s="3" t="s">
        <v>78</v>
      </c>
      <c r="C32" s="3" t="s">
        <v>2895</v>
      </c>
      <c r="D32" s="3" t="s">
        <v>5712</v>
      </c>
      <c r="E32" s="3" t="s">
        <v>11346</v>
      </c>
      <c r="F32" s="3" t="s">
        <v>8529</v>
      </c>
      <c r="G32" s="3" t="s">
        <v>14163</v>
      </c>
      <c r="H32" s="3" t="s">
        <v>16980</v>
      </c>
      <c r="I32" s="3" t="s">
        <v>19797</v>
      </c>
    </row>
    <row r="33" spans="1:9" x14ac:dyDescent="0.25">
      <c r="A33" s="3" t="s">
        <v>49</v>
      </c>
      <c r="B33" s="3" t="s">
        <v>79</v>
      </c>
      <c r="C33" s="3" t="s">
        <v>2896</v>
      </c>
      <c r="D33" s="3" t="s">
        <v>5713</v>
      </c>
      <c r="E33" s="3" t="s">
        <v>11347</v>
      </c>
      <c r="F33" s="3" t="s">
        <v>8530</v>
      </c>
      <c r="G33" s="3" t="s">
        <v>14164</v>
      </c>
      <c r="H33" s="3" t="s">
        <v>16981</v>
      </c>
      <c r="I33" s="3" t="s">
        <v>19798</v>
      </c>
    </row>
    <row r="34" spans="1:9" x14ac:dyDescent="0.25">
      <c r="A34" s="3" t="s">
        <v>49</v>
      </c>
      <c r="B34" s="3" t="s">
        <v>80</v>
      </c>
      <c r="C34" s="3" t="s">
        <v>2897</v>
      </c>
      <c r="D34" s="3" t="s">
        <v>5714</v>
      </c>
      <c r="E34" s="3" t="s">
        <v>11348</v>
      </c>
      <c r="F34" s="3" t="s">
        <v>8531</v>
      </c>
      <c r="G34" s="3" t="s">
        <v>14165</v>
      </c>
      <c r="H34" s="3" t="s">
        <v>16982</v>
      </c>
      <c r="I34" s="3" t="s">
        <v>19799</v>
      </c>
    </row>
    <row r="35" spans="1:9" x14ac:dyDescent="0.25">
      <c r="A35" s="3" t="s">
        <v>49</v>
      </c>
      <c r="B35" s="3" t="s">
        <v>81</v>
      </c>
      <c r="C35" s="3" t="s">
        <v>2898</v>
      </c>
      <c r="D35" s="3" t="s">
        <v>5715</v>
      </c>
      <c r="E35" s="3" t="s">
        <v>11349</v>
      </c>
      <c r="F35" s="3" t="s">
        <v>8532</v>
      </c>
      <c r="G35" s="3" t="s">
        <v>14166</v>
      </c>
      <c r="H35" s="3" t="s">
        <v>16983</v>
      </c>
      <c r="I35" s="3" t="s">
        <v>19800</v>
      </c>
    </row>
    <row r="36" spans="1:9" x14ac:dyDescent="0.25">
      <c r="A36" s="3" t="s">
        <v>49</v>
      </c>
      <c r="B36" s="3" t="s">
        <v>82</v>
      </c>
      <c r="C36" s="3" t="s">
        <v>2899</v>
      </c>
      <c r="D36" s="3" t="s">
        <v>5716</v>
      </c>
      <c r="E36" s="3" t="s">
        <v>11350</v>
      </c>
      <c r="F36" s="3" t="s">
        <v>8533</v>
      </c>
      <c r="G36" s="3" t="s">
        <v>14167</v>
      </c>
      <c r="H36" s="3" t="s">
        <v>16984</v>
      </c>
      <c r="I36" s="3" t="s">
        <v>19801</v>
      </c>
    </row>
    <row r="37" spans="1:9" x14ac:dyDescent="0.25">
      <c r="A37" s="3" t="s">
        <v>49</v>
      </c>
      <c r="B37" s="3" t="s">
        <v>83</v>
      </c>
      <c r="C37" s="3" t="s">
        <v>2900</v>
      </c>
      <c r="D37" s="3" t="s">
        <v>5717</v>
      </c>
      <c r="E37" s="3" t="s">
        <v>11351</v>
      </c>
      <c r="F37" s="3" t="s">
        <v>8534</v>
      </c>
      <c r="G37" s="3" t="s">
        <v>14168</v>
      </c>
      <c r="H37" s="3" t="s">
        <v>16985</v>
      </c>
      <c r="I37" s="3" t="s">
        <v>19802</v>
      </c>
    </row>
    <row r="38" spans="1:9" x14ac:dyDescent="0.25">
      <c r="A38" s="3" t="s">
        <v>49</v>
      </c>
      <c r="B38" s="3" t="s">
        <v>84</v>
      </c>
      <c r="C38" s="3" t="s">
        <v>2901</v>
      </c>
      <c r="D38" s="3" t="s">
        <v>5718</v>
      </c>
      <c r="E38" s="3" t="s">
        <v>11352</v>
      </c>
      <c r="F38" s="3" t="s">
        <v>8535</v>
      </c>
      <c r="G38" s="3" t="s">
        <v>14169</v>
      </c>
      <c r="H38" s="3" t="s">
        <v>16986</v>
      </c>
      <c r="I38" s="3" t="s">
        <v>19803</v>
      </c>
    </row>
    <row r="39" spans="1:9" x14ac:dyDescent="0.25">
      <c r="A39" s="3" t="s">
        <v>49</v>
      </c>
      <c r="B39" s="3" t="s">
        <v>85</v>
      </c>
      <c r="C39" s="3" t="s">
        <v>2902</v>
      </c>
      <c r="D39" s="3" t="s">
        <v>5719</v>
      </c>
      <c r="E39" s="3" t="s">
        <v>11353</v>
      </c>
      <c r="F39" s="3" t="s">
        <v>8536</v>
      </c>
      <c r="G39" s="3" t="s">
        <v>14170</v>
      </c>
      <c r="H39" s="3" t="s">
        <v>16987</v>
      </c>
      <c r="I39" s="3" t="s">
        <v>19804</v>
      </c>
    </row>
    <row r="40" spans="1:9" x14ac:dyDescent="0.25">
      <c r="A40" s="3" t="s">
        <v>49</v>
      </c>
      <c r="B40" s="3" t="s">
        <v>86</v>
      </c>
      <c r="C40" s="3" t="s">
        <v>2903</v>
      </c>
      <c r="D40" s="3" t="s">
        <v>5720</v>
      </c>
      <c r="E40" s="3" t="s">
        <v>11354</v>
      </c>
      <c r="F40" s="3" t="s">
        <v>8537</v>
      </c>
      <c r="G40" s="3" t="s">
        <v>14171</v>
      </c>
      <c r="H40" s="3" t="s">
        <v>16988</v>
      </c>
      <c r="I40" s="3" t="s">
        <v>19805</v>
      </c>
    </row>
    <row r="41" spans="1:9" x14ac:dyDescent="0.25">
      <c r="A41" s="3" t="s">
        <v>49</v>
      </c>
      <c r="B41" s="3" t="s">
        <v>87</v>
      </c>
      <c r="C41" s="3" t="s">
        <v>2904</v>
      </c>
      <c r="D41" s="3" t="s">
        <v>5721</v>
      </c>
      <c r="E41" s="3" t="s">
        <v>11355</v>
      </c>
      <c r="F41" s="3" t="s">
        <v>8538</v>
      </c>
      <c r="G41" s="3" t="s">
        <v>14172</v>
      </c>
      <c r="H41" s="3" t="s">
        <v>16989</v>
      </c>
      <c r="I41" s="3" t="s">
        <v>19806</v>
      </c>
    </row>
    <row r="42" spans="1:9" x14ac:dyDescent="0.25">
      <c r="A42" s="3" t="s">
        <v>49</v>
      </c>
      <c r="B42" s="3" t="s">
        <v>88</v>
      </c>
      <c r="C42" s="3" t="s">
        <v>2905</v>
      </c>
      <c r="D42" s="3" t="s">
        <v>5722</v>
      </c>
      <c r="E42" s="3" t="s">
        <v>11356</v>
      </c>
      <c r="F42" s="3" t="s">
        <v>8539</v>
      </c>
      <c r="G42" s="3" t="s">
        <v>14173</v>
      </c>
      <c r="H42" s="3" t="s">
        <v>16990</v>
      </c>
      <c r="I42" s="3" t="s">
        <v>19807</v>
      </c>
    </row>
    <row r="43" spans="1:9" x14ac:dyDescent="0.25">
      <c r="A43" s="3" t="s">
        <v>49</v>
      </c>
      <c r="B43" s="3" t="s">
        <v>89</v>
      </c>
      <c r="C43" s="3" t="s">
        <v>2906</v>
      </c>
      <c r="D43" s="3" t="s">
        <v>5723</v>
      </c>
      <c r="E43" s="3" t="s">
        <v>11357</v>
      </c>
      <c r="F43" s="3" t="s">
        <v>8540</v>
      </c>
      <c r="G43" s="3" t="s">
        <v>14174</v>
      </c>
      <c r="H43" s="3" t="s">
        <v>16991</v>
      </c>
      <c r="I43" s="3" t="s">
        <v>19808</v>
      </c>
    </row>
    <row r="44" spans="1:9" x14ac:dyDescent="0.25">
      <c r="A44" s="3" t="s">
        <v>49</v>
      </c>
      <c r="B44" s="3" t="s">
        <v>90</v>
      </c>
      <c r="C44" s="3" t="s">
        <v>2907</v>
      </c>
      <c r="D44" s="3" t="s">
        <v>5724</v>
      </c>
      <c r="E44" s="3" t="s">
        <v>11358</v>
      </c>
      <c r="F44" s="3" t="s">
        <v>8541</v>
      </c>
      <c r="G44" s="3" t="s">
        <v>14175</v>
      </c>
      <c r="H44" s="3" t="s">
        <v>16992</v>
      </c>
      <c r="I44" s="3" t="s">
        <v>19809</v>
      </c>
    </row>
    <row r="45" spans="1:9" x14ac:dyDescent="0.25">
      <c r="A45" s="3" t="s">
        <v>49</v>
      </c>
      <c r="B45" s="3" t="s">
        <v>91</v>
      </c>
      <c r="C45" s="3" t="s">
        <v>2908</v>
      </c>
      <c r="D45" s="3" t="s">
        <v>5725</v>
      </c>
      <c r="E45" s="3" t="s">
        <v>11359</v>
      </c>
      <c r="F45" s="3" t="s">
        <v>8542</v>
      </c>
      <c r="G45" s="3" t="s">
        <v>14176</v>
      </c>
      <c r="H45" s="3" t="s">
        <v>16993</v>
      </c>
      <c r="I45" s="3" t="s">
        <v>19810</v>
      </c>
    </row>
    <row r="46" spans="1:9" x14ac:dyDescent="0.25">
      <c r="A46" s="3" t="s">
        <v>49</v>
      </c>
      <c r="B46" s="3" t="s">
        <v>92</v>
      </c>
      <c r="C46" s="3" t="s">
        <v>2909</v>
      </c>
      <c r="D46" s="3" t="s">
        <v>5726</v>
      </c>
      <c r="E46" s="3" t="s">
        <v>11360</v>
      </c>
      <c r="F46" s="3" t="s">
        <v>8543</v>
      </c>
      <c r="G46" s="3" t="s">
        <v>14177</v>
      </c>
      <c r="H46" s="3" t="s">
        <v>16994</v>
      </c>
      <c r="I46" s="3" t="s">
        <v>19811</v>
      </c>
    </row>
    <row r="47" spans="1:9" x14ac:dyDescent="0.25">
      <c r="A47" s="3" t="s">
        <v>49</v>
      </c>
      <c r="B47" s="3" t="s">
        <v>93</v>
      </c>
      <c r="C47" s="3" t="s">
        <v>2910</v>
      </c>
      <c r="D47" s="3" t="s">
        <v>5727</v>
      </c>
      <c r="E47" s="3" t="s">
        <v>11361</v>
      </c>
      <c r="F47" s="3" t="s">
        <v>8544</v>
      </c>
      <c r="G47" s="3" t="s">
        <v>14178</v>
      </c>
      <c r="H47" s="3" t="s">
        <v>16995</v>
      </c>
      <c r="I47" s="3" t="s">
        <v>19812</v>
      </c>
    </row>
    <row r="48" spans="1:9" x14ac:dyDescent="0.25">
      <c r="A48" s="3" t="s">
        <v>49</v>
      </c>
      <c r="B48" s="3" t="s">
        <v>94</v>
      </c>
      <c r="C48" s="3" t="s">
        <v>2911</v>
      </c>
      <c r="D48" s="3" t="s">
        <v>5728</v>
      </c>
      <c r="E48" s="3" t="s">
        <v>11362</v>
      </c>
      <c r="F48" s="3" t="s">
        <v>8545</v>
      </c>
      <c r="G48" s="3" t="s">
        <v>14179</v>
      </c>
      <c r="H48" s="3" t="s">
        <v>16996</v>
      </c>
      <c r="I48" s="3" t="s">
        <v>19813</v>
      </c>
    </row>
    <row r="49" spans="1:9" x14ac:dyDescent="0.25">
      <c r="A49" s="3" t="s">
        <v>49</v>
      </c>
      <c r="B49" s="3" t="s">
        <v>95</v>
      </c>
      <c r="C49" s="3" t="s">
        <v>2912</v>
      </c>
      <c r="D49" s="3" t="s">
        <v>5729</v>
      </c>
      <c r="E49" s="3" t="s">
        <v>11363</v>
      </c>
      <c r="F49" s="3" t="s">
        <v>8546</v>
      </c>
      <c r="G49" s="3" t="s">
        <v>14180</v>
      </c>
      <c r="H49" s="3" t="s">
        <v>16997</v>
      </c>
      <c r="I49" s="3" t="s">
        <v>19814</v>
      </c>
    </row>
    <row r="50" spans="1:9" x14ac:dyDescent="0.25">
      <c r="A50" s="3" t="s">
        <v>49</v>
      </c>
      <c r="B50" s="3" t="s">
        <v>96</v>
      </c>
      <c r="C50" s="3" t="s">
        <v>2913</v>
      </c>
      <c r="D50" s="3" t="s">
        <v>5730</v>
      </c>
      <c r="E50" s="3" t="s">
        <v>11364</v>
      </c>
      <c r="F50" s="3" t="s">
        <v>8547</v>
      </c>
      <c r="G50" s="3" t="s">
        <v>14181</v>
      </c>
      <c r="H50" s="3" t="s">
        <v>16998</v>
      </c>
      <c r="I50" s="3" t="s">
        <v>19815</v>
      </c>
    </row>
    <row r="51" spans="1:9" x14ac:dyDescent="0.25">
      <c r="A51" s="3" t="s">
        <v>49</v>
      </c>
      <c r="B51" s="3" t="s">
        <v>97</v>
      </c>
      <c r="C51" s="3" t="s">
        <v>2914</v>
      </c>
      <c r="D51" s="3" t="s">
        <v>5731</v>
      </c>
      <c r="E51" s="3" t="s">
        <v>11365</v>
      </c>
      <c r="F51" s="3" t="s">
        <v>8548</v>
      </c>
      <c r="G51" s="3" t="s">
        <v>14182</v>
      </c>
      <c r="H51" s="3" t="s">
        <v>16999</v>
      </c>
      <c r="I51" s="3" t="s">
        <v>19816</v>
      </c>
    </row>
    <row r="52" spans="1:9" x14ac:dyDescent="0.25">
      <c r="A52" s="3" t="s">
        <v>49</v>
      </c>
      <c r="B52" s="3" t="s">
        <v>98</v>
      </c>
      <c r="C52" s="3" t="s">
        <v>2915</v>
      </c>
      <c r="D52" s="3" t="s">
        <v>5732</v>
      </c>
      <c r="E52" s="3" t="s">
        <v>11366</v>
      </c>
      <c r="F52" s="3" t="s">
        <v>8549</v>
      </c>
      <c r="G52" s="3" t="s">
        <v>14183</v>
      </c>
      <c r="H52" s="3" t="s">
        <v>17000</v>
      </c>
      <c r="I52" s="3" t="s">
        <v>19817</v>
      </c>
    </row>
    <row r="53" spans="1:9" x14ac:dyDescent="0.25">
      <c r="A53" s="3" t="s">
        <v>49</v>
      </c>
      <c r="B53" s="3" t="s">
        <v>99</v>
      </c>
      <c r="C53" s="3" t="s">
        <v>2916</v>
      </c>
      <c r="D53" s="3" t="s">
        <v>5733</v>
      </c>
      <c r="E53" s="3" t="s">
        <v>11367</v>
      </c>
      <c r="F53" s="3" t="s">
        <v>8550</v>
      </c>
      <c r="G53" s="3" t="s">
        <v>14184</v>
      </c>
      <c r="H53" s="3" t="s">
        <v>17001</v>
      </c>
      <c r="I53" s="3" t="s">
        <v>19818</v>
      </c>
    </row>
    <row r="54" spans="1:9" x14ac:dyDescent="0.25">
      <c r="A54" s="3" t="s">
        <v>49</v>
      </c>
      <c r="B54" s="3" t="s">
        <v>100</v>
      </c>
      <c r="C54" s="3" t="s">
        <v>2917</v>
      </c>
      <c r="D54" s="3" t="s">
        <v>5734</v>
      </c>
      <c r="E54" s="3" t="s">
        <v>11368</v>
      </c>
      <c r="F54" s="3" t="s">
        <v>8551</v>
      </c>
      <c r="G54" s="3" t="s">
        <v>14185</v>
      </c>
      <c r="H54" s="3" t="s">
        <v>17002</v>
      </c>
      <c r="I54" s="3" t="s">
        <v>19819</v>
      </c>
    </row>
    <row r="55" spans="1:9" x14ac:dyDescent="0.25">
      <c r="A55" s="3" t="s">
        <v>49</v>
      </c>
      <c r="B55" s="3" t="s">
        <v>101</v>
      </c>
      <c r="C55" s="3" t="s">
        <v>2918</v>
      </c>
      <c r="D55" s="3" t="s">
        <v>5735</v>
      </c>
      <c r="E55" s="3" t="s">
        <v>11369</v>
      </c>
      <c r="F55" s="3" t="s">
        <v>8552</v>
      </c>
      <c r="G55" s="3" t="s">
        <v>14186</v>
      </c>
      <c r="H55" s="3" t="s">
        <v>17003</v>
      </c>
      <c r="I55" s="3" t="s">
        <v>19820</v>
      </c>
    </row>
    <row r="56" spans="1:9" x14ac:dyDescent="0.25">
      <c r="A56" s="3" t="s">
        <v>49</v>
      </c>
      <c r="B56" s="3" t="s">
        <v>102</v>
      </c>
      <c r="C56" s="3" t="s">
        <v>2919</v>
      </c>
      <c r="D56" s="3" t="s">
        <v>5736</v>
      </c>
      <c r="E56" s="3" t="s">
        <v>11370</v>
      </c>
      <c r="F56" s="3" t="s">
        <v>8553</v>
      </c>
      <c r="G56" s="3" t="s">
        <v>14187</v>
      </c>
      <c r="H56" s="3" t="s">
        <v>17004</v>
      </c>
      <c r="I56" s="3" t="s">
        <v>19821</v>
      </c>
    </row>
    <row r="57" spans="1:9" x14ac:dyDescent="0.25">
      <c r="A57" s="3" t="s">
        <v>49</v>
      </c>
      <c r="B57" s="3" t="s">
        <v>103</v>
      </c>
      <c r="C57" s="3" t="s">
        <v>2920</v>
      </c>
      <c r="D57" s="3" t="s">
        <v>5737</v>
      </c>
      <c r="E57" s="3" t="s">
        <v>11371</v>
      </c>
      <c r="F57" s="3" t="s">
        <v>8554</v>
      </c>
      <c r="G57" s="3" t="s">
        <v>14188</v>
      </c>
      <c r="H57" s="3" t="s">
        <v>17005</v>
      </c>
      <c r="I57" s="3" t="s">
        <v>19822</v>
      </c>
    </row>
    <row r="58" spans="1:9" x14ac:dyDescent="0.25">
      <c r="A58" s="3" t="s">
        <v>49</v>
      </c>
      <c r="B58" s="3" t="s">
        <v>104</v>
      </c>
      <c r="C58" s="3" t="s">
        <v>2921</v>
      </c>
      <c r="D58" s="3" t="s">
        <v>5738</v>
      </c>
      <c r="E58" s="3" t="s">
        <v>11372</v>
      </c>
      <c r="F58" s="3" t="s">
        <v>8555</v>
      </c>
      <c r="G58" s="3" t="s">
        <v>14189</v>
      </c>
      <c r="H58" s="3" t="s">
        <v>17006</v>
      </c>
      <c r="I58" s="3" t="s">
        <v>19823</v>
      </c>
    </row>
    <row r="59" spans="1:9" x14ac:dyDescent="0.25">
      <c r="A59" s="3" t="s">
        <v>49</v>
      </c>
      <c r="B59" s="3" t="s">
        <v>105</v>
      </c>
      <c r="C59" s="3" t="s">
        <v>2922</v>
      </c>
      <c r="D59" s="3" t="s">
        <v>5739</v>
      </c>
      <c r="E59" s="3" t="s">
        <v>11373</v>
      </c>
      <c r="F59" s="3" t="s">
        <v>8556</v>
      </c>
      <c r="G59" s="3" t="s">
        <v>14190</v>
      </c>
      <c r="H59" s="3" t="s">
        <v>17007</v>
      </c>
      <c r="I59" s="3" t="s">
        <v>19824</v>
      </c>
    </row>
    <row r="60" spans="1:9" x14ac:dyDescent="0.25">
      <c r="A60" s="3" t="s">
        <v>49</v>
      </c>
      <c r="B60" s="3" t="s">
        <v>106</v>
      </c>
      <c r="C60" s="3" t="s">
        <v>2923</v>
      </c>
      <c r="D60" s="3" t="s">
        <v>5740</v>
      </c>
      <c r="E60" s="3" t="s">
        <v>11374</v>
      </c>
      <c r="F60" s="3" t="s">
        <v>8557</v>
      </c>
      <c r="G60" s="3" t="s">
        <v>14191</v>
      </c>
      <c r="H60" s="3" t="s">
        <v>17008</v>
      </c>
      <c r="I60" s="3" t="s">
        <v>19825</v>
      </c>
    </row>
    <row r="61" spans="1:9" x14ac:dyDescent="0.25">
      <c r="A61" s="3" t="s">
        <v>49</v>
      </c>
      <c r="B61" s="3" t="s">
        <v>107</v>
      </c>
      <c r="C61" s="3" t="s">
        <v>2924</v>
      </c>
      <c r="D61" s="3" t="s">
        <v>5741</v>
      </c>
      <c r="E61" s="3" t="s">
        <v>11375</v>
      </c>
      <c r="F61" s="3" t="s">
        <v>8558</v>
      </c>
      <c r="G61" s="3" t="s">
        <v>14192</v>
      </c>
      <c r="H61" s="3" t="s">
        <v>17009</v>
      </c>
      <c r="I61" s="3" t="s">
        <v>19826</v>
      </c>
    </row>
    <row r="62" spans="1:9" x14ac:dyDescent="0.25">
      <c r="A62" s="3" t="s">
        <v>49</v>
      </c>
      <c r="B62" s="3" t="s">
        <v>108</v>
      </c>
      <c r="C62" s="3" t="s">
        <v>2925</v>
      </c>
      <c r="D62" s="3" t="s">
        <v>5742</v>
      </c>
      <c r="E62" s="3" t="s">
        <v>11376</v>
      </c>
      <c r="F62" s="3" t="s">
        <v>8559</v>
      </c>
      <c r="G62" s="3" t="s">
        <v>14193</v>
      </c>
      <c r="H62" s="3" t="s">
        <v>17010</v>
      </c>
      <c r="I62" s="3" t="s">
        <v>19827</v>
      </c>
    </row>
    <row r="63" spans="1:9" x14ac:dyDescent="0.25">
      <c r="A63" s="3" t="s">
        <v>49</v>
      </c>
      <c r="B63" s="3" t="s">
        <v>109</v>
      </c>
      <c r="C63" s="3" t="s">
        <v>2926</v>
      </c>
      <c r="D63" s="3" t="s">
        <v>5743</v>
      </c>
      <c r="E63" s="3" t="s">
        <v>11377</v>
      </c>
      <c r="F63" s="3" t="s">
        <v>8560</v>
      </c>
      <c r="G63" s="3" t="s">
        <v>14194</v>
      </c>
      <c r="H63" s="3" t="s">
        <v>17011</v>
      </c>
      <c r="I63" s="3" t="s">
        <v>19828</v>
      </c>
    </row>
    <row r="64" spans="1:9" x14ac:dyDescent="0.25">
      <c r="A64" s="3" t="s">
        <v>49</v>
      </c>
      <c r="B64" s="3" t="s">
        <v>110</v>
      </c>
      <c r="C64" s="3" t="s">
        <v>2927</v>
      </c>
      <c r="D64" s="3" t="s">
        <v>5744</v>
      </c>
      <c r="E64" s="3" t="s">
        <v>11378</v>
      </c>
      <c r="F64" s="3" t="s">
        <v>8561</v>
      </c>
      <c r="G64" s="3" t="s">
        <v>14195</v>
      </c>
      <c r="H64" s="3" t="s">
        <v>17012</v>
      </c>
      <c r="I64" s="3" t="s">
        <v>19829</v>
      </c>
    </row>
    <row r="65" spans="1:9" x14ac:dyDescent="0.25">
      <c r="A65" s="3" t="s">
        <v>49</v>
      </c>
      <c r="B65" s="3" t="s">
        <v>111</v>
      </c>
      <c r="C65" s="3" t="s">
        <v>2928</v>
      </c>
      <c r="D65" s="3" t="s">
        <v>5745</v>
      </c>
      <c r="E65" s="3" t="s">
        <v>11379</v>
      </c>
      <c r="F65" s="3" t="s">
        <v>8562</v>
      </c>
      <c r="G65" s="3" t="s">
        <v>14196</v>
      </c>
      <c r="H65" s="3" t="s">
        <v>17013</v>
      </c>
      <c r="I65" s="3" t="s">
        <v>19830</v>
      </c>
    </row>
    <row r="66" spans="1:9" x14ac:dyDescent="0.25">
      <c r="A66" s="3" t="s">
        <v>49</v>
      </c>
      <c r="B66" s="3" t="s">
        <v>112</v>
      </c>
      <c r="C66" s="3" t="s">
        <v>2929</v>
      </c>
      <c r="D66" s="3" t="s">
        <v>5746</v>
      </c>
      <c r="E66" s="3" t="s">
        <v>11380</v>
      </c>
      <c r="F66" s="3" t="s">
        <v>8563</v>
      </c>
      <c r="G66" s="3" t="s">
        <v>14197</v>
      </c>
      <c r="H66" s="3" t="s">
        <v>17014</v>
      </c>
      <c r="I66" s="3" t="s">
        <v>19831</v>
      </c>
    </row>
    <row r="67" spans="1:9" x14ac:dyDescent="0.25">
      <c r="A67" s="3" t="s">
        <v>49</v>
      </c>
      <c r="B67" s="3" t="s">
        <v>113</v>
      </c>
      <c r="C67" s="3" t="s">
        <v>2930</v>
      </c>
      <c r="D67" s="3" t="s">
        <v>5747</v>
      </c>
      <c r="E67" s="3" t="s">
        <v>11381</v>
      </c>
      <c r="F67" s="3" t="s">
        <v>8564</v>
      </c>
      <c r="G67" s="3" t="s">
        <v>14198</v>
      </c>
      <c r="H67" s="3" t="s">
        <v>17015</v>
      </c>
      <c r="I67" s="3" t="s">
        <v>19832</v>
      </c>
    </row>
    <row r="68" spans="1:9" x14ac:dyDescent="0.25">
      <c r="A68" s="3" t="s">
        <v>49</v>
      </c>
      <c r="B68" s="3" t="s">
        <v>114</v>
      </c>
      <c r="C68" s="3" t="s">
        <v>2931</v>
      </c>
      <c r="D68" s="3" t="s">
        <v>5748</v>
      </c>
      <c r="E68" s="3" t="s">
        <v>11382</v>
      </c>
      <c r="F68" s="3" t="s">
        <v>8565</v>
      </c>
      <c r="G68" s="3" t="s">
        <v>14199</v>
      </c>
      <c r="H68" s="3" t="s">
        <v>17016</v>
      </c>
      <c r="I68" s="3" t="s">
        <v>19833</v>
      </c>
    </row>
    <row r="69" spans="1:9" x14ac:dyDescent="0.25">
      <c r="A69" s="3" t="s">
        <v>49</v>
      </c>
      <c r="B69" s="3" t="s">
        <v>115</v>
      </c>
      <c r="C69" s="3" t="s">
        <v>2932</v>
      </c>
      <c r="D69" s="3" t="s">
        <v>5749</v>
      </c>
      <c r="E69" s="3" t="s">
        <v>11383</v>
      </c>
      <c r="F69" s="3" t="s">
        <v>8566</v>
      </c>
      <c r="G69" s="3" t="s">
        <v>14200</v>
      </c>
      <c r="H69" s="3" t="s">
        <v>17017</v>
      </c>
      <c r="I69" s="3" t="s">
        <v>19834</v>
      </c>
    </row>
    <row r="70" spans="1:9" x14ac:dyDescent="0.25">
      <c r="A70" s="3" t="s">
        <v>49</v>
      </c>
      <c r="B70" s="3" t="s">
        <v>116</v>
      </c>
      <c r="C70" s="3" t="s">
        <v>2933</v>
      </c>
      <c r="D70" s="3" t="s">
        <v>5750</v>
      </c>
      <c r="E70" s="3" t="s">
        <v>11384</v>
      </c>
      <c r="F70" s="3" t="s">
        <v>8567</v>
      </c>
      <c r="G70" s="3" t="s">
        <v>14201</v>
      </c>
      <c r="H70" s="3" t="s">
        <v>17018</v>
      </c>
      <c r="I70" s="3" t="s">
        <v>19835</v>
      </c>
    </row>
    <row r="71" spans="1:9" x14ac:dyDescent="0.25">
      <c r="A71" s="3" t="s">
        <v>49</v>
      </c>
      <c r="B71" s="3" t="s">
        <v>117</v>
      </c>
      <c r="C71" s="3" t="s">
        <v>2934</v>
      </c>
      <c r="D71" s="3" t="s">
        <v>5751</v>
      </c>
      <c r="E71" s="3" t="s">
        <v>11385</v>
      </c>
      <c r="F71" s="3" t="s">
        <v>8568</v>
      </c>
      <c r="G71" s="3" t="s">
        <v>14202</v>
      </c>
      <c r="H71" s="3" t="s">
        <v>17019</v>
      </c>
      <c r="I71" s="3" t="s">
        <v>19836</v>
      </c>
    </row>
    <row r="72" spans="1:9" x14ac:dyDescent="0.25">
      <c r="A72" s="3" t="s">
        <v>49</v>
      </c>
      <c r="B72" s="3" t="s">
        <v>118</v>
      </c>
      <c r="C72" s="3" t="s">
        <v>2935</v>
      </c>
      <c r="D72" s="3" t="s">
        <v>5752</v>
      </c>
      <c r="E72" s="3" t="s">
        <v>11386</v>
      </c>
      <c r="F72" s="3" t="s">
        <v>8569</v>
      </c>
      <c r="G72" s="3" t="s">
        <v>14203</v>
      </c>
      <c r="H72" s="3" t="s">
        <v>17020</v>
      </c>
      <c r="I72" s="3" t="s">
        <v>19837</v>
      </c>
    </row>
    <row r="73" spans="1:9" x14ac:dyDescent="0.25">
      <c r="A73" s="3" t="s">
        <v>49</v>
      </c>
      <c r="B73" s="3" t="s">
        <v>119</v>
      </c>
      <c r="C73" s="3" t="s">
        <v>2936</v>
      </c>
      <c r="D73" s="3" t="s">
        <v>5753</v>
      </c>
      <c r="E73" s="3" t="s">
        <v>11387</v>
      </c>
      <c r="F73" s="3" t="s">
        <v>8570</v>
      </c>
      <c r="G73" s="3" t="s">
        <v>14204</v>
      </c>
      <c r="H73" s="3" t="s">
        <v>17021</v>
      </c>
      <c r="I73" s="3" t="s">
        <v>19838</v>
      </c>
    </row>
    <row r="74" spans="1:9" x14ac:dyDescent="0.25">
      <c r="A74" s="3" t="s">
        <v>49</v>
      </c>
      <c r="B74" s="3" t="s">
        <v>120</v>
      </c>
      <c r="C74" s="3" t="s">
        <v>2937</v>
      </c>
      <c r="D74" s="3" t="s">
        <v>5754</v>
      </c>
      <c r="E74" s="3" t="s">
        <v>11388</v>
      </c>
      <c r="F74" s="3" t="s">
        <v>8571</v>
      </c>
      <c r="G74" s="3" t="s">
        <v>14205</v>
      </c>
      <c r="H74" s="3" t="s">
        <v>17022</v>
      </c>
      <c r="I74" s="3" t="s">
        <v>19839</v>
      </c>
    </row>
    <row r="75" spans="1:9" x14ac:dyDescent="0.25">
      <c r="A75" s="3" t="s">
        <v>49</v>
      </c>
      <c r="B75" s="3" t="s">
        <v>121</v>
      </c>
      <c r="C75" s="3" t="s">
        <v>2938</v>
      </c>
      <c r="D75" s="3" t="s">
        <v>5755</v>
      </c>
      <c r="E75" s="3" t="s">
        <v>11389</v>
      </c>
      <c r="F75" s="3" t="s">
        <v>8572</v>
      </c>
      <c r="G75" s="3" t="s">
        <v>14206</v>
      </c>
      <c r="H75" s="3" t="s">
        <v>17023</v>
      </c>
      <c r="I75" s="3" t="s">
        <v>19840</v>
      </c>
    </row>
    <row r="76" spans="1:9" x14ac:dyDescent="0.25">
      <c r="A76" s="3" t="s">
        <v>49</v>
      </c>
      <c r="B76" s="3" t="s">
        <v>122</v>
      </c>
      <c r="C76" s="3" t="s">
        <v>2939</v>
      </c>
      <c r="D76" s="3" t="s">
        <v>5756</v>
      </c>
      <c r="E76" s="3" t="s">
        <v>11390</v>
      </c>
      <c r="F76" s="3" t="s">
        <v>8573</v>
      </c>
      <c r="G76" s="3" t="s">
        <v>14207</v>
      </c>
      <c r="H76" s="3" t="s">
        <v>17024</v>
      </c>
      <c r="I76" s="3" t="s">
        <v>19841</v>
      </c>
    </row>
    <row r="77" spans="1:9" x14ac:dyDescent="0.25">
      <c r="A77" s="3" t="s">
        <v>49</v>
      </c>
      <c r="B77" s="3" t="s">
        <v>123</v>
      </c>
      <c r="C77" s="3" t="s">
        <v>2940</v>
      </c>
      <c r="D77" s="3" t="s">
        <v>5757</v>
      </c>
      <c r="E77" s="3" t="s">
        <v>11391</v>
      </c>
      <c r="F77" s="3" t="s">
        <v>8574</v>
      </c>
      <c r="G77" s="3" t="s">
        <v>14208</v>
      </c>
      <c r="H77" s="3" t="s">
        <v>17025</v>
      </c>
      <c r="I77" s="3" t="s">
        <v>19842</v>
      </c>
    </row>
    <row r="78" spans="1:9" x14ac:dyDescent="0.25">
      <c r="A78" s="3" t="s">
        <v>49</v>
      </c>
      <c r="B78" s="3" t="s">
        <v>124</v>
      </c>
      <c r="C78" s="3" t="s">
        <v>2941</v>
      </c>
      <c r="D78" s="3" t="s">
        <v>5758</v>
      </c>
      <c r="E78" s="3" t="s">
        <v>11392</v>
      </c>
      <c r="F78" s="3" t="s">
        <v>8575</v>
      </c>
      <c r="G78" s="3" t="s">
        <v>14209</v>
      </c>
      <c r="H78" s="3" t="s">
        <v>17026</v>
      </c>
      <c r="I78" s="3" t="s">
        <v>19843</v>
      </c>
    </row>
    <row r="79" spans="1:9" x14ac:dyDescent="0.25">
      <c r="A79" s="3" t="s">
        <v>49</v>
      </c>
      <c r="B79" s="3" t="s">
        <v>125</v>
      </c>
      <c r="C79" s="3" t="s">
        <v>2942</v>
      </c>
      <c r="D79" s="3" t="s">
        <v>5759</v>
      </c>
      <c r="E79" s="3" t="s">
        <v>11393</v>
      </c>
      <c r="F79" s="3" t="s">
        <v>8576</v>
      </c>
      <c r="G79" s="3" t="s">
        <v>14210</v>
      </c>
      <c r="H79" s="3" t="s">
        <v>17027</v>
      </c>
      <c r="I79" s="3" t="s">
        <v>19844</v>
      </c>
    </row>
    <row r="80" spans="1:9" x14ac:dyDescent="0.25">
      <c r="A80" s="3" t="s">
        <v>49</v>
      </c>
      <c r="B80" s="3" t="s">
        <v>126</v>
      </c>
      <c r="C80" s="3" t="s">
        <v>2943</v>
      </c>
      <c r="D80" s="3" t="s">
        <v>5760</v>
      </c>
      <c r="E80" s="3" t="s">
        <v>11394</v>
      </c>
      <c r="F80" s="3" t="s">
        <v>8577</v>
      </c>
      <c r="G80" s="3" t="s">
        <v>14211</v>
      </c>
      <c r="H80" s="3" t="s">
        <v>17028</v>
      </c>
      <c r="I80" s="3" t="s">
        <v>19845</v>
      </c>
    </row>
    <row r="81" spans="1:9" x14ac:dyDescent="0.25">
      <c r="A81" s="3" t="s">
        <v>49</v>
      </c>
      <c r="B81" s="3" t="s">
        <v>127</v>
      </c>
      <c r="C81" s="3" t="s">
        <v>2944</v>
      </c>
      <c r="D81" s="3" t="s">
        <v>5761</v>
      </c>
      <c r="E81" s="3" t="s">
        <v>11395</v>
      </c>
      <c r="F81" s="3" t="s">
        <v>8578</v>
      </c>
      <c r="G81" s="3" t="s">
        <v>14212</v>
      </c>
      <c r="H81" s="3" t="s">
        <v>17029</v>
      </c>
      <c r="I81" s="3" t="s">
        <v>19846</v>
      </c>
    </row>
    <row r="82" spans="1:9" x14ac:dyDescent="0.25">
      <c r="A82" s="3" t="s">
        <v>49</v>
      </c>
      <c r="B82" s="3" t="s">
        <v>128</v>
      </c>
      <c r="C82" s="3" t="s">
        <v>2945</v>
      </c>
      <c r="D82" s="3" t="s">
        <v>5762</v>
      </c>
      <c r="E82" s="3" t="s">
        <v>11396</v>
      </c>
      <c r="F82" s="3" t="s">
        <v>8579</v>
      </c>
      <c r="G82" s="3" t="s">
        <v>14213</v>
      </c>
      <c r="H82" s="3" t="s">
        <v>17030</v>
      </c>
      <c r="I82" s="3" t="s">
        <v>19847</v>
      </c>
    </row>
    <row r="83" spans="1:9" x14ac:dyDescent="0.25">
      <c r="A83" s="3" t="s">
        <v>49</v>
      </c>
      <c r="B83" s="3" t="s">
        <v>129</v>
      </c>
      <c r="C83" s="3" t="s">
        <v>2946</v>
      </c>
      <c r="D83" s="3" t="s">
        <v>5763</v>
      </c>
      <c r="E83" s="3" t="s">
        <v>11397</v>
      </c>
      <c r="F83" s="3" t="s">
        <v>8580</v>
      </c>
      <c r="G83" s="3" t="s">
        <v>14214</v>
      </c>
      <c r="H83" s="3" t="s">
        <v>17031</v>
      </c>
      <c r="I83" s="3" t="s">
        <v>19848</v>
      </c>
    </row>
    <row r="84" spans="1:9" x14ac:dyDescent="0.25">
      <c r="A84" s="3" t="s">
        <v>49</v>
      </c>
      <c r="B84" s="3" t="s">
        <v>130</v>
      </c>
      <c r="C84" s="3" t="s">
        <v>2947</v>
      </c>
      <c r="D84" s="3" t="s">
        <v>5764</v>
      </c>
      <c r="E84" s="3" t="s">
        <v>11398</v>
      </c>
      <c r="F84" s="3" t="s">
        <v>8581</v>
      </c>
      <c r="G84" s="3" t="s">
        <v>14215</v>
      </c>
      <c r="H84" s="3" t="s">
        <v>17032</v>
      </c>
      <c r="I84" s="3" t="s">
        <v>19849</v>
      </c>
    </row>
    <row r="85" spans="1:9" x14ac:dyDescent="0.25">
      <c r="A85" s="3" t="s">
        <v>49</v>
      </c>
      <c r="B85" s="3" t="s">
        <v>131</v>
      </c>
      <c r="C85" s="3" t="s">
        <v>2948</v>
      </c>
      <c r="D85" s="3" t="s">
        <v>5765</v>
      </c>
      <c r="E85" s="3" t="s">
        <v>11399</v>
      </c>
      <c r="F85" s="3" t="s">
        <v>8582</v>
      </c>
      <c r="G85" s="3" t="s">
        <v>14216</v>
      </c>
      <c r="H85" s="3" t="s">
        <v>17033</v>
      </c>
      <c r="I85" s="3" t="s">
        <v>19850</v>
      </c>
    </row>
    <row r="86" spans="1:9" x14ac:dyDescent="0.25">
      <c r="A86" s="3" t="s">
        <v>49</v>
      </c>
      <c r="B86" s="3" t="s">
        <v>132</v>
      </c>
      <c r="C86" s="3" t="s">
        <v>2949</v>
      </c>
      <c r="D86" s="3" t="s">
        <v>5766</v>
      </c>
      <c r="E86" s="3" t="s">
        <v>11400</v>
      </c>
      <c r="F86" s="3" t="s">
        <v>8583</v>
      </c>
      <c r="G86" s="3" t="s">
        <v>14217</v>
      </c>
      <c r="H86" s="3" t="s">
        <v>17034</v>
      </c>
      <c r="I86" s="3" t="s">
        <v>19851</v>
      </c>
    </row>
    <row r="87" spans="1:9" x14ac:dyDescent="0.25">
      <c r="A87" s="3" t="s">
        <v>49</v>
      </c>
      <c r="B87" s="3" t="s">
        <v>133</v>
      </c>
      <c r="C87" s="3" t="s">
        <v>2950</v>
      </c>
      <c r="D87" s="3" t="s">
        <v>5767</v>
      </c>
      <c r="E87" s="3" t="s">
        <v>11401</v>
      </c>
      <c r="F87" s="3" t="s">
        <v>8584</v>
      </c>
      <c r="G87" s="3" t="s">
        <v>14218</v>
      </c>
      <c r="H87" s="3" t="s">
        <v>17035</v>
      </c>
      <c r="I87" s="3" t="s">
        <v>19852</v>
      </c>
    </row>
    <row r="88" spans="1:9" x14ac:dyDescent="0.25">
      <c r="A88" s="3" t="s">
        <v>49</v>
      </c>
      <c r="B88" s="3" t="s">
        <v>134</v>
      </c>
      <c r="C88" s="3" t="s">
        <v>2951</v>
      </c>
      <c r="D88" s="3" t="s">
        <v>5768</v>
      </c>
      <c r="E88" s="3" t="s">
        <v>11402</v>
      </c>
      <c r="F88" s="3" t="s">
        <v>8585</v>
      </c>
      <c r="G88" s="3" t="s">
        <v>14219</v>
      </c>
      <c r="H88" s="3" t="s">
        <v>17036</v>
      </c>
      <c r="I88" s="3" t="s">
        <v>19853</v>
      </c>
    </row>
    <row r="89" spans="1:9" x14ac:dyDescent="0.25">
      <c r="A89" s="3" t="s">
        <v>49</v>
      </c>
      <c r="B89" s="3" t="s">
        <v>135</v>
      </c>
      <c r="C89" s="3" t="s">
        <v>2952</v>
      </c>
      <c r="D89" s="3" t="s">
        <v>5769</v>
      </c>
      <c r="E89" s="3" t="s">
        <v>11403</v>
      </c>
      <c r="F89" s="3" t="s">
        <v>8586</v>
      </c>
      <c r="G89" s="3" t="s">
        <v>14220</v>
      </c>
      <c r="H89" s="3" t="s">
        <v>17037</v>
      </c>
      <c r="I89" s="3" t="s">
        <v>19854</v>
      </c>
    </row>
    <row r="90" spans="1:9" x14ac:dyDescent="0.25">
      <c r="A90" s="3" t="s">
        <v>49</v>
      </c>
      <c r="B90" s="3" t="s">
        <v>136</v>
      </c>
      <c r="C90" s="3" t="s">
        <v>2953</v>
      </c>
      <c r="D90" s="3" t="s">
        <v>5770</v>
      </c>
      <c r="E90" s="3" t="s">
        <v>11404</v>
      </c>
      <c r="F90" s="3" t="s">
        <v>8587</v>
      </c>
      <c r="G90" s="3" t="s">
        <v>14221</v>
      </c>
      <c r="H90" s="3" t="s">
        <v>17038</v>
      </c>
      <c r="I90" s="3" t="s">
        <v>19855</v>
      </c>
    </row>
    <row r="91" spans="1:9" x14ac:dyDescent="0.25">
      <c r="A91" s="3" t="s">
        <v>49</v>
      </c>
      <c r="B91" s="3" t="s">
        <v>137</v>
      </c>
      <c r="C91" s="3" t="s">
        <v>2954</v>
      </c>
      <c r="D91" s="3" t="s">
        <v>5771</v>
      </c>
      <c r="E91" s="3" t="s">
        <v>11405</v>
      </c>
      <c r="F91" s="3" t="s">
        <v>8588</v>
      </c>
      <c r="G91" s="3" t="s">
        <v>14222</v>
      </c>
      <c r="H91" s="3" t="s">
        <v>17039</v>
      </c>
      <c r="I91" s="3" t="s">
        <v>19856</v>
      </c>
    </row>
    <row r="92" spans="1:9" x14ac:dyDescent="0.25">
      <c r="A92" s="3" t="s">
        <v>49</v>
      </c>
      <c r="B92" s="3" t="s">
        <v>138</v>
      </c>
      <c r="C92" s="3" t="s">
        <v>2955</v>
      </c>
      <c r="D92" s="3" t="s">
        <v>5772</v>
      </c>
      <c r="E92" s="3" t="s">
        <v>11406</v>
      </c>
      <c r="F92" s="3" t="s">
        <v>8589</v>
      </c>
      <c r="G92" s="3" t="s">
        <v>14223</v>
      </c>
      <c r="H92" s="3" t="s">
        <v>17040</v>
      </c>
      <c r="I92" s="3" t="s">
        <v>19857</v>
      </c>
    </row>
    <row r="93" spans="1:9" x14ac:dyDescent="0.25">
      <c r="A93" s="3" t="s">
        <v>49</v>
      </c>
      <c r="B93" s="3" t="s">
        <v>139</v>
      </c>
      <c r="C93" s="3" t="s">
        <v>2956</v>
      </c>
      <c r="D93" s="3" t="s">
        <v>5773</v>
      </c>
      <c r="E93" s="3" t="s">
        <v>11407</v>
      </c>
      <c r="F93" s="3" t="s">
        <v>8590</v>
      </c>
      <c r="G93" s="3" t="s">
        <v>14224</v>
      </c>
      <c r="H93" s="3" t="s">
        <v>17041</v>
      </c>
      <c r="I93" s="3" t="s">
        <v>19858</v>
      </c>
    </row>
    <row r="94" spans="1:9" x14ac:dyDescent="0.25">
      <c r="A94" s="3" t="s">
        <v>49</v>
      </c>
      <c r="B94" s="3" t="s">
        <v>140</v>
      </c>
      <c r="C94" s="3" t="s">
        <v>2957</v>
      </c>
      <c r="D94" s="3" t="s">
        <v>5774</v>
      </c>
      <c r="E94" s="3" t="s">
        <v>11408</v>
      </c>
      <c r="F94" s="3" t="s">
        <v>8591</v>
      </c>
      <c r="G94" s="3" t="s">
        <v>14225</v>
      </c>
      <c r="H94" s="3" t="s">
        <v>17042</v>
      </c>
      <c r="I94" s="3" t="s">
        <v>19859</v>
      </c>
    </row>
    <row r="95" spans="1:9" x14ac:dyDescent="0.25">
      <c r="A95" s="3" t="s">
        <v>49</v>
      </c>
      <c r="B95" s="3" t="s">
        <v>141</v>
      </c>
      <c r="C95" s="3" t="s">
        <v>2958</v>
      </c>
      <c r="D95" s="3" t="s">
        <v>5775</v>
      </c>
      <c r="E95" s="3" t="s">
        <v>11409</v>
      </c>
      <c r="F95" s="3" t="s">
        <v>8592</v>
      </c>
      <c r="G95" s="3" t="s">
        <v>14226</v>
      </c>
      <c r="H95" s="3" t="s">
        <v>17043</v>
      </c>
      <c r="I95" s="3" t="s">
        <v>19860</v>
      </c>
    </row>
    <row r="96" spans="1:9" x14ac:dyDescent="0.25">
      <c r="A96" s="3" t="s">
        <v>49</v>
      </c>
      <c r="B96" s="3" t="s">
        <v>142</v>
      </c>
      <c r="C96" s="3" t="s">
        <v>2959</v>
      </c>
      <c r="D96" s="3" t="s">
        <v>5776</v>
      </c>
      <c r="E96" s="3" t="s">
        <v>11410</v>
      </c>
      <c r="F96" s="3" t="s">
        <v>8593</v>
      </c>
      <c r="G96" s="3" t="s">
        <v>14227</v>
      </c>
      <c r="H96" s="3" t="s">
        <v>17044</v>
      </c>
      <c r="I96" s="3" t="s">
        <v>19861</v>
      </c>
    </row>
    <row r="97" spans="1:9" x14ac:dyDescent="0.25">
      <c r="A97" s="3" t="s">
        <v>49</v>
      </c>
      <c r="B97" s="3" t="s">
        <v>143</v>
      </c>
      <c r="C97" s="3" t="s">
        <v>2960</v>
      </c>
      <c r="D97" s="3" t="s">
        <v>5777</v>
      </c>
      <c r="E97" s="3" t="s">
        <v>11411</v>
      </c>
      <c r="F97" s="3" t="s">
        <v>8594</v>
      </c>
      <c r="G97" s="3" t="s">
        <v>14228</v>
      </c>
      <c r="H97" s="3" t="s">
        <v>17045</v>
      </c>
      <c r="I97" s="3" t="s">
        <v>19862</v>
      </c>
    </row>
    <row r="98" spans="1:9" x14ac:dyDescent="0.25">
      <c r="A98" s="3" t="s">
        <v>49</v>
      </c>
      <c r="B98" s="3" t="s">
        <v>144</v>
      </c>
      <c r="C98" s="3" t="s">
        <v>2961</v>
      </c>
      <c r="D98" s="3" t="s">
        <v>5778</v>
      </c>
      <c r="E98" s="3" t="s">
        <v>11412</v>
      </c>
      <c r="F98" s="3" t="s">
        <v>8595</v>
      </c>
      <c r="G98" s="3" t="s">
        <v>14229</v>
      </c>
      <c r="H98" s="3" t="s">
        <v>17046</v>
      </c>
      <c r="I98" s="3" t="s">
        <v>19863</v>
      </c>
    </row>
    <row r="99" spans="1:9" x14ac:dyDescent="0.25">
      <c r="A99" s="3" t="s">
        <v>49</v>
      </c>
      <c r="B99" s="3" t="s">
        <v>145</v>
      </c>
      <c r="C99" s="3" t="s">
        <v>2962</v>
      </c>
      <c r="D99" s="3" t="s">
        <v>5779</v>
      </c>
      <c r="E99" s="3" t="s">
        <v>11413</v>
      </c>
      <c r="F99" s="3" t="s">
        <v>8596</v>
      </c>
      <c r="G99" s="3" t="s">
        <v>14230</v>
      </c>
      <c r="H99" s="3" t="s">
        <v>17047</v>
      </c>
      <c r="I99" s="3" t="s">
        <v>19864</v>
      </c>
    </row>
    <row r="100" spans="1:9" x14ac:dyDescent="0.25">
      <c r="A100" s="3" t="s">
        <v>49</v>
      </c>
      <c r="B100" s="3" t="s">
        <v>146</v>
      </c>
      <c r="C100" s="3" t="s">
        <v>2963</v>
      </c>
      <c r="D100" s="3" t="s">
        <v>5780</v>
      </c>
      <c r="E100" s="3" t="s">
        <v>11414</v>
      </c>
      <c r="F100" s="3" t="s">
        <v>8597</v>
      </c>
      <c r="G100" s="3" t="s">
        <v>14231</v>
      </c>
      <c r="H100" s="3" t="s">
        <v>17048</v>
      </c>
      <c r="I100" s="3" t="s">
        <v>19865</v>
      </c>
    </row>
    <row r="101" spans="1:9" x14ac:dyDescent="0.25">
      <c r="A101" s="3" t="s">
        <v>49</v>
      </c>
      <c r="B101" s="3" t="s">
        <v>147</v>
      </c>
      <c r="C101" s="3" t="s">
        <v>2964</v>
      </c>
      <c r="D101" s="3" t="s">
        <v>5781</v>
      </c>
      <c r="E101" s="3" t="s">
        <v>11415</v>
      </c>
      <c r="F101" s="3" t="s">
        <v>8598</v>
      </c>
      <c r="G101" s="3" t="s">
        <v>14232</v>
      </c>
      <c r="H101" s="3" t="s">
        <v>17049</v>
      </c>
      <c r="I101" s="3" t="s">
        <v>19866</v>
      </c>
    </row>
    <row r="102" spans="1:9" x14ac:dyDescent="0.25">
      <c r="A102" s="3" t="s">
        <v>49</v>
      </c>
      <c r="B102" s="3" t="s">
        <v>148</v>
      </c>
      <c r="C102" s="3" t="s">
        <v>2965</v>
      </c>
      <c r="D102" s="3" t="s">
        <v>5782</v>
      </c>
      <c r="E102" s="3" t="s">
        <v>11416</v>
      </c>
      <c r="F102" s="3" t="s">
        <v>8599</v>
      </c>
      <c r="G102" s="3" t="s">
        <v>14233</v>
      </c>
      <c r="H102" s="3" t="s">
        <v>17050</v>
      </c>
      <c r="I102" s="3" t="s">
        <v>19867</v>
      </c>
    </row>
    <row r="103" spans="1:9" x14ac:dyDescent="0.25">
      <c r="A103" s="3" t="s">
        <v>49</v>
      </c>
      <c r="B103" s="3" t="s">
        <v>149</v>
      </c>
      <c r="C103" s="3" t="s">
        <v>2966</v>
      </c>
      <c r="D103" s="3" t="s">
        <v>5783</v>
      </c>
      <c r="E103" s="3" t="s">
        <v>11417</v>
      </c>
      <c r="F103" s="3" t="s">
        <v>8600</v>
      </c>
      <c r="G103" s="3" t="s">
        <v>14234</v>
      </c>
      <c r="H103" s="3" t="s">
        <v>17051</v>
      </c>
      <c r="I103" s="3" t="s">
        <v>19868</v>
      </c>
    </row>
    <row r="104" spans="1:9" x14ac:dyDescent="0.25">
      <c r="A104" s="3" t="s">
        <v>49</v>
      </c>
      <c r="B104" s="3" t="s">
        <v>150</v>
      </c>
      <c r="C104" s="3" t="s">
        <v>2967</v>
      </c>
      <c r="D104" s="3" t="s">
        <v>5784</v>
      </c>
      <c r="E104" s="3" t="s">
        <v>11418</v>
      </c>
      <c r="F104" s="3" t="s">
        <v>8601</v>
      </c>
      <c r="G104" s="3" t="s">
        <v>14235</v>
      </c>
      <c r="H104" s="3" t="s">
        <v>17052</v>
      </c>
      <c r="I104" s="3" t="s">
        <v>19869</v>
      </c>
    </row>
    <row r="105" spans="1:9" x14ac:dyDescent="0.25">
      <c r="A105" s="3" t="s">
        <v>49</v>
      </c>
      <c r="B105" s="3" t="s">
        <v>151</v>
      </c>
      <c r="C105" s="3" t="s">
        <v>2968</v>
      </c>
      <c r="D105" s="3" t="s">
        <v>5785</v>
      </c>
      <c r="E105" s="3" t="s">
        <v>11419</v>
      </c>
      <c r="F105" s="3" t="s">
        <v>8602</v>
      </c>
      <c r="G105" s="3" t="s">
        <v>14236</v>
      </c>
      <c r="H105" s="3" t="s">
        <v>17053</v>
      </c>
      <c r="I105" s="3" t="s">
        <v>19870</v>
      </c>
    </row>
    <row r="106" spans="1:9" x14ac:dyDescent="0.25">
      <c r="A106" s="3" t="s">
        <v>49</v>
      </c>
      <c r="B106" s="3" t="s">
        <v>152</v>
      </c>
      <c r="C106" s="3" t="s">
        <v>2969</v>
      </c>
      <c r="D106" s="3" t="s">
        <v>5786</v>
      </c>
      <c r="E106" s="3" t="s">
        <v>11420</v>
      </c>
      <c r="F106" s="3" t="s">
        <v>8603</v>
      </c>
      <c r="G106" s="3" t="s">
        <v>14237</v>
      </c>
      <c r="H106" s="3" t="s">
        <v>17054</v>
      </c>
      <c r="I106" s="3" t="s">
        <v>19871</v>
      </c>
    </row>
    <row r="107" spans="1:9" x14ac:dyDescent="0.25">
      <c r="A107" s="3" t="s">
        <v>49</v>
      </c>
      <c r="B107" s="3" t="s">
        <v>153</v>
      </c>
      <c r="C107" s="3" t="s">
        <v>2970</v>
      </c>
      <c r="D107" s="3" t="s">
        <v>5787</v>
      </c>
      <c r="E107" s="3" t="s">
        <v>11421</v>
      </c>
      <c r="F107" s="3" t="s">
        <v>8604</v>
      </c>
      <c r="G107" s="3" t="s">
        <v>14238</v>
      </c>
      <c r="H107" s="3" t="s">
        <v>17055</v>
      </c>
      <c r="I107" s="3" t="s">
        <v>19872</v>
      </c>
    </row>
    <row r="108" spans="1:9" x14ac:dyDescent="0.25">
      <c r="A108" s="3" t="s">
        <v>49</v>
      </c>
      <c r="B108" s="3" t="s">
        <v>154</v>
      </c>
      <c r="C108" s="3" t="s">
        <v>2971</v>
      </c>
      <c r="D108" s="3" t="s">
        <v>5788</v>
      </c>
      <c r="E108" s="3" t="s">
        <v>11422</v>
      </c>
      <c r="F108" s="3" t="s">
        <v>8605</v>
      </c>
      <c r="G108" s="3" t="s">
        <v>14239</v>
      </c>
      <c r="H108" s="3" t="s">
        <v>17056</v>
      </c>
      <c r="I108" s="3" t="s">
        <v>19873</v>
      </c>
    </row>
    <row r="109" spans="1:9" x14ac:dyDescent="0.25">
      <c r="A109" s="3" t="s">
        <v>49</v>
      </c>
      <c r="B109" s="3" t="s">
        <v>155</v>
      </c>
      <c r="C109" s="3" t="s">
        <v>2972</v>
      </c>
      <c r="D109" s="3" t="s">
        <v>5789</v>
      </c>
      <c r="E109" s="3" t="s">
        <v>11423</v>
      </c>
      <c r="F109" s="3" t="s">
        <v>8606</v>
      </c>
      <c r="G109" s="3" t="s">
        <v>14240</v>
      </c>
      <c r="H109" s="3" t="s">
        <v>17057</v>
      </c>
      <c r="I109" s="3" t="s">
        <v>19874</v>
      </c>
    </row>
    <row r="110" spans="1:9" x14ac:dyDescent="0.25">
      <c r="A110" s="3" t="s">
        <v>49</v>
      </c>
      <c r="B110" s="3" t="s">
        <v>156</v>
      </c>
      <c r="C110" s="3" t="s">
        <v>2973</v>
      </c>
      <c r="D110" s="3" t="s">
        <v>5790</v>
      </c>
      <c r="E110" s="3" t="s">
        <v>11424</v>
      </c>
      <c r="F110" s="3" t="s">
        <v>8607</v>
      </c>
      <c r="G110" s="3" t="s">
        <v>14241</v>
      </c>
      <c r="H110" s="3" t="s">
        <v>17058</v>
      </c>
      <c r="I110" s="3" t="s">
        <v>19875</v>
      </c>
    </row>
    <row r="111" spans="1:9" x14ac:dyDescent="0.25">
      <c r="A111" s="3" t="s">
        <v>49</v>
      </c>
      <c r="B111" s="3" t="s">
        <v>157</v>
      </c>
      <c r="C111" s="3" t="s">
        <v>2974</v>
      </c>
      <c r="D111" s="3" t="s">
        <v>5791</v>
      </c>
      <c r="E111" s="3" t="s">
        <v>11425</v>
      </c>
      <c r="F111" s="3" t="s">
        <v>8608</v>
      </c>
      <c r="G111" s="3" t="s">
        <v>14242</v>
      </c>
      <c r="H111" s="3" t="s">
        <v>17059</v>
      </c>
      <c r="I111" s="3" t="s">
        <v>19876</v>
      </c>
    </row>
    <row r="112" spans="1:9" x14ac:dyDescent="0.25">
      <c r="A112" s="3" t="s">
        <v>49</v>
      </c>
      <c r="B112" s="3" t="s">
        <v>158</v>
      </c>
      <c r="C112" s="3" t="s">
        <v>2975</v>
      </c>
      <c r="D112" s="3" t="s">
        <v>5792</v>
      </c>
      <c r="E112" s="3" t="s">
        <v>11426</v>
      </c>
      <c r="F112" s="3" t="s">
        <v>8609</v>
      </c>
      <c r="G112" s="3" t="s">
        <v>14243</v>
      </c>
      <c r="H112" s="3" t="s">
        <v>17060</v>
      </c>
      <c r="I112" s="3" t="s">
        <v>19877</v>
      </c>
    </row>
    <row r="113" spans="1:9" x14ac:dyDescent="0.25">
      <c r="A113" s="3" t="s">
        <v>49</v>
      </c>
      <c r="B113" s="3" t="s">
        <v>159</v>
      </c>
      <c r="C113" s="3" t="s">
        <v>2976</v>
      </c>
      <c r="D113" s="3" t="s">
        <v>5793</v>
      </c>
      <c r="E113" s="3" t="s">
        <v>11427</v>
      </c>
      <c r="F113" s="3" t="s">
        <v>8610</v>
      </c>
      <c r="G113" s="3" t="s">
        <v>14244</v>
      </c>
      <c r="H113" s="3" t="s">
        <v>17061</v>
      </c>
      <c r="I113" s="3" t="s">
        <v>19878</v>
      </c>
    </row>
    <row r="114" spans="1:9" x14ac:dyDescent="0.25">
      <c r="A114" s="3" t="s">
        <v>49</v>
      </c>
      <c r="B114" s="3" t="s">
        <v>160</v>
      </c>
      <c r="C114" s="3" t="s">
        <v>2977</v>
      </c>
      <c r="D114" s="3" t="s">
        <v>5794</v>
      </c>
      <c r="E114" s="3" t="s">
        <v>11428</v>
      </c>
      <c r="F114" s="3" t="s">
        <v>8611</v>
      </c>
      <c r="G114" s="3" t="s">
        <v>14245</v>
      </c>
      <c r="H114" s="3" t="s">
        <v>17062</v>
      </c>
      <c r="I114" s="3" t="s">
        <v>19879</v>
      </c>
    </row>
    <row r="115" spans="1:9" x14ac:dyDescent="0.25">
      <c r="A115" s="3" t="s">
        <v>49</v>
      </c>
      <c r="B115" s="3" t="s">
        <v>161</v>
      </c>
      <c r="C115" s="3" t="s">
        <v>2978</v>
      </c>
      <c r="D115" s="3" t="s">
        <v>5795</v>
      </c>
      <c r="E115" s="3" t="s">
        <v>11429</v>
      </c>
      <c r="F115" s="3" t="s">
        <v>8612</v>
      </c>
      <c r="G115" s="3" t="s">
        <v>14246</v>
      </c>
      <c r="H115" s="3" t="s">
        <v>17063</v>
      </c>
      <c r="I115" s="3" t="s">
        <v>19880</v>
      </c>
    </row>
    <row r="116" spans="1:9" x14ac:dyDescent="0.25">
      <c r="A116" s="3" t="s">
        <v>49</v>
      </c>
      <c r="B116" s="3" t="s">
        <v>162</v>
      </c>
      <c r="C116" s="3" t="s">
        <v>2979</v>
      </c>
      <c r="D116" s="3" t="s">
        <v>5796</v>
      </c>
      <c r="E116" s="3" t="s">
        <v>11430</v>
      </c>
      <c r="F116" s="3" t="s">
        <v>8613</v>
      </c>
      <c r="G116" s="3" t="s">
        <v>14247</v>
      </c>
      <c r="H116" s="3" t="s">
        <v>17064</v>
      </c>
      <c r="I116" s="3" t="s">
        <v>19881</v>
      </c>
    </row>
    <row r="117" spans="1:9" x14ac:dyDescent="0.25">
      <c r="A117" s="3" t="s">
        <v>49</v>
      </c>
      <c r="B117" s="3" t="s">
        <v>163</v>
      </c>
      <c r="C117" s="3" t="s">
        <v>2980</v>
      </c>
      <c r="D117" s="3" t="s">
        <v>5797</v>
      </c>
      <c r="E117" s="3" t="s">
        <v>11431</v>
      </c>
      <c r="F117" s="3" t="s">
        <v>8614</v>
      </c>
      <c r="G117" s="3" t="s">
        <v>14248</v>
      </c>
      <c r="H117" s="3" t="s">
        <v>17065</v>
      </c>
      <c r="I117" s="3" t="s">
        <v>19882</v>
      </c>
    </row>
    <row r="118" spans="1:9" x14ac:dyDescent="0.25">
      <c r="A118" s="3" t="s">
        <v>49</v>
      </c>
      <c r="B118" s="3" t="s">
        <v>164</v>
      </c>
      <c r="C118" s="3" t="s">
        <v>2981</v>
      </c>
      <c r="D118" s="3" t="s">
        <v>5798</v>
      </c>
      <c r="E118" s="3" t="s">
        <v>11432</v>
      </c>
      <c r="F118" s="3" t="s">
        <v>8615</v>
      </c>
      <c r="G118" s="3" t="s">
        <v>14249</v>
      </c>
      <c r="H118" s="3" t="s">
        <v>17066</v>
      </c>
      <c r="I118" s="3" t="s">
        <v>19883</v>
      </c>
    </row>
    <row r="119" spans="1:9" x14ac:dyDescent="0.25">
      <c r="A119" s="3" t="s">
        <v>49</v>
      </c>
      <c r="B119" s="3" t="s">
        <v>165</v>
      </c>
      <c r="C119" s="3" t="s">
        <v>2982</v>
      </c>
      <c r="D119" s="3" t="s">
        <v>5799</v>
      </c>
      <c r="E119" s="3" t="s">
        <v>11433</v>
      </c>
      <c r="F119" s="3" t="s">
        <v>8616</v>
      </c>
      <c r="G119" s="3" t="s">
        <v>14250</v>
      </c>
      <c r="H119" s="3" t="s">
        <v>17067</v>
      </c>
      <c r="I119" s="3" t="s">
        <v>19884</v>
      </c>
    </row>
    <row r="120" spans="1:9" x14ac:dyDescent="0.25">
      <c r="A120" s="3" t="s">
        <v>49</v>
      </c>
      <c r="B120" s="3" t="s">
        <v>166</v>
      </c>
      <c r="C120" s="3" t="s">
        <v>2983</v>
      </c>
      <c r="D120" s="3" t="s">
        <v>5800</v>
      </c>
      <c r="E120" s="3" t="s">
        <v>11434</v>
      </c>
      <c r="F120" s="3" t="s">
        <v>8617</v>
      </c>
      <c r="G120" s="3" t="s">
        <v>14251</v>
      </c>
      <c r="H120" s="3" t="s">
        <v>17068</v>
      </c>
      <c r="I120" s="3" t="s">
        <v>19885</v>
      </c>
    </row>
    <row r="121" spans="1:9" x14ac:dyDescent="0.25">
      <c r="A121" s="3" t="s">
        <v>49</v>
      </c>
      <c r="B121" s="3" t="s">
        <v>167</v>
      </c>
      <c r="C121" s="3" t="s">
        <v>2984</v>
      </c>
      <c r="D121" s="3" t="s">
        <v>5801</v>
      </c>
      <c r="E121" s="3" t="s">
        <v>11435</v>
      </c>
      <c r="F121" s="3" t="s">
        <v>8618</v>
      </c>
      <c r="G121" s="3" t="s">
        <v>14252</v>
      </c>
      <c r="H121" s="3" t="s">
        <v>17069</v>
      </c>
      <c r="I121" s="3" t="s">
        <v>19886</v>
      </c>
    </row>
    <row r="122" spans="1:9" x14ac:dyDescent="0.25">
      <c r="A122" s="3" t="s">
        <v>49</v>
      </c>
      <c r="B122" s="3" t="s">
        <v>168</v>
      </c>
      <c r="C122" s="3" t="s">
        <v>2985</v>
      </c>
      <c r="D122" s="3" t="s">
        <v>5802</v>
      </c>
      <c r="E122" s="3" t="s">
        <v>11436</v>
      </c>
      <c r="F122" s="3" t="s">
        <v>8619</v>
      </c>
      <c r="G122" s="3" t="s">
        <v>14253</v>
      </c>
      <c r="H122" s="3" t="s">
        <v>17070</v>
      </c>
      <c r="I122" s="3" t="s">
        <v>19887</v>
      </c>
    </row>
    <row r="123" spans="1:9" x14ac:dyDescent="0.25">
      <c r="A123" s="3" t="s">
        <v>49</v>
      </c>
      <c r="B123" s="3" t="s">
        <v>169</v>
      </c>
      <c r="C123" s="3" t="s">
        <v>2986</v>
      </c>
      <c r="D123" s="3" t="s">
        <v>5803</v>
      </c>
      <c r="E123" s="3" t="s">
        <v>11437</v>
      </c>
      <c r="F123" s="3" t="s">
        <v>8620</v>
      </c>
      <c r="G123" s="3" t="s">
        <v>14254</v>
      </c>
      <c r="H123" s="3" t="s">
        <v>17071</v>
      </c>
      <c r="I123" s="3" t="s">
        <v>19888</v>
      </c>
    </row>
    <row r="124" spans="1:9" x14ac:dyDescent="0.25">
      <c r="A124" s="3" t="s">
        <v>49</v>
      </c>
      <c r="B124" s="3" t="s">
        <v>170</v>
      </c>
      <c r="C124" s="3" t="s">
        <v>2987</v>
      </c>
      <c r="D124" s="3" t="s">
        <v>5804</v>
      </c>
      <c r="E124" s="3" t="s">
        <v>11438</v>
      </c>
      <c r="F124" s="3" t="s">
        <v>8621</v>
      </c>
      <c r="G124" s="3" t="s">
        <v>14255</v>
      </c>
      <c r="H124" s="3" t="s">
        <v>17072</v>
      </c>
      <c r="I124" s="3" t="s">
        <v>19889</v>
      </c>
    </row>
    <row r="125" spans="1:9" x14ac:dyDescent="0.25">
      <c r="A125" s="3" t="s">
        <v>49</v>
      </c>
      <c r="B125" s="3" t="s">
        <v>171</v>
      </c>
      <c r="C125" s="3" t="s">
        <v>2988</v>
      </c>
      <c r="D125" s="3" t="s">
        <v>5805</v>
      </c>
      <c r="E125" s="3" t="s">
        <v>11439</v>
      </c>
      <c r="F125" s="3" t="s">
        <v>8622</v>
      </c>
      <c r="G125" s="3" t="s">
        <v>14256</v>
      </c>
      <c r="H125" s="3" t="s">
        <v>17073</v>
      </c>
      <c r="I125" s="3" t="s">
        <v>19890</v>
      </c>
    </row>
    <row r="126" spans="1:9" x14ac:dyDescent="0.25">
      <c r="A126" s="3" t="s">
        <v>49</v>
      </c>
      <c r="B126" s="3" t="s">
        <v>172</v>
      </c>
      <c r="C126" s="3" t="s">
        <v>2989</v>
      </c>
      <c r="D126" s="3" t="s">
        <v>5806</v>
      </c>
      <c r="E126" s="3" t="s">
        <v>11440</v>
      </c>
      <c r="F126" s="3" t="s">
        <v>8623</v>
      </c>
      <c r="G126" s="3" t="s">
        <v>14257</v>
      </c>
      <c r="H126" s="3" t="s">
        <v>17074</v>
      </c>
      <c r="I126" s="3" t="s">
        <v>19891</v>
      </c>
    </row>
    <row r="127" spans="1:9" x14ac:dyDescent="0.25">
      <c r="A127" s="3" t="s">
        <v>49</v>
      </c>
      <c r="B127" s="3" t="s">
        <v>173</v>
      </c>
      <c r="C127" s="3" t="s">
        <v>2990</v>
      </c>
      <c r="D127" s="3" t="s">
        <v>5807</v>
      </c>
      <c r="E127" s="3" t="s">
        <v>11441</v>
      </c>
      <c r="F127" s="3" t="s">
        <v>8624</v>
      </c>
      <c r="G127" s="3" t="s">
        <v>14258</v>
      </c>
      <c r="H127" s="3" t="s">
        <v>17075</v>
      </c>
      <c r="I127" s="3" t="s">
        <v>19892</v>
      </c>
    </row>
    <row r="128" spans="1:9" x14ac:dyDescent="0.25">
      <c r="A128" s="3" t="s">
        <v>49</v>
      </c>
      <c r="B128" s="3" t="s">
        <v>174</v>
      </c>
      <c r="C128" s="3" t="s">
        <v>2991</v>
      </c>
      <c r="D128" s="3" t="s">
        <v>5808</v>
      </c>
      <c r="E128" s="3" t="s">
        <v>11442</v>
      </c>
      <c r="F128" s="3" t="s">
        <v>8625</v>
      </c>
      <c r="G128" s="3" t="s">
        <v>14259</v>
      </c>
      <c r="H128" s="3" t="s">
        <v>17076</v>
      </c>
      <c r="I128" s="3" t="s">
        <v>19893</v>
      </c>
    </row>
    <row r="129" spans="1:9" x14ac:dyDescent="0.25">
      <c r="A129" s="3" t="s">
        <v>49</v>
      </c>
      <c r="B129" s="3" t="s">
        <v>175</v>
      </c>
      <c r="C129" s="3" t="s">
        <v>2992</v>
      </c>
      <c r="D129" s="3" t="s">
        <v>5809</v>
      </c>
      <c r="E129" s="3" t="s">
        <v>11443</v>
      </c>
      <c r="F129" s="3" t="s">
        <v>8626</v>
      </c>
      <c r="G129" s="3" t="s">
        <v>14260</v>
      </c>
      <c r="H129" s="3" t="s">
        <v>17077</v>
      </c>
      <c r="I129" s="3" t="s">
        <v>19894</v>
      </c>
    </row>
    <row r="130" spans="1:9" x14ac:dyDescent="0.25">
      <c r="A130" s="3" t="s">
        <v>49</v>
      </c>
      <c r="B130" s="3" t="s">
        <v>176</v>
      </c>
      <c r="C130" s="3" t="s">
        <v>2993</v>
      </c>
      <c r="D130" s="3" t="s">
        <v>5810</v>
      </c>
      <c r="E130" s="3" t="s">
        <v>11444</v>
      </c>
      <c r="F130" s="3" t="s">
        <v>8627</v>
      </c>
      <c r="G130" s="3" t="s">
        <v>14261</v>
      </c>
      <c r="H130" s="3" t="s">
        <v>17078</v>
      </c>
      <c r="I130" s="3" t="s">
        <v>19895</v>
      </c>
    </row>
    <row r="131" spans="1:9" x14ac:dyDescent="0.25">
      <c r="A131" s="3" t="s">
        <v>49</v>
      </c>
      <c r="B131" s="3" t="s">
        <v>177</v>
      </c>
      <c r="C131" s="3" t="s">
        <v>2994</v>
      </c>
      <c r="D131" s="3" t="s">
        <v>5811</v>
      </c>
      <c r="E131" s="3" t="s">
        <v>11445</v>
      </c>
      <c r="F131" s="3" t="s">
        <v>8628</v>
      </c>
      <c r="G131" s="3" t="s">
        <v>14262</v>
      </c>
      <c r="H131" s="3" t="s">
        <v>17079</v>
      </c>
      <c r="I131" s="3" t="s">
        <v>19896</v>
      </c>
    </row>
    <row r="132" spans="1:9" x14ac:dyDescent="0.25">
      <c r="A132" s="3" t="s">
        <v>49</v>
      </c>
      <c r="B132" s="3" t="s">
        <v>178</v>
      </c>
      <c r="C132" s="3" t="s">
        <v>2995</v>
      </c>
      <c r="D132" s="3" t="s">
        <v>5812</v>
      </c>
      <c r="E132" s="3" t="s">
        <v>11446</v>
      </c>
      <c r="F132" s="3" t="s">
        <v>8629</v>
      </c>
      <c r="G132" s="3" t="s">
        <v>14263</v>
      </c>
      <c r="H132" s="3" t="s">
        <v>17080</v>
      </c>
      <c r="I132" s="3" t="s">
        <v>19897</v>
      </c>
    </row>
    <row r="133" spans="1:9" x14ac:dyDescent="0.25">
      <c r="A133" s="3" t="s">
        <v>49</v>
      </c>
      <c r="B133" s="3" t="s">
        <v>179</v>
      </c>
      <c r="C133" s="3" t="s">
        <v>2996</v>
      </c>
      <c r="D133" s="3" t="s">
        <v>5813</v>
      </c>
      <c r="E133" s="3" t="s">
        <v>11447</v>
      </c>
      <c r="F133" s="3" t="s">
        <v>8630</v>
      </c>
      <c r="G133" s="3" t="s">
        <v>14264</v>
      </c>
      <c r="H133" s="3" t="s">
        <v>17081</v>
      </c>
      <c r="I133" s="3" t="s">
        <v>19898</v>
      </c>
    </row>
    <row r="134" spans="1:9" x14ac:dyDescent="0.25">
      <c r="A134" s="3" t="s">
        <v>49</v>
      </c>
      <c r="B134" s="3" t="s">
        <v>180</v>
      </c>
      <c r="C134" s="3" t="s">
        <v>2997</v>
      </c>
      <c r="D134" s="3" t="s">
        <v>5814</v>
      </c>
      <c r="E134" s="3" t="s">
        <v>11448</v>
      </c>
      <c r="F134" s="3" t="s">
        <v>8631</v>
      </c>
      <c r="G134" s="3" t="s">
        <v>14265</v>
      </c>
      <c r="H134" s="3" t="s">
        <v>17082</v>
      </c>
      <c r="I134" s="3" t="s">
        <v>19899</v>
      </c>
    </row>
    <row r="135" spans="1:9" x14ac:dyDescent="0.25">
      <c r="A135" s="3" t="s">
        <v>49</v>
      </c>
      <c r="B135" s="3" t="s">
        <v>181</v>
      </c>
      <c r="C135" s="3" t="s">
        <v>2998</v>
      </c>
      <c r="D135" s="3" t="s">
        <v>5815</v>
      </c>
      <c r="E135" s="3" t="s">
        <v>11449</v>
      </c>
      <c r="F135" s="3" t="s">
        <v>8632</v>
      </c>
      <c r="G135" s="3" t="s">
        <v>14266</v>
      </c>
      <c r="H135" s="3" t="s">
        <v>17083</v>
      </c>
      <c r="I135" s="3" t="s">
        <v>19900</v>
      </c>
    </row>
    <row r="136" spans="1:9" x14ac:dyDescent="0.25">
      <c r="A136" s="3" t="s">
        <v>49</v>
      </c>
      <c r="B136" s="3" t="s">
        <v>182</v>
      </c>
      <c r="C136" s="3" t="s">
        <v>2999</v>
      </c>
      <c r="D136" s="3" t="s">
        <v>5816</v>
      </c>
      <c r="E136" s="3" t="s">
        <v>11450</v>
      </c>
      <c r="F136" s="3" t="s">
        <v>8633</v>
      </c>
      <c r="G136" s="3" t="s">
        <v>14267</v>
      </c>
      <c r="H136" s="3" t="s">
        <v>17084</v>
      </c>
      <c r="I136" s="3" t="s">
        <v>19901</v>
      </c>
    </row>
    <row r="137" spans="1:9" x14ac:dyDescent="0.25">
      <c r="A137" s="3" t="s">
        <v>49</v>
      </c>
      <c r="B137" s="3" t="s">
        <v>183</v>
      </c>
      <c r="C137" s="3" t="s">
        <v>3000</v>
      </c>
      <c r="D137" s="3" t="s">
        <v>5817</v>
      </c>
      <c r="E137" s="3" t="s">
        <v>11451</v>
      </c>
      <c r="F137" s="3" t="s">
        <v>8634</v>
      </c>
      <c r="G137" s="3" t="s">
        <v>14268</v>
      </c>
      <c r="H137" s="3" t="s">
        <v>17085</v>
      </c>
      <c r="I137" s="3" t="s">
        <v>19902</v>
      </c>
    </row>
    <row r="138" spans="1:9" x14ac:dyDescent="0.25">
      <c r="A138" s="3" t="s">
        <v>49</v>
      </c>
      <c r="B138" s="3" t="s">
        <v>184</v>
      </c>
      <c r="C138" s="3" t="s">
        <v>3001</v>
      </c>
      <c r="D138" s="3" t="s">
        <v>5818</v>
      </c>
      <c r="E138" s="3" t="s">
        <v>11452</v>
      </c>
      <c r="F138" s="3" t="s">
        <v>8635</v>
      </c>
      <c r="G138" s="3" t="s">
        <v>14269</v>
      </c>
      <c r="H138" s="3" t="s">
        <v>17086</v>
      </c>
      <c r="I138" s="3" t="s">
        <v>19903</v>
      </c>
    </row>
    <row r="139" spans="1:9" x14ac:dyDescent="0.25">
      <c r="A139" s="3" t="s">
        <v>49</v>
      </c>
      <c r="B139" s="3" t="s">
        <v>185</v>
      </c>
      <c r="C139" s="3" t="s">
        <v>3002</v>
      </c>
      <c r="D139" s="3" t="s">
        <v>5819</v>
      </c>
      <c r="E139" s="3" t="s">
        <v>11453</v>
      </c>
      <c r="F139" s="3" t="s">
        <v>8636</v>
      </c>
      <c r="G139" s="3" t="s">
        <v>14270</v>
      </c>
      <c r="H139" s="3" t="s">
        <v>17087</v>
      </c>
      <c r="I139" s="3" t="s">
        <v>19904</v>
      </c>
    </row>
    <row r="140" spans="1:9" x14ac:dyDescent="0.25">
      <c r="A140" s="3" t="s">
        <v>49</v>
      </c>
      <c r="B140" s="3" t="s">
        <v>186</v>
      </c>
      <c r="C140" s="3" t="s">
        <v>3003</v>
      </c>
      <c r="D140" s="3" t="s">
        <v>5820</v>
      </c>
      <c r="E140" s="3" t="s">
        <v>11454</v>
      </c>
      <c r="F140" s="3" t="s">
        <v>8637</v>
      </c>
      <c r="G140" s="3" t="s">
        <v>14271</v>
      </c>
      <c r="H140" s="3" t="s">
        <v>17088</v>
      </c>
      <c r="I140" s="3" t="s">
        <v>19905</v>
      </c>
    </row>
    <row r="141" spans="1:9" x14ac:dyDescent="0.25">
      <c r="A141" s="3" t="s">
        <v>49</v>
      </c>
      <c r="B141" s="3" t="s">
        <v>187</v>
      </c>
      <c r="C141" s="3" t="s">
        <v>3004</v>
      </c>
      <c r="D141" s="3" t="s">
        <v>5821</v>
      </c>
      <c r="E141" s="3" t="s">
        <v>11455</v>
      </c>
      <c r="F141" s="3" t="s">
        <v>8638</v>
      </c>
      <c r="G141" s="3" t="s">
        <v>14272</v>
      </c>
      <c r="H141" s="3" t="s">
        <v>17089</v>
      </c>
      <c r="I141" s="3" t="s">
        <v>19906</v>
      </c>
    </row>
    <row r="142" spans="1:9" x14ac:dyDescent="0.25">
      <c r="A142" s="3" t="s">
        <v>49</v>
      </c>
      <c r="B142" s="3" t="s">
        <v>188</v>
      </c>
      <c r="C142" s="3" t="s">
        <v>3005</v>
      </c>
      <c r="D142" s="3" t="s">
        <v>5822</v>
      </c>
      <c r="E142" s="3" t="s">
        <v>11456</v>
      </c>
      <c r="F142" s="3" t="s">
        <v>8639</v>
      </c>
      <c r="G142" s="3" t="s">
        <v>14273</v>
      </c>
      <c r="H142" s="3" t="s">
        <v>17090</v>
      </c>
      <c r="I142" s="3" t="s">
        <v>19907</v>
      </c>
    </row>
    <row r="143" spans="1:9" x14ac:dyDescent="0.25">
      <c r="A143" s="3" t="s">
        <v>49</v>
      </c>
      <c r="B143" s="3" t="s">
        <v>189</v>
      </c>
      <c r="C143" s="3" t="s">
        <v>3006</v>
      </c>
      <c r="D143" s="3" t="s">
        <v>5823</v>
      </c>
      <c r="E143" s="3" t="s">
        <v>11457</v>
      </c>
      <c r="F143" s="3" t="s">
        <v>8640</v>
      </c>
      <c r="G143" s="3" t="s">
        <v>14274</v>
      </c>
      <c r="H143" s="3" t="s">
        <v>17091</v>
      </c>
      <c r="I143" s="3" t="s">
        <v>19908</v>
      </c>
    </row>
    <row r="144" spans="1:9" x14ac:dyDescent="0.25">
      <c r="A144" s="3" t="s">
        <v>49</v>
      </c>
      <c r="B144" s="3" t="s">
        <v>190</v>
      </c>
      <c r="C144" s="3" t="s">
        <v>3007</v>
      </c>
      <c r="D144" s="3" t="s">
        <v>5824</v>
      </c>
      <c r="E144" s="3" t="s">
        <v>11458</v>
      </c>
      <c r="F144" s="3" t="s">
        <v>8641</v>
      </c>
      <c r="G144" s="3" t="s">
        <v>14275</v>
      </c>
      <c r="H144" s="3" t="s">
        <v>17092</v>
      </c>
      <c r="I144" s="3" t="s">
        <v>19909</v>
      </c>
    </row>
    <row r="145" spans="1:9" x14ac:dyDescent="0.25">
      <c r="A145" s="3" t="s">
        <v>49</v>
      </c>
      <c r="B145" s="3" t="s">
        <v>191</v>
      </c>
      <c r="C145" s="3" t="s">
        <v>3008</v>
      </c>
      <c r="D145" s="3" t="s">
        <v>5825</v>
      </c>
      <c r="E145" s="3" t="s">
        <v>11459</v>
      </c>
      <c r="F145" s="3" t="s">
        <v>8642</v>
      </c>
      <c r="G145" s="3" t="s">
        <v>14276</v>
      </c>
      <c r="H145" s="3" t="s">
        <v>17093</v>
      </c>
      <c r="I145" s="3" t="s">
        <v>19910</v>
      </c>
    </row>
    <row r="146" spans="1:9" x14ac:dyDescent="0.25">
      <c r="A146" s="3" t="s">
        <v>49</v>
      </c>
      <c r="B146" s="3" t="s">
        <v>192</v>
      </c>
      <c r="C146" s="3" t="s">
        <v>3009</v>
      </c>
      <c r="D146" s="3" t="s">
        <v>5826</v>
      </c>
      <c r="E146" s="3" t="s">
        <v>11460</v>
      </c>
      <c r="F146" s="3" t="s">
        <v>8643</v>
      </c>
      <c r="G146" s="3" t="s">
        <v>14277</v>
      </c>
      <c r="H146" s="3" t="s">
        <v>17094</v>
      </c>
      <c r="I146" s="3" t="s">
        <v>19911</v>
      </c>
    </row>
    <row r="147" spans="1:9" x14ac:dyDescent="0.25">
      <c r="A147" s="3" t="s">
        <v>49</v>
      </c>
      <c r="B147" s="3" t="s">
        <v>193</v>
      </c>
      <c r="C147" s="3" t="s">
        <v>3010</v>
      </c>
      <c r="D147" s="3" t="s">
        <v>5827</v>
      </c>
      <c r="E147" s="3" t="s">
        <v>11461</v>
      </c>
      <c r="F147" s="3" t="s">
        <v>8644</v>
      </c>
      <c r="G147" s="3" t="s">
        <v>14278</v>
      </c>
      <c r="H147" s="3" t="s">
        <v>17095</v>
      </c>
      <c r="I147" s="3" t="s">
        <v>19912</v>
      </c>
    </row>
    <row r="148" spans="1:9" x14ac:dyDescent="0.25">
      <c r="A148" s="3" t="s">
        <v>49</v>
      </c>
      <c r="B148" s="3" t="s">
        <v>194</v>
      </c>
      <c r="C148" s="3" t="s">
        <v>3011</v>
      </c>
      <c r="D148" s="3" t="s">
        <v>5828</v>
      </c>
      <c r="E148" s="3" t="s">
        <v>11462</v>
      </c>
      <c r="F148" s="3" t="s">
        <v>8645</v>
      </c>
      <c r="G148" s="3" t="s">
        <v>14279</v>
      </c>
      <c r="H148" s="3" t="s">
        <v>17096</v>
      </c>
      <c r="I148" s="3" t="s">
        <v>19913</v>
      </c>
    </row>
    <row r="149" spans="1:9" x14ac:dyDescent="0.25">
      <c r="A149" s="3" t="s">
        <v>49</v>
      </c>
      <c r="B149" s="3" t="s">
        <v>195</v>
      </c>
      <c r="C149" s="3" t="s">
        <v>3012</v>
      </c>
      <c r="D149" s="3" t="s">
        <v>5829</v>
      </c>
      <c r="E149" s="3" t="s">
        <v>11463</v>
      </c>
      <c r="F149" s="3" t="s">
        <v>8646</v>
      </c>
      <c r="G149" s="3" t="s">
        <v>14280</v>
      </c>
      <c r="H149" s="3" t="s">
        <v>17097</v>
      </c>
      <c r="I149" s="3" t="s">
        <v>19914</v>
      </c>
    </row>
    <row r="150" spans="1:9" x14ac:dyDescent="0.25">
      <c r="A150" s="3" t="s">
        <v>49</v>
      </c>
      <c r="B150" s="3" t="s">
        <v>196</v>
      </c>
      <c r="C150" s="3" t="s">
        <v>3013</v>
      </c>
      <c r="D150" s="3" t="s">
        <v>5830</v>
      </c>
      <c r="E150" s="3" t="s">
        <v>11464</v>
      </c>
      <c r="F150" s="3" t="s">
        <v>8647</v>
      </c>
      <c r="G150" s="3" t="s">
        <v>14281</v>
      </c>
      <c r="H150" s="3" t="s">
        <v>17098</v>
      </c>
      <c r="I150" s="3" t="s">
        <v>19915</v>
      </c>
    </row>
    <row r="151" spans="1:9" x14ac:dyDescent="0.25">
      <c r="A151" s="3" t="s">
        <v>49</v>
      </c>
      <c r="B151" s="3" t="s">
        <v>197</v>
      </c>
      <c r="C151" s="3" t="s">
        <v>3014</v>
      </c>
      <c r="D151" s="3" t="s">
        <v>5831</v>
      </c>
      <c r="E151" s="3" t="s">
        <v>11465</v>
      </c>
      <c r="F151" s="3" t="s">
        <v>8648</v>
      </c>
      <c r="G151" s="3" t="s">
        <v>14282</v>
      </c>
      <c r="H151" s="3" t="s">
        <v>17099</v>
      </c>
      <c r="I151" s="3" t="s">
        <v>19916</v>
      </c>
    </row>
    <row r="152" spans="1:9" x14ac:dyDescent="0.25">
      <c r="A152" s="3" t="s">
        <v>49</v>
      </c>
      <c r="B152" s="3" t="s">
        <v>198</v>
      </c>
      <c r="C152" s="3" t="s">
        <v>3015</v>
      </c>
      <c r="D152" s="3" t="s">
        <v>5832</v>
      </c>
      <c r="E152" s="3" t="s">
        <v>11466</v>
      </c>
      <c r="F152" s="3" t="s">
        <v>8649</v>
      </c>
      <c r="G152" s="3" t="s">
        <v>14283</v>
      </c>
      <c r="H152" s="3" t="s">
        <v>17100</v>
      </c>
      <c r="I152" s="3" t="s">
        <v>19917</v>
      </c>
    </row>
    <row r="153" spans="1:9" x14ac:dyDescent="0.25">
      <c r="A153" s="3" t="s">
        <v>49</v>
      </c>
      <c r="B153" s="3" t="s">
        <v>199</v>
      </c>
      <c r="C153" s="3" t="s">
        <v>3016</v>
      </c>
      <c r="D153" s="3" t="s">
        <v>5833</v>
      </c>
      <c r="E153" s="3" t="s">
        <v>11467</v>
      </c>
      <c r="F153" s="3" t="s">
        <v>8650</v>
      </c>
      <c r="G153" s="3" t="s">
        <v>14284</v>
      </c>
      <c r="H153" s="3" t="s">
        <v>17101</v>
      </c>
      <c r="I153" s="3" t="s">
        <v>19918</v>
      </c>
    </row>
    <row r="154" spans="1:9" x14ac:dyDescent="0.25">
      <c r="A154" s="3" t="s">
        <v>49</v>
      </c>
      <c r="B154" s="3" t="s">
        <v>200</v>
      </c>
      <c r="C154" s="3" t="s">
        <v>3017</v>
      </c>
      <c r="D154" s="3" t="s">
        <v>5834</v>
      </c>
      <c r="E154" s="3" t="s">
        <v>11468</v>
      </c>
      <c r="F154" s="3" t="s">
        <v>8651</v>
      </c>
      <c r="G154" s="3" t="s">
        <v>14285</v>
      </c>
      <c r="H154" s="3" t="s">
        <v>17102</v>
      </c>
      <c r="I154" s="3" t="s">
        <v>19919</v>
      </c>
    </row>
    <row r="155" spans="1:9" x14ac:dyDescent="0.25">
      <c r="A155" s="3" t="s">
        <v>49</v>
      </c>
      <c r="B155" s="3" t="s">
        <v>201</v>
      </c>
      <c r="C155" s="3" t="s">
        <v>3018</v>
      </c>
      <c r="D155" s="3" t="s">
        <v>5835</v>
      </c>
      <c r="E155" s="3" t="s">
        <v>11469</v>
      </c>
      <c r="F155" s="3" t="s">
        <v>8652</v>
      </c>
      <c r="G155" s="3" t="s">
        <v>14286</v>
      </c>
      <c r="H155" s="3" t="s">
        <v>17103</v>
      </c>
      <c r="I155" s="3" t="s">
        <v>19920</v>
      </c>
    </row>
    <row r="156" spans="1:9" x14ac:dyDescent="0.25">
      <c r="A156" s="3" t="s">
        <v>49</v>
      </c>
      <c r="B156" s="3" t="s">
        <v>202</v>
      </c>
      <c r="C156" s="3" t="s">
        <v>3019</v>
      </c>
      <c r="D156" s="3" t="s">
        <v>5836</v>
      </c>
      <c r="E156" s="3" t="s">
        <v>11470</v>
      </c>
      <c r="F156" s="3" t="s">
        <v>8653</v>
      </c>
      <c r="G156" s="3" t="s">
        <v>14287</v>
      </c>
      <c r="H156" s="3" t="s">
        <v>17104</v>
      </c>
      <c r="I156" s="3" t="s">
        <v>19921</v>
      </c>
    </row>
    <row r="157" spans="1:9" x14ac:dyDescent="0.25">
      <c r="A157" s="3" t="s">
        <v>49</v>
      </c>
      <c r="B157" s="3" t="s">
        <v>203</v>
      </c>
      <c r="C157" s="3" t="s">
        <v>3020</v>
      </c>
      <c r="D157" s="3" t="s">
        <v>5837</v>
      </c>
      <c r="E157" s="3" t="s">
        <v>11471</v>
      </c>
      <c r="F157" s="3" t="s">
        <v>8654</v>
      </c>
      <c r="G157" s="3" t="s">
        <v>14288</v>
      </c>
      <c r="H157" s="3" t="s">
        <v>17105</v>
      </c>
      <c r="I157" s="3" t="s">
        <v>19922</v>
      </c>
    </row>
    <row r="158" spans="1:9" x14ac:dyDescent="0.25">
      <c r="A158" s="3" t="s">
        <v>49</v>
      </c>
      <c r="B158" s="3" t="s">
        <v>204</v>
      </c>
      <c r="C158" s="3" t="s">
        <v>3021</v>
      </c>
      <c r="D158" s="3" t="s">
        <v>5838</v>
      </c>
      <c r="E158" s="3" t="s">
        <v>11472</v>
      </c>
      <c r="F158" s="3" t="s">
        <v>8655</v>
      </c>
      <c r="G158" s="3" t="s">
        <v>14289</v>
      </c>
      <c r="H158" s="3" t="s">
        <v>17106</v>
      </c>
      <c r="I158" s="3" t="s">
        <v>19923</v>
      </c>
    </row>
    <row r="159" spans="1:9" x14ac:dyDescent="0.25">
      <c r="A159" s="3" t="s">
        <v>49</v>
      </c>
      <c r="B159" s="3" t="s">
        <v>205</v>
      </c>
      <c r="C159" s="3" t="s">
        <v>3022</v>
      </c>
      <c r="D159" s="3" t="s">
        <v>5839</v>
      </c>
      <c r="E159" s="3" t="s">
        <v>11473</v>
      </c>
      <c r="F159" s="3" t="s">
        <v>8656</v>
      </c>
      <c r="G159" s="3" t="s">
        <v>14290</v>
      </c>
      <c r="H159" s="3" t="s">
        <v>17107</v>
      </c>
      <c r="I159" s="3" t="s">
        <v>19924</v>
      </c>
    </row>
    <row r="160" spans="1:9" x14ac:dyDescent="0.25">
      <c r="A160" s="3" t="s">
        <v>49</v>
      </c>
      <c r="B160" s="3" t="s">
        <v>206</v>
      </c>
      <c r="C160" s="3" t="s">
        <v>3023</v>
      </c>
      <c r="D160" s="3" t="s">
        <v>5840</v>
      </c>
      <c r="E160" s="3" t="s">
        <v>11474</v>
      </c>
      <c r="F160" s="3" t="s">
        <v>8657</v>
      </c>
      <c r="G160" s="3" t="s">
        <v>14291</v>
      </c>
      <c r="H160" s="3" t="s">
        <v>17108</v>
      </c>
      <c r="I160" s="3" t="s">
        <v>19925</v>
      </c>
    </row>
    <row r="161" spans="1:9" x14ac:dyDescent="0.25">
      <c r="A161" s="3" t="s">
        <v>49</v>
      </c>
      <c r="B161" s="3" t="s">
        <v>207</v>
      </c>
      <c r="C161" s="3" t="s">
        <v>3024</v>
      </c>
      <c r="D161" s="3" t="s">
        <v>5841</v>
      </c>
      <c r="E161" s="3" t="s">
        <v>11475</v>
      </c>
      <c r="F161" s="3" t="s">
        <v>8658</v>
      </c>
      <c r="G161" s="3" t="s">
        <v>14292</v>
      </c>
      <c r="H161" s="3" t="s">
        <v>17109</v>
      </c>
      <c r="I161" s="3" t="s">
        <v>19926</v>
      </c>
    </row>
    <row r="162" spans="1:9" x14ac:dyDescent="0.25">
      <c r="A162" s="3" t="s">
        <v>49</v>
      </c>
      <c r="B162" s="3" t="s">
        <v>208</v>
      </c>
      <c r="C162" s="3" t="s">
        <v>3025</v>
      </c>
      <c r="D162" s="3" t="s">
        <v>5842</v>
      </c>
      <c r="E162" s="3" t="s">
        <v>11476</v>
      </c>
      <c r="F162" s="3" t="s">
        <v>8659</v>
      </c>
      <c r="G162" s="3" t="s">
        <v>14293</v>
      </c>
      <c r="H162" s="3" t="s">
        <v>17110</v>
      </c>
      <c r="I162" s="3" t="s">
        <v>19927</v>
      </c>
    </row>
    <row r="163" spans="1:9" x14ac:dyDescent="0.25">
      <c r="A163" s="3" t="s">
        <v>49</v>
      </c>
      <c r="B163" s="3" t="s">
        <v>209</v>
      </c>
      <c r="C163" s="3" t="s">
        <v>3026</v>
      </c>
      <c r="D163" s="3" t="s">
        <v>5843</v>
      </c>
      <c r="E163" s="3" t="s">
        <v>11477</v>
      </c>
      <c r="F163" s="3" t="s">
        <v>8660</v>
      </c>
      <c r="G163" s="3" t="s">
        <v>14294</v>
      </c>
      <c r="H163" s="3" t="s">
        <v>17111</v>
      </c>
      <c r="I163" s="3" t="s">
        <v>19928</v>
      </c>
    </row>
    <row r="164" spans="1:9" x14ac:dyDescent="0.25">
      <c r="A164" s="3" t="s">
        <v>49</v>
      </c>
      <c r="B164" s="3" t="s">
        <v>210</v>
      </c>
      <c r="C164" s="3" t="s">
        <v>3027</v>
      </c>
      <c r="D164" s="3" t="s">
        <v>5844</v>
      </c>
      <c r="E164" s="3" t="s">
        <v>11478</v>
      </c>
      <c r="F164" s="3" t="s">
        <v>8661</v>
      </c>
      <c r="G164" s="3" t="s">
        <v>14295</v>
      </c>
      <c r="H164" s="3" t="s">
        <v>17112</v>
      </c>
      <c r="I164" s="3" t="s">
        <v>19929</v>
      </c>
    </row>
    <row r="165" spans="1:9" x14ac:dyDescent="0.25">
      <c r="A165" s="3" t="s">
        <v>49</v>
      </c>
      <c r="B165" s="3" t="s">
        <v>211</v>
      </c>
      <c r="C165" s="3" t="s">
        <v>3028</v>
      </c>
      <c r="D165" s="3" t="s">
        <v>5845</v>
      </c>
      <c r="E165" s="3" t="s">
        <v>11479</v>
      </c>
      <c r="F165" s="3" t="s">
        <v>8662</v>
      </c>
      <c r="G165" s="3" t="s">
        <v>14296</v>
      </c>
      <c r="H165" s="3" t="s">
        <v>17113</v>
      </c>
      <c r="I165" s="3" t="s">
        <v>19930</v>
      </c>
    </row>
    <row r="166" spans="1:9" x14ac:dyDescent="0.25">
      <c r="A166" s="3" t="s">
        <v>49</v>
      </c>
      <c r="B166" s="3" t="s">
        <v>212</v>
      </c>
      <c r="C166" s="3" t="s">
        <v>3029</v>
      </c>
      <c r="D166" s="3" t="s">
        <v>5846</v>
      </c>
      <c r="E166" s="3" t="s">
        <v>11480</v>
      </c>
      <c r="F166" s="3" t="s">
        <v>8663</v>
      </c>
      <c r="G166" s="3" t="s">
        <v>14297</v>
      </c>
      <c r="H166" s="3" t="s">
        <v>17114</v>
      </c>
      <c r="I166" s="3" t="s">
        <v>19931</v>
      </c>
    </row>
    <row r="167" spans="1:9" x14ac:dyDescent="0.25">
      <c r="A167" s="3" t="s">
        <v>49</v>
      </c>
      <c r="B167" s="3" t="s">
        <v>213</v>
      </c>
      <c r="C167" s="3" t="s">
        <v>3030</v>
      </c>
      <c r="D167" s="3" t="s">
        <v>5847</v>
      </c>
      <c r="E167" s="3" t="s">
        <v>11481</v>
      </c>
      <c r="F167" s="3" t="s">
        <v>8664</v>
      </c>
      <c r="G167" s="3" t="s">
        <v>14298</v>
      </c>
      <c r="H167" s="3" t="s">
        <v>17115</v>
      </c>
      <c r="I167" s="3" t="s">
        <v>19932</v>
      </c>
    </row>
    <row r="168" spans="1:9" x14ac:dyDescent="0.25">
      <c r="A168" s="3" t="s">
        <v>49</v>
      </c>
      <c r="B168" s="3" t="s">
        <v>214</v>
      </c>
      <c r="C168" s="3" t="s">
        <v>3031</v>
      </c>
      <c r="D168" s="3" t="s">
        <v>5848</v>
      </c>
      <c r="E168" s="3" t="s">
        <v>11482</v>
      </c>
      <c r="F168" s="3" t="s">
        <v>8665</v>
      </c>
      <c r="G168" s="3" t="s">
        <v>14299</v>
      </c>
      <c r="H168" s="3" t="s">
        <v>17116</v>
      </c>
      <c r="I168" s="3" t="s">
        <v>19933</v>
      </c>
    </row>
    <row r="169" spans="1:9" x14ac:dyDescent="0.25">
      <c r="A169" s="3" t="s">
        <v>49</v>
      </c>
      <c r="B169" s="3" t="s">
        <v>215</v>
      </c>
      <c r="C169" s="3" t="s">
        <v>3032</v>
      </c>
      <c r="D169" s="3" t="s">
        <v>5849</v>
      </c>
      <c r="E169" s="3" t="s">
        <v>11483</v>
      </c>
      <c r="F169" s="3" t="s">
        <v>8666</v>
      </c>
      <c r="G169" s="3" t="s">
        <v>14300</v>
      </c>
      <c r="H169" s="3" t="s">
        <v>17117</v>
      </c>
      <c r="I169" s="3" t="s">
        <v>19934</v>
      </c>
    </row>
    <row r="170" spans="1:9" x14ac:dyDescent="0.25">
      <c r="A170" s="3" t="s">
        <v>49</v>
      </c>
      <c r="B170" s="3" t="s">
        <v>216</v>
      </c>
      <c r="C170" s="3" t="s">
        <v>3033</v>
      </c>
      <c r="D170" s="3" t="s">
        <v>5850</v>
      </c>
      <c r="E170" s="3" t="s">
        <v>11484</v>
      </c>
      <c r="F170" s="3" t="s">
        <v>8667</v>
      </c>
      <c r="G170" s="3" t="s">
        <v>14301</v>
      </c>
      <c r="H170" s="3" t="s">
        <v>17118</v>
      </c>
      <c r="I170" s="3" t="s">
        <v>19935</v>
      </c>
    </row>
    <row r="171" spans="1:9" x14ac:dyDescent="0.25">
      <c r="A171" s="3" t="s">
        <v>49</v>
      </c>
      <c r="B171" s="3" t="s">
        <v>217</v>
      </c>
      <c r="C171" s="3" t="s">
        <v>3034</v>
      </c>
      <c r="D171" s="3" t="s">
        <v>5851</v>
      </c>
      <c r="E171" s="3" t="s">
        <v>11485</v>
      </c>
      <c r="F171" s="3" t="s">
        <v>8668</v>
      </c>
      <c r="G171" s="3" t="s">
        <v>14302</v>
      </c>
      <c r="H171" s="3" t="s">
        <v>17119</v>
      </c>
      <c r="I171" s="3" t="s">
        <v>19936</v>
      </c>
    </row>
    <row r="172" spans="1:9" x14ac:dyDescent="0.25">
      <c r="A172" s="3" t="s">
        <v>49</v>
      </c>
      <c r="B172" s="3" t="s">
        <v>218</v>
      </c>
      <c r="C172" s="3" t="s">
        <v>3035</v>
      </c>
      <c r="D172" s="3" t="s">
        <v>5852</v>
      </c>
      <c r="E172" s="3" t="s">
        <v>11486</v>
      </c>
      <c r="F172" s="3" t="s">
        <v>8669</v>
      </c>
      <c r="G172" s="3" t="s">
        <v>14303</v>
      </c>
      <c r="H172" s="3" t="s">
        <v>17120</v>
      </c>
      <c r="I172" s="3" t="s">
        <v>19937</v>
      </c>
    </row>
    <row r="173" spans="1:9" x14ac:dyDescent="0.25">
      <c r="A173" s="3" t="s">
        <v>49</v>
      </c>
      <c r="B173" s="3" t="s">
        <v>219</v>
      </c>
      <c r="C173" s="3" t="s">
        <v>3036</v>
      </c>
      <c r="D173" s="3" t="s">
        <v>5853</v>
      </c>
      <c r="E173" s="3" t="s">
        <v>11487</v>
      </c>
      <c r="F173" s="3" t="s">
        <v>8670</v>
      </c>
      <c r="G173" s="3" t="s">
        <v>14304</v>
      </c>
      <c r="H173" s="3" t="s">
        <v>17121</v>
      </c>
      <c r="I173" s="3" t="s">
        <v>19938</v>
      </c>
    </row>
    <row r="174" spans="1:9" x14ac:dyDescent="0.25">
      <c r="A174" s="3" t="s">
        <v>49</v>
      </c>
      <c r="B174" s="3" t="s">
        <v>220</v>
      </c>
      <c r="C174" s="3" t="s">
        <v>3037</v>
      </c>
      <c r="D174" s="3" t="s">
        <v>5854</v>
      </c>
      <c r="E174" s="3" t="s">
        <v>11488</v>
      </c>
      <c r="F174" s="3" t="s">
        <v>8671</v>
      </c>
      <c r="G174" s="3" t="s">
        <v>14305</v>
      </c>
      <c r="H174" s="3" t="s">
        <v>17122</v>
      </c>
      <c r="I174" s="3" t="s">
        <v>19939</v>
      </c>
    </row>
    <row r="175" spans="1:9" x14ac:dyDescent="0.25">
      <c r="A175" s="3" t="s">
        <v>49</v>
      </c>
      <c r="B175" s="3" t="s">
        <v>221</v>
      </c>
      <c r="C175" s="3" t="s">
        <v>3038</v>
      </c>
      <c r="D175" s="3" t="s">
        <v>5855</v>
      </c>
      <c r="E175" s="3" t="s">
        <v>11489</v>
      </c>
      <c r="F175" s="3" t="s">
        <v>8672</v>
      </c>
      <c r="G175" s="3" t="s">
        <v>14306</v>
      </c>
      <c r="H175" s="3" t="s">
        <v>17123</v>
      </c>
      <c r="I175" s="3" t="s">
        <v>19940</v>
      </c>
    </row>
    <row r="176" spans="1:9" x14ac:dyDescent="0.25">
      <c r="A176" s="3" t="s">
        <v>49</v>
      </c>
      <c r="B176" s="3" t="s">
        <v>222</v>
      </c>
      <c r="C176" s="3" t="s">
        <v>3039</v>
      </c>
      <c r="D176" s="3" t="s">
        <v>5856</v>
      </c>
      <c r="E176" s="3" t="s">
        <v>11490</v>
      </c>
      <c r="F176" s="3" t="s">
        <v>8673</v>
      </c>
      <c r="G176" s="3" t="s">
        <v>14307</v>
      </c>
      <c r="H176" s="3" t="s">
        <v>17124</v>
      </c>
      <c r="I176" s="3" t="s">
        <v>19941</v>
      </c>
    </row>
    <row r="177" spans="1:9" x14ac:dyDescent="0.25">
      <c r="A177" s="3" t="s">
        <v>49</v>
      </c>
      <c r="B177" s="3" t="s">
        <v>223</v>
      </c>
      <c r="C177" s="3" t="s">
        <v>3040</v>
      </c>
      <c r="D177" s="3" t="s">
        <v>5857</v>
      </c>
      <c r="E177" s="3" t="s">
        <v>11491</v>
      </c>
      <c r="F177" s="3" t="s">
        <v>8674</v>
      </c>
      <c r="G177" s="3" t="s">
        <v>14308</v>
      </c>
      <c r="H177" s="3" t="s">
        <v>17125</v>
      </c>
      <c r="I177" s="3" t="s">
        <v>19942</v>
      </c>
    </row>
    <row r="178" spans="1:9" x14ac:dyDescent="0.25">
      <c r="A178" s="3" t="s">
        <v>49</v>
      </c>
      <c r="B178" s="3" t="s">
        <v>224</v>
      </c>
      <c r="C178" s="3" t="s">
        <v>3041</v>
      </c>
      <c r="D178" s="3" t="s">
        <v>5858</v>
      </c>
      <c r="E178" s="3" t="s">
        <v>11492</v>
      </c>
      <c r="F178" s="3" t="s">
        <v>8675</v>
      </c>
      <c r="G178" s="3" t="s">
        <v>14309</v>
      </c>
      <c r="H178" s="3" t="s">
        <v>17126</v>
      </c>
      <c r="I178" s="3" t="s">
        <v>19943</v>
      </c>
    </row>
    <row r="179" spans="1:9" x14ac:dyDescent="0.25">
      <c r="A179" s="3" t="s">
        <v>49</v>
      </c>
      <c r="B179" s="3" t="s">
        <v>225</v>
      </c>
      <c r="C179" s="3" t="s">
        <v>3042</v>
      </c>
      <c r="D179" s="3" t="s">
        <v>5859</v>
      </c>
      <c r="E179" s="3" t="s">
        <v>11493</v>
      </c>
      <c r="F179" s="3" t="s">
        <v>8676</v>
      </c>
      <c r="G179" s="3" t="s">
        <v>14310</v>
      </c>
      <c r="H179" s="3" t="s">
        <v>17127</v>
      </c>
      <c r="I179" s="3" t="s">
        <v>19944</v>
      </c>
    </row>
    <row r="180" spans="1:9" x14ac:dyDescent="0.25">
      <c r="A180" s="3" t="s">
        <v>49</v>
      </c>
      <c r="B180" s="3" t="s">
        <v>226</v>
      </c>
      <c r="C180" s="3" t="s">
        <v>3043</v>
      </c>
      <c r="D180" s="3" t="s">
        <v>5860</v>
      </c>
      <c r="E180" s="3" t="s">
        <v>11494</v>
      </c>
      <c r="F180" s="3" t="s">
        <v>8677</v>
      </c>
      <c r="G180" s="3" t="s">
        <v>14311</v>
      </c>
      <c r="H180" s="3" t="s">
        <v>17128</v>
      </c>
      <c r="I180" s="3" t="s">
        <v>19945</v>
      </c>
    </row>
    <row r="181" spans="1:9" x14ac:dyDescent="0.25">
      <c r="A181" s="3" t="s">
        <v>49</v>
      </c>
      <c r="B181" s="3" t="s">
        <v>227</v>
      </c>
      <c r="C181" s="3" t="s">
        <v>3044</v>
      </c>
      <c r="D181" s="3" t="s">
        <v>5861</v>
      </c>
      <c r="E181" s="3" t="s">
        <v>11495</v>
      </c>
      <c r="F181" s="3" t="s">
        <v>8678</v>
      </c>
      <c r="G181" s="3" t="s">
        <v>14312</v>
      </c>
      <c r="H181" s="3" t="s">
        <v>17129</v>
      </c>
      <c r="I181" s="3" t="s">
        <v>19946</v>
      </c>
    </row>
    <row r="182" spans="1:9" x14ac:dyDescent="0.25">
      <c r="A182" s="3" t="s">
        <v>49</v>
      </c>
      <c r="B182" s="3" t="s">
        <v>228</v>
      </c>
      <c r="C182" s="3" t="s">
        <v>3045</v>
      </c>
      <c r="D182" s="3" t="s">
        <v>5862</v>
      </c>
      <c r="E182" s="3" t="s">
        <v>11496</v>
      </c>
      <c r="F182" s="3" t="s">
        <v>8679</v>
      </c>
      <c r="G182" s="3" t="s">
        <v>14313</v>
      </c>
      <c r="H182" s="3" t="s">
        <v>17130</v>
      </c>
      <c r="I182" s="3" t="s">
        <v>19947</v>
      </c>
    </row>
    <row r="183" spans="1:9" x14ac:dyDescent="0.25">
      <c r="A183" s="3" t="s">
        <v>49</v>
      </c>
      <c r="B183" s="3" t="s">
        <v>229</v>
      </c>
      <c r="C183" s="3" t="s">
        <v>3046</v>
      </c>
      <c r="D183" s="3" t="s">
        <v>5863</v>
      </c>
      <c r="E183" s="3" t="s">
        <v>11497</v>
      </c>
      <c r="F183" s="3" t="s">
        <v>8680</v>
      </c>
      <c r="G183" s="3" t="s">
        <v>14314</v>
      </c>
      <c r="H183" s="3" t="s">
        <v>17131</v>
      </c>
      <c r="I183" s="3" t="s">
        <v>19948</v>
      </c>
    </row>
    <row r="184" spans="1:9" x14ac:dyDescent="0.25">
      <c r="A184" s="3" t="s">
        <v>49</v>
      </c>
      <c r="B184" s="3" t="s">
        <v>230</v>
      </c>
      <c r="C184" s="3" t="s">
        <v>3047</v>
      </c>
      <c r="D184" s="3" t="s">
        <v>5864</v>
      </c>
      <c r="E184" s="3" t="s">
        <v>11498</v>
      </c>
      <c r="F184" s="3" t="s">
        <v>8681</v>
      </c>
      <c r="G184" s="3" t="s">
        <v>14315</v>
      </c>
      <c r="H184" s="3" t="s">
        <v>17132</v>
      </c>
      <c r="I184" s="3" t="s">
        <v>19949</v>
      </c>
    </row>
    <row r="185" spans="1:9" x14ac:dyDescent="0.25">
      <c r="A185" s="3" t="s">
        <v>49</v>
      </c>
      <c r="B185" s="3" t="s">
        <v>231</v>
      </c>
      <c r="C185" s="3" t="s">
        <v>3048</v>
      </c>
      <c r="D185" s="3" t="s">
        <v>5865</v>
      </c>
      <c r="E185" s="3" t="s">
        <v>11499</v>
      </c>
      <c r="F185" s="3" t="s">
        <v>8682</v>
      </c>
      <c r="G185" s="3" t="s">
        <v>14316</v>
      </c>
      <c r="H185" s="3" t="s">
        <v>17133</v>
      </c>
      <c r="I185" s="3" t="s">
        <v>19950</v>
      </c>
    </row>
    <row r="186" spans="1:9" x14ac:dyDescent="0.25">
      <c r="A186" s="3" t="s">
        <v>49</v>
      </c>
      <c r="B186" s="3" t="s">
        <v>232</v>
      </c>
      <c r="C186" s="3" t="s">
        <v>3049</v>
      </c>
      <c r="D186" s="3" t="s">
        <v>5866</v>
      </c>
      <c r="E186" s="3" t="s">
        <v>11500</v>
      </c>
      <c r="F186" s="3" t="s">
        <v>8683</v>
      </c>
      <c r="G186" s="3" t="s">
        <v>14317</v>
      </c>
      <c r="H186" s="3" t="s">
        <v>17134</v>
      </c>
      <c r="I186" s="3" t="s">
        <v>19951</v>
      </c>
    </row>
    <row r="187" spans="1:9" x14ac:dyDescent="0.25">
      <c r="A187" s="3" t="s">
        <v>49</v>
      </c>
      <c r="B187" s="3" t="s">
        <v>233</v>
      </c>
      <c r="C187" s="3" t="s">
        <v>3050</v>
      </c>
      <c r="D187" s="3" t="s">
        <v>5867</v>
      </c>
      <c r="E187" s="3" t="s">
        <v>11501</v>
      </c>
      <c r="F187" s="3" t="s">
        <v>8684</v>
      </c>
      <c r="G187" s="3" t="s">
        <v>14318</v>
      </c>
      <c r="H187" s="3" t="s">
        <v>17135</v>
      </c>
      <c r="I187" s="3" t="s">
        <v>19952</v>
      </c>
    </row>
    <row r="188" spans="1:9" x14ac:dyDescent="0.25">
      <c r="A188" s="3" t="s">
        <v>49</v>
      </c>
      <c r="B188" s="3" t="s">
        <v>234</v>
      </c>
      <c r="C188" s="3" t="s">
        <v>3051</v>
      </c>
      <c r="D188" s="3" t="s">
        <v>5868</v>
      </c>
      <c r="E188" s="3" t="s">
        <v>11502</v>
      </c>
      <c r="F188" s="3" t="s">
        <v>8685</v>
      </c>
      <c r="G188" s="3" t="s">
        <v>14319</v>
      </c>
      <c r="H188" s="3" t="s">
        <v>17136</v>
      </c>
      <c r="I188" s="3" t="s">
        <v>19953</v>
      </c>
    </row>
    <row r="189" spans="1:9" x14ac:dyDescent="0.25">
      <c r="A189" s="3" t="s">
        <v>49</v>
      </c>
      <c r="B189" s="3" t="s">
        <v>235</v>
      </c>
      <c r="C189" s="3" t="s">
        <v>3052</v>
      </c>
      <c r="D189" s="3" t="s">
        <v>5869</v>
      </c>
      <c r="E189" s="3" t="s">
        <v>11503</v>
      </c>
      <c r="F189" s="3" t="s">
        <v>8686</v>
      </c>
      <c r="G189" s="3" t="s">
        <v>14320</v>
      </c>
      <c r="H189" s="3" t="s">
        <v>17137</v>
      </c>
      <c r="I189" s="3" t="s">
        <v>19954</v>
      </c>
    </row>
    <row r="190" spans="1:9" x14ac:dyDescent="0.25">
      <c r="A190" s="3" t="s">
        <v>49</v>
      </c>
      <c r="B190" s="3" t="s">
        <v>236</v>
      </c>
      <c r="C190" s="3" t="s">
        <v>3053</v>
      </c>
      <c r="D190" s="3" t="s">
        <v>5870</v>
      </c>
      <c r="E190" s="3" t="s">
        <v>11504</v>
      </c>
      <c r="F190" s="3" t="s">
        <v>8687</v>
      </c>
      <c r="G190" s="3" t="s">
        <v>14321</v>
      </c>
      <c r="H190" s="3" t="s">
        <v>17138</v>
      </c>
      <c r="I190" s="3" t="s">
        <v>19955</v>
      </c>
    </row>
    <row r="191" spans="1:9" x14ac:dyDescent="0.25">
      <c r="A191" s="3" t="s">
        <v>49</v>
      </c>
      <c r="B191" s="3" t="s">
        <v>237</v>
      </c>
      <c r="C191" s="3" t="s">
        <v>3054</v>
      </c>
      <c r="D191" s="3" t="s">
        <v>5871</v>
      </c>
      <c r="E191" s="3" t="s">
        <v>11505</v>
      </c>
      <c r="F191" s="3" t="s">
        <v>8688</v>
      </c>
      <c r="G191" s="3" t="s">
        <v>14322</v>
      </c>
      <c r="H191" s="3" t="s">
        <v>17139</v>
      </c>
      <c r="I191" s="3" t="s">
        <v>19956</v>
      </c>
    </row>
    <row r="192" spans="1:9" x14ac:dyDescent="0.25">
      <c r="A192" s="3" t="s">
        <v>49</v>
      </c>
      <c r="B192" s="3" t="s">
        <v>238</v>
      </c>
      <c r="C192" s="3" t="s">
        <v>3055</v>
      </c>
      <c r="D192" s="3" t="s">
        <v>5872</v>
      </c>
      <c r="E192" s="3" t="s">
        <v>11506</v>
      </c>
      <c r="F192" s="3" t="s">
        <v>8689</v>
      </c>
      <c r="G192" s="3" t="s">
        <v>14323</v>
      </c>
      <c r="H192" s="3" t="s">
        <v>17140</v>
      </c>
      <c r="I192" s="3" t="s">
        <v>19957</v>
      </c>
    </row>
    <row r="193" spans="1:9" x14ac:dyDescent="0.25">
      <c r="A193" s="3" t="s">
        <v>49</v>
      </c>
      <c r="B193" s="3" t="s">
        <v>239</v>
      </c>
      <c r="C193" s="3" t="s">
        <v>3056</v>
      </c>
      <c r="D193" s="3" t="s">
        <v>5873</v>
      </c>
      <c r="E193" s="3" t="s">
        <v>11507</v>
      </c>
      <c r="F193" s="3" t="s">
        <v>8690</v>
      </c>
      <c r="G193" s="3" t="s">
        <v>14324</v>
      </c>
      <c r="H193" s="3" t="s">
        <v>17141</v>
      </c>
      <c r="I193" s="3" t="s">
        <v>19958</v>
      </c>
    </row>
    <row r="194" spans="1:9" x14ac:dyDescent="0.25">
      <c r="A194" s="3" t="s">
        <v>49</v>
      </c>
      <c r="B194" s="3" t="s">
        <v>240</v>
      </c>
      <c r="C194" s="3" t="s">
        <v>3057</v>
      </c>
      <c r="D194" s="3" t="s">
        <v>5874</v>
      </c>
      <c r="E194" s="3" t="s">
        <v>11508</v>
      </c>
      <c r="F194" s="3" t="s">
        <v>8691</v>
      </c>
      <c r="G194" s="3" t="s">
        <v>14325</v>
      </c>
      <c r="H194" s="3" t="s">
        <v>17142</v>
      </c>
      <c r="I194" s="3" t="s">
        <v>19959</v>
      </c>
    </row>
    <row r="195" spans="1:9" x14ac:dyDescent="0.25">
      <c r="A195" s="3" t="s">
        <v>49</v>
      </c>
      <c r="B195" s="3" t="s">
        <v>241</v>
      </c>
      <c r="C195" s="3" t="s">
        <v>3058</v>
      </c>
      <c r="D195" s="3" t="s">
        <v>5875</v>
      </c>
      <c r="E195" s="3" t="s">
        <v>11509</v>
      </c>
      <c r="F195" s="3" t="s">
        <v>8692</v>
      </c>
      <c r="G195" s="3" t="s">
        <v>14326</v>
      </c>
      <c r="H195" s="3" t="s">
        <v>17143</v>
      </c>
      <c r="I195" s="3" t="s">
        <v>19960</v>
      </c>
    </row>
    <row r="196" spans="1:9" x14ac:dyDescent="0.25">
      <c r="A196" s="3" t="s">
        <v>49</v>
      </c>
      <c r="B196" s="3" t="s">
        <v>242</v>
      </c>
      <c r="C196" s="3" t="s">
        <v>3059</v>
      </c>
      <c r="D196" s="3" t="s">
        <v>5876</v>
      </c>
      <c r="E196" s="3" t="s">
        <v>11510</v>
      </c>
      <c r="F196" s="3" t="s">
        <v>8693</v>
      </c>
      <c r="G196" s="3" t="s">
        <v>14327</v>
      </c>
      <c r="H196" s="3" t="s">
        <v>17144</v>
      </c>
      <c r="I196" s="3" t="s">
        <v>19961</v>
      </c>
    </row>
    <row r="197" spans="1:9" x14ac:dyDescent="0.25">
      <c r="A197" s="3" t="s">
        <v>49</v>
      </c>
      <c r="B197" s="3" t="s">
        <v>243</v>
      </c>
      <c r="C197" s="3" t="s">
        <v>3060</v>
      </c>
      <c r="D197" s="3" t="s">
        <v>5877</v>
      </c>
      <c r="E197" s="3" t="s">
        <v>11511</v>
      </c>
      <c r="F197" s="3" t="s">
        <v>8694</v>
      </c>
      <c r="G197" s="3" t="s">
        <v>14328</v>
      </c>
      <c r="H197" s="3" t="s">
        <v>17145</v>
      </c>
      <c r="I197" s="3" t="s">
        <v>19962</v>
      </c>
    </row>
    <row r="198" spans="1:9" x14ac:dyDescent="0.25">
      <c r="A198" s="3" t="s">
        <v>49</v>
      </c>
      <c r="B198" s="3" t="s">
        <v>244</v>
      </c>
      <c r="C198" s="3" t="s">
        <v>3061</v>
      </c>
      <c r="D198" s="3" t="s">
        <v>5878</v>
      </c>
      <c r="E198" s="3" t="s">
        <v>11512</v>
      </c>
      <c r="F198" s="3" t="s">
        <v>8695</v>
      </c>
      <c r="G198" s="3" t="s">
        <v>14329</v>
      </c>
      <c r="H198" s="3" t="s">
        <v>17146</v>
      </c>
      <c r="I198" s="3" t="s">
        <v>19963</v>
      </c>
    </row>
    <row r="199" spans="1:9" x14ac:dyDescent="0.25">
      <c r="A199" s="3" t="s">
        <v>49</v>
      </c>
      <c r="B199" s="3" t="s">
        <v>245</v>
      </c>
      <c r="C199" s="3" t="s">
        <v>3062</v>
      </c>
      <c r="D199" s="3" t="s">
        <v>5879</v>
      </c>
      <c r="E199" s="3" t="s">
        <v>11513</v>
      </c>
      <c r="F199" s="3" t="s">
        <v>8696</v>
      </c>
      <c r="G199" s="3" t="s">
        <v>14330</v>
      </c>
      <c r="H199" s="3" t="s">
        <v>17147</v>
      </c>
      <c r="I199" s="3" t="s">
        <v>19964</v>
      </c>
    </row>
    <row r="200" spans="1:9" x14ac:dyDescent="0.25">
      <c r="A200" s="3" t="s">
        <v>49</v>
      </c>
      <c r="B200" s="3" t="s">
        <v>246</v>
      </c>
      <c r="C200" s="3" t="s">
        <v>3063</v>
      </c>
      <c r="D200" s="3" t="s">
        <v>5880</v>
      </c>
      <c r="E200" s="3" t="s">
        <v>11514</v>
      </c>
      <c r="F200" s="3" t="s">
        <v>8697</v>
      </c>
      <c r="G200" s="3" t="s">
        <v>14331</v>
      </c>
      <c r="H200" s="3" t="s">
        <v>17148</v>
      </c>
      <c r="I200" s="3" t="s">
        <v>19965</v>
      </c>
    </row>
    <row r="201" spans="1:9" x14ac:dyDescent="0.25">
      <c r="A201" s="3" t="s">
        <v>49</v>
      </c>
      <c r="B201" s="3" t="s">
        <v>247</v>
      </c>
      <c r="C201" s="3" t="s">
        <v>3064</v>
      </c>
      <c r="D201" s="3" t="s">
        <v>5881</v>
      </c>
      <c r="E201" s="3" t="s">
        <v>11515</v>
      </c>
      <c r="F201" s="3" t="s">
        <v>8698</v>
      </c>
      <c r="G201" s="3" t="s">
        <v>14332</v>
      </c>
      <c r="H201" s="3" t="s">
        <v>17149</v>
      </c>
      <c r="I201" s="3" t="s">
        <v>19966</v>
      </c>
    </row>
    <row r="202" spans="1:9" x14ac:dyDescent="0.25">
      <c r="A202" s="3" t="s">
        <v>49</v>
      </c>
      <c r="B202" s="3" t="s">
        <v>248</v>
      </c>
      <c r="C202" s="3" t="s">
        <v>3065</v>
      </c>
      <c r="D202" s="3" t="s">
        <v>5882</v>
      </c>
      <c r="E202" s="3" t="s">
        <v>11516</v>
      </c>
      <c r="F202" s="3" t="s">
        <v>8699</v>
      </c>
      <c r="G202" s="3" t="s">
        <v>14333</v>
      </c>
      <c r="H202" s="3" t="s">
        <v>17150</v>
      </c>
      <c r="I202" s="3" t="s">
        <v>19967</v>
      </c>
    </row>
    <row r="203" spans="1:9" x14ac:dyDescent="0.25">
      <c r="A203" s="3" t="s">
        <v>49</v>
      </c>
      <c r="B203" s="3" t="s">
        <v>249</v>
      </c>
      <c r="C203" s="3" t="s">
        <v>3066</v>
      </c>
      <c r="D203" s="3" t="s">
        <v>5883</v>
      </c>
      <c r="E203" s="3" t="s">
        <v>11517</v>
      </c>
      <c r="F203" s="3" t="s">
        <v>8700</v>
      </c>
      <c r="G203" s="3" t="s">
        <v>14334</v>
      </c>
      <c r="H203" s="3" t="s">
        <v>17151</v>
      </c>
      <c r="I203" s="3" t="s">
        <v>19968</v>
      </c>
    </row>
    <row r="204" spans="1:9" x14ac:dyDescent="0.25">
      <c r="A204" s="3" t="s">
        <v>49</v>
      </c>
      <c r="B204" s="3" t="s">
        <v>250</v>
      </c>
      <c r="C204" s="3" t="s">
        <v>3067</v>
      </c>
      <c r="D204" s="3" t="s">
        <v>5884</v>
      </c>
      <c r="E204" s="3" t="s">
        <v>11518</v>
      </c>
      <c r="F204" s="3" t="s">
        <v>8701</v>
      </c>
      <c r="G204" s="3" t="s">
        <v>14335</v>
      </c>
      <c r="H204" s="3" t="s">
        <v>17152</v>
      </c>
      <c r="I204" s="3" t="s">
        <v>19969</v>
      </c>
    </row>
    <row r="205" spans="1:9" x14ac:dyDescent="0.25">
      <c r="A205" s="3" t="s">
        <v>49</v>
      </c>
      <c r="B205" s="3" t="s">
        <v>251</v>
      </c>
      <c r="C205" s="3" t="s">
        <v>3068</v>
      </c>
      <c r="D205" s="3" t="s">
        <v>5885</v>
      </c>
      <c r="E205" s="3" t="s">
        <v>11519</v>
      </c>
      <c r="F205" s="3" t="s">
        <v>8702</v>
      </c>
      <c r="G205" s="3" t="s">
        <v>14336</v>
      </c>
      <c r="H205" s="3" t="s">
        <v>17153</v>
      </c>
      <c r="I205" s="3" t="s">
        <v>19970</v>
      </c>
    </row>
    <row r="206" spans="1:9" x14ac:dyDescent="0.25">
      <c r="A206" s="3" t="s">
        <v>49</v>
      </c>
      <c r="B206" s="3" t="s">
        <v>252</v>
      </c>
      <c r="C206" s="3" t="s">
        <v>3069</v>
      </c>
      <c r="D206" s="3" t="s">
        <v>5886</v>
      </c>
      <c r="E206" s="3" t="s">
        <v>11520</v>
      </c>
      <c r="F206" s="3" t="s">
        <v>8703</v>
      </c>
      <c r="G206" s="3" t="s">
        <v>14337</v>
      </c>
      <c r="H206" s="3" t="s">
        <v>17154</v>
      </c>
      <c r="I206" s="3" t="s">
        <v>19971</v>
      </c>
    </row>
    <row r="207" spans="1:9" x14ac:dyDescent="0.25">
      <c r="A207" s="3" t="s">
        <v>49</v>
      </c>
      <c r="B207" s="3" t="s">
        <v>253</v>
      </c>
      <c r="C207" s="3" t="s">
        <v>3070</v>
      </c>
      <c r="D207" s="3" t="s">
        <v>5887</v>
      </c>
      <c r="E207" s="3" t="s">
        <v>11521</v>
      </c>
      <c r="F207" s="3" t="s">
        <v>8704</v>
      </c>
      <c r="G207" s="3" t="s">
        <v>14338</v>
      </c>
      <c r="H207" s="3" t="s">
        <v>17155</v>
      </c>
      <c r="I207" s="3" t="s">
        <v>19972</v>
      </c>
    </row>
    <row r="208" spans="1:9" x14ac:dyDescent="0.25">
      <c r="A208" s="3" t="s">
        <v>49</v>
      </c>
      <c r="B208" s="3" t="s">
        <v>254</v>
      </c>
      <c r="C208" s="3" t="s">
        <v>3071</v>
      </c>
      <c r="D208" s="3" t="s">
        <v>5888</v>
      </c>
      <c r="E208" s="3" t="s">
        <v>11522</v>
      </c>
      <c r="F208" s="3" t="s">
        <v>8705</v>
      </c>
      <c r="G208" s="3" t="s">
        <v>14339</v>
      </c>
      <c r="H208" s="3" t="s">
        <v>17156</v>
      </c>
      <c r="I208" s="3" t="s">
        <v>19973</v>
      </c>
    </row>
    <row r="209" spans="1:9" x14ac:dyDescent="0.25">
      <c r="A209" s="3" t="s">
        <v>49</v>
      </c>
      <c r="B209" s="3" t="s">
        <v>255</v>
      </c>
      <c r="C209" s="3" t="s">
        <v>3072</v>
      </c>
      <c r="D209" s="3" t="s">
        <v>5889</v>
      </c>
      <c r="E209" s="3" t="s">
        <v>11523</v>
      </c>
      <c r="F209" s="3" t="s">
        <v>8706</v>
      </c>
      <c r="G209" s="3" t="s">
        <v>14340</v>
      </c>
      <c r="H209" s="3" t="s">
        <v>17157</v>
      </c>
      <c r="I209" s="3" t="s">
        <v>19974</v>
      </c>
    </row>
    <row r="210" spans="1:9" x14ac:dyDescent="0.25">
      <c r="A210" s="3" t="s">
        <v>49</v>
      </c>
      <c r="B210" s="3" t="s">
        <v>256</v>
      </c>
      <c r="C210" s="3" t="s">
        <v>3073</v>
      </c>
      <c r="D210" s="3" t="s">
        <v>5890</v>
      </c>
      <c r="E210" s="3" t="s">
        <v>11524</v>
      </c>
      <c r="F210" s="3" t="s">
        <v>8707</v>
      </c>
      <c r="G210" s="3" t="s">
        <v>14341</v>
      </c>
      <c r="H210" s="3" t="s">
        <v>17158</v>
      </c>
      <c r="I210" s="3" t="s">
        <v>19975</v>
      </c>
    </row>
    <row r="211" spans="1:9" x14ac:dyDescent="0.25">
      <c r="A211" s="3" t="s">
        <v>49</v>
      </c>
      <c r="B211" s="3" t="s">
        <v>257</v>
      </c>
      <c r="C211" s="3" t="s">
        <v>3074</v>
      </c>
      <c r="D211" s="3" t="s">
        <v>5891</v>
      </c>
      <c r="E211" s="3" t="s">
        <v>11525</v>
      </c>
      <c r="F211" s="3" t="s">
        <v>8708</v>
      </c>
      <c r="G211" s="3" t="s">
        <v>14342</v>
      </c>
      <c r="H211" s="3" t="s">
        <v>17159</v>
      </c>
      <c r="I211" s="3" t="s">
        <v>19976</v>
      </c>
    </row>
    <row r="212" spans="1:9" x14ac:dyDescent="0.25">
      <c r="A212" s="3" t="s">
        <v>49</v>
      </c>
      <c r="B212" s="3" t="s">
        <v>258</v>
      </c>
      <c r="C212" s="3" t="s">
        <v>3075</v>
      </c>
      <c r="D212" s="3" t="s">
        <v>5892</v>
      </c>
      <c r="E212" s="3" t="s">
        <v>11526</v>
      </c>
      <c r="F212" s="3" t="s">
        <v>8709</v>
      </c>
      <c r="G212" s="3" t="s">
        <v>14343</v>
      </c>
      <c r="H212" s="3" t="s">
        <v>17160</v>
      </c>
      <c r="I212" s="3" t="s">
        <v>19977</v>
      </c>
    </row>
    <row r="213" spans="1:9" x14ac:dyDescent="0.25">
      <c r="A213" s="3" t="s">
        <v>49</v>
      </c>
      <c r="B213" s="3" t="s">
        <v>259</v>
      </c>
      <c r="C213" s="3" t="s">
        <v>3076</v>
      </c>
      <c r="D213" s="3" t="s">
        <v>5893</v>
      </c>
      <c r="E213" s="3" t="s">
        <v>11527</v>
      </c>
      <c r="F213" s="3" t="s">
        <v>8710</v>
      </c>
      <c r="G213" s="3" t="s">
        <v>14344</v>
      </c>
      <c r="H213" s="3" t="s">
        <v>17161</v>
      </c>
      <c r="I213" s="3" t="s">
        <v>19978</v>
      </c>
    </row>
    <row r="214" spans="1:9" x14ac:dyDescent="0.25">
      <c r="A214" s="3" t="s">
        <v>49</v>
      </c>
      <c r="B214" s="3" t="s">
        <v>260</v>
      </c>
      <c r="C214" s="3" t="s">
        <v>3077</v>
      </c>
      <c r="D214" s="3" t="s">
        <v>5894</v>
      </c>
      <c r="E214" s="3" t="s">
        <v>11528</v>
      </c>
      <c r="F214" s="3" t="s">
        <v>8711</v>
      </c>
      <c r="G214" s="3" t="s">
        <v>14345</v>
      </c>
      <c r="H214" s="3" t="s">
        <v>17162</v>
      </c>
      <c r="I214" s="3" t="s">
        <v>19979</v>
      </c>
    </row>
    <row r="215" spans="1:9" x14ac:dyDescent="0.25">
      <c r="A215" s="3" t="s">
        <v>49</v>
      </c>
      <c r="B215" s="3" t="s">
        <v>261</v>
      </c>
      <c r="C215" s="3" t="s">
        <v>3078</v>
      </c>
      <c r="D215" s="3" t="s">
        <v>5895</v>
      </c>
      <c r="E215" s="3" t="s">
        <v>11529</v>
      </c>
      <c r="F215" s="3" t="s">
        <v>8712</v>
      </c>
      <c r="G215" s="3" t="s">
        <v>14346</v>
      </c>
      <c r="H215" s="3" t="s">
        <v>17163</v>
      </c>
      <c r="I215" s="3" t="s">
        <v>19980</v>
      </c>
    </row>
    <row r="216" spans="1:9" x14ac:dyDescent="0.25">
      <c r="A216" s="3" t="s">
        <v>49</v>
      </c>
      <c r="B216" s="3" t="s">
        <v>262</v>
      </c>
      <c r="C216" s="3" t="s">
        <v>3079</v>
      </c>
      <c r="D216" s="3" t="s">
        <v>5896</v>
      </c>
      <c r="E216" s="3" t="s">
        <v>11530</v>
      </c>
      <c r="F216" s="3" t="s">
        <v>8713</v>
      </c>
      <c r="G216" s="3" t="s">
        <v>14347</v>
      </c>
      <c r="H216" s="3" t="s">
        <v>17164</v>
      </c>
      <c r="I216" s="3" t="s">
        <v>19981</v>
      </c>
    </row>
    <row r="217" spans="1:9" x14ac:dyDescent="0.25">
      <c r="A217" s="3" t="s">
        <v>49</v>
      </c>
      <c r="B217" s="3" t="s">
        <v>263</v>
      </c>
      <c r="C217" s="3" t="s">
        <v>3080</v>
      </c>
      <c r="D217" s="3" t="s">
        <v>5897</v>
      </c>
      <c r="E217" s="3" t="s">
        <v>11531</v>
      </c>
      <c r="F217" s="3" t="s">
        <v>8714</v>
      </c>
      <c r="G217" s="3" t="s">
        <v>14348</v>
      </c>
      <c r="H217" s="3" t="s">
        <v>17165</v>
      </c>
      <c r="I217" s="3" t="s">
        <v>19982</v>
      </c>
    </row>
    <row r="218" spans="1:9" x14ac:dyDescent="0.25">
      <c r="A218" s="3" t="s">
        <v>49</v>
      </c>
      <c r="B218" s="3" t="s">
        <v>264</v>
      </c>
      <c r="C218" s="3" t="s">
        <v>3081</v>
      </c>
      <c r="D218" s="3" t="s">
        <v>5898</v>
      </c>
      <c r="E218" s="3" t="s">
        <v>11532</v>
      </c>
      <c r="F218" s="3" t="s">
        <v>8715</v>
      </c>
      <c r="G218" s="3" t="s">
        <v>14349</v>
      </c>
      <c r="H218" s="3" t="s">
        <v>17166</v>
      </c>
      <c r="I218" s="3" t="s">
        <v>19983</v>
      </c>
    </row>
    <row r="219" spans="1:9" x14ac:dyDescent="0.25">
      <c r="A219" s="3" t="s">
        <v>49</v>
      </c>
      <c r="B219" s="3" t="s">
        <v>265</v>
      </c>
      <c r="C219" s="3" t="s">
        <v>3082</v>
      </c>
      <c r="D219" s="3" t="s">
        <v>5899</v>
      </c>
      <c r="E219" s="3" t="s">
        <v>11533</v>
      </c>
      <c r="F219" s="3" t="s">
        <v>8716</v>
      </c>
      <c r="G219" s="3" t="s">
        <v>14350</v>
      </c>
      <c r="H219" s="3" t="s">
        <v>17167</v>
      </c>
      <c r="I219" s="3" t="s">
        <v>19984</v>
      </c>
    </row>
    <row r="220" spans="1:9" x14ac:dyDescent="0.25">
      <c r="A220" s="3" t="s">
        <v>49</v>
      </c>
      <c r="B220" s="3" t="s">
        <v>266</v>
      </c>
      <c r="C220" s="3" t="s">
        <v>3083</v>
      </c>
      <c r="D220" s="3" t="s">
        <v>5900</v>
      </c>
      <c r="E220" s="3" t="s">
        <v>11534</v>
      </c>
      <c r="F220" s="3" t="s">
        <v>8717</v>
      </c>
      <c r="G220" s="3" t="s">
        <v>14351</v>
      </c>
      <c r="H220" s="3" t="s">
        <v>17168</v>
      </c>
      <c r="I220" s="3" t="s">
        <v>19985</v>
      </c>
    </row>
    <row r="221" spans="1:9" x14ac:dyDescent="0.25">
      <c r="A221" s="3" t="s">
        <v>49</v>
      </c>
      <c r="B221" s="3" t="s">
        <v>267</v>
      </c>
      <c r="C221" s="3" t="s">
        <v>3084</v>
      </c>
      <c r="D221" s="3" t="s">
        <v>5901</v>
      </c>
      <c r="E221" s="3" t="s">
        <v>11535</v>
      </c>
      <c r="F221" s="3" t="s">
        <v>8718</v>
      </c>
      <c r="G221" s="3" t="s">
        <v>14352</v>
      </c>
      <c r="H221" s="3" t="s">
        <v>17169</v>
      </c>
      <c r="I221" s="3" t="s">
        <v>19986</v>
      </c>
    </row>
    <row r="222" spans="1:9" x14ac:dyDescent="0.25">
      <c r="A222" s="3" t="s">
        <v>49</v>
      </c>
      <c r="B222" s="3" t="s">
        <v>268</v>
      </c>
      <c r="C222" s="3" t="s">
        <v>3085</v>
      </c>
      <c r="D222" s="3" t="s">
        <v>5902</v>
      </c>
      <c r="E222" s="3" t="s">
        <v>11536</v>
      </c>
      <c r="F222" s="3" t="s">
        <v>8719</v>
      </c>
      <c r="G222" s="3" t="s">
        <v>14353</v>
      </c>
      <c r="H222" s="3" t="s">
        <v>17170</v>
      </c>
      <c r="I222" s="3" t="s">
        <v>19987</v>
      </c>
    </row>
    <row r="223" spans="1:9" x14ac:dyDescent="0.25">
      <c r="A223" s="3" t="s">
        <v>49</v>
      </c>
      <c r="B223" s="3" t="s">
        <v>269</v>
      </c>
      <c r="C223" s="3" t="s">
        <v>3086</v>
      </c>
      <c r="D223" s="3" t="s">
        <v>5903</v>
      </c>
      <c r="E223" s="3" t="s">
        <v>11537</v>
      </c>
      <c r="F223" s="3" t="s">
        <v>8720</v>
      </c>
      <c r="G223" s="3" t="s">
        <v>14354</v>
      </c>
      <c r="H223" s="3" t="s">
        <v>17171</v>
      </c>
      <c r="I223" s="3" t="s">
        <v>19988</v>
      </c>
    </row>
    <row r="224" spans="1:9" x14ac:dyDescent="0.25">
      <c r="A224" s="3" t="s">
        <v>49</v>
      </c>
      <c r="B224" s="3" t="s">
        <v>270</v>
      </c>
      <c r="C224" s="3" t="s">
        <v>3087</v>
      </c>
      <c r="D224" s="3" t="s">
        <v>5904</v>
      </c>
      <c r="E224" s="3" t="s">
        <v>11538</v>
      </c>
      <c r="F224" s="3" t="s">
        <v>8721</v>
      </c>
      <c r="G224" s="3" t="s">
        <v>14355</v>
      </c>
      <c r="H224" s="3" t="s">
        <v>17172</v>
      </c>
      <c r="I224" s="3" t="s">
        <v>19989</v>
      </c>
    </row>
    <row r="225" spans="1:9" x14ac:dyDescent="0.25">
      <c r="A225" s="3" t="s">
        <v>49</v>
      </c>
      <c r="B225" s="3" t="s">
        <v>271</v>
      </c>
      <c r="C225" s="3" t="s">
        <v>3088</v>
      </c>
      <c r="D225" s="3" t="s">
        <v>5905</v>
      </c>
      <c r="E225" s="3" t="s">
        <v>11539</v>
      </c>
      <c r="F225" s="3" t="s">
        <v>8722</v>
      </c>
      <c r="G225" s="3" t="s">
        <v>14356</v>
      </c>
      <c r="H225" s="3" t="s">
        <v>17173</v>
      </c>
      <c r="I225" s="3" t="s">
        <v>19990</v>
      </c>
    </row>
    <row r="226" spans="1:9" x14ac:dyDescent="0.25">
      <c r="A226" s="3" t="s">
        <v>49</v>
      </c>
      <c r="B226" s="3" t="s">
        <v>272</v>
      </c>
      <c r="C226" s="3" t="s">
        <v>3089</v>
      </c>
      <c r="D226" s="3" t="s">
        <v>5906</v>
      </c>
      <c r="E226" s="3" t="s">
        <v>11540</v>
      </c>
      <c r="F226" s="3" t="s">
        <v>8723</v>
      </c>
      <c r="G226" s="3" t="s">
        <v>14357</v>
      </c>
      <c r="H226" s="3" t="s">
        <v>17174</v>
      </c>
      <c r="I226" s="3" t="s">
        <v>19991</v>
      </c>
    </row>
    <row r="227" spans="1:9" x14ac:dyDescent="0.25">
      <c r="A227" s="3" t="s">
        <v>49</v>
      </c>
      <c r="B227" s="3" t="s">
        <v>273</v>
      </c>
      <c r="C227" s="3" t="s">
        <v>3090</v>
      </c>
      <c r="D227" s="3" t="s">
        <v>5907</v>
      </c>
      <c r="E227" s="3" t="s">
        <v>11541</v>
      </c>
      <c r="F227" s="3" t="s">
        <v>8724</v>
      </c>
      <c r="G227" s="3" t="s">
        <v>14358</v>
      </c>
      <c r="H227" s="3" t="s">
        <v>17175</v>
      </c>
      <c r="I227" s="3" t="s">
        <v>19992</v>
      </c>
    </row>
    <row r="228" spans="1:9" x14ac:dyDescent="0.25">
      <c r="A228" s="3" t="s">
        <v>49</v>
      </c>
      <c r="B228" s="3" t="s">
        <v>274</v>
      </c>
      <c r="C228" s="3" t="s">
        <v>3091</v>
      </c>
      <c r="D228" s="3" t="s">
        <v>5908</v>
      </c>
      <c r="E228" s="3" t="s">
        <v>11542</v>
      </c>
      <c r="F228" s="3" t="s">
        <v>8725</v>
      </c>
      <c r="G228" s="3" t="s">
        <v>14359</v>
      </c>
      <c r="H228" s="3" t="s">
        <v>17176</v>
      </c>
      <c r="I228" s="3" t="s">
        <v>19993</v>
      </c>
    </row>
    <row r="229" spans="1:9" x14ac:dyDescent="0.25">
      <c r="A229" s="3" t="s">
        <v>49</v>
      </c>
      <c r="B229" s="3" t="s">
        <v>275</v>
      </c>
      <c r="C229" s="3" t="s">
        <v>3092</v>
      </c>
      <c r="D229" s="3" t="s">
        <v>5909</v>
      </c>
      <c r="E229" s="3" t="s">
        <v>11543</v>
      </c>
      <c r="F229" s="3" t="s">
        <v>8726</v>
      </c>
      <c r="G229" s="3" t="s">
        <v>14360</v>
      </c>
      <c r="H229" s="3" t="s">
        <v>17177</v>
      </c>
      <c r="I229" s="3" t="s">
        <v>19994</v>
      </c>
    </row>
    <row r="230" spans="1:9" x14ac:dyDescent="0.25">
      <c r="A230" s="3" t="s">
        <v>49</v>
      </c>
      <c r="B230" s="3" t="s">
        <v>276</v>
      </c>
      <c r="C230" s="3" t="s">
        <v>3093</v>
      </c>
      <c r="D230" s="3" t="s">
        <v>5910</v>
      </c>
      <c r="E230" s="3" t="s">
        <v>11544</v>
      </c>
      <c r="F230" s="3" t="s">
        <v>8727</v>
      </c>
      <c r="G230" s="3" t="s">
        <v>14361</v>
      </c>
      <c r="H230" s="3" t="s">
        <v>17178</v>
      </c>
      <c r="I230" s="3" t="s">
        <v>19995</v>
      </c>
    </row>
    <row r="231" spans="1:9" x14ac:dyDescent="0.25">
      <c r="A231" s="3" t="s">
        <v>49</v>
      </c>
      <c r="B231" s="3" t="s">
        <v>277</v>
      </c>
      <c r="C231" s="3" t="s">
        <v>3094</v>
      </c>
      <c r="D231" s="3" t="s">
        <v>5911</v>
      </c>
      <c r="E231" s="3" t="s">
        <v>11545</v>
      </c>
      <c r="F231" s="3" t="s">
        <v>8728</v>
      </c>
      <c r="G231" s="3" t="s">
        <v>14362</v>
      </c>
      <c r="H231" s="3" t="s">
        <v>17179</v>
      </c>
      <c r="I231" s="3" t="s">
        <v>19996</v>
      </c>
    </row>
    <row r="232" spans="1:9" x14ac:dyDescent="0.25">
      <c r="A232" s="3" t="s">
        <v>49</v>
      </c>
      <c r="B232" s="3" t="s">
        <v>278</v>
      </c>
      <c r="C232" s="3" t="s">
        <v>3095</v>
      </c>
      <c r="D232" s="3" t="s">
        <v>5912</v>
      </c>
      <c r="E232" s="3" t="s">
        <v>11546</v>
      </c>
      <c r="F232" s="3" t="s">
        <v>8729</v>
      </c>
      <c r="G232" s="3" t="s">
        <v>14363</v>
      </c>
      <c r="H232" s="3" t="s">
        <v>17180</v>
      </c>
      <c r="I232" s="3" t="s">
        <v>19997</v>
      </c>
    </row>
    <row r="233" spans="1:9" x14ac:dyDescent="0.25">
      <c r="A233" s="3" t="s">
        <v>49</v>
      </c>
      <c r="B233" s="3" t="s">
        <v>279</v>
      </c>
      <c r="C233" s="3" t="s">
        <v>3096</v>
      </c>
      <c r="D233" s="3" t="s">
        <v>5913</v>
      </c>
      <c r="E233" s="3" t="s">
        <v>11547</v>
      </c>
      <c r="F233" s="3" t="s">
        <v>8730</v>
      </c>
      <c r="G233" s="3" t="s">
        <v>14364</v>
      </c>
      <c r="H233" s="3" t="s">
        <v>17181</v>
      </c>
      <c r="I233" s="3" t="s">
        <v>19998</v>
      </c>
    </row>
    <row r="234" spans="1:9" x14ac:dyDescent="0.25">
      <c r="A234" s="3" t="s">
        <v>49</v>
      </c>
      <c r="B234" s="3" t="s">
        <v>280</v>
      </c>
      <c r="C234" s="3" t="s">
        <v>3097</v>
      </c>
      <c r="D234" s="3" t="s">
        <v>5914</v>
      </c>
      <c r="E234" s="3" t="s">
        <v>11548</v>
      </c>
      <c r="F234" s="3" t="s">
        <v>8731</v>
      </c>
      <c r="G234" s="3" t="s">
        <v>14365</v>
      </c>
      <c r="H234" s="3" t="s">
        <v>17182</v>
      </c>
      <c r="I234" s="3" t="s">
        <v>19999</v>
      </c>
    </row>
    <row r="235" spans="1:9" x14ac:dyDescent="0.25">
      <c r="A235" s="3" t="s">
        <v>49</v>
      </c>
      <c r="B235" s="3" t="s">
        <v>281</v>
      </c>
      <c r="C235" s="3" t="s">
        <v>3098</v>
      </c>
      <c r="D235" s="3" t="s">
        <v>5915</v>
      </c>
      <c r="E235" s="3" t="s">
        <v>11549</v>
      </c>
      <c r="F235" s="3" t="s">
        <v>8732</v>
      </c>
      <c r="G235" s="3" t="s">
        <v>14366</v>
      </c>
      <c r="H235" s="3" t="s">
        <v>17183</v>
      </c>
      <c r="I235" s="3" t="s">
        <v>20000</v>
      </c>
    </row>
    <row r="236" spans="1:9" x14ac:dyDescent="0.25">
      <c r="A236" s="3" t="s">
        <v>49</v>
      </c>
      <c r="B236" s="3" t="s">
        <v>282</v>
      </c>
      <c r="C236" s="3" t="s">
        <v>3099</v>
      </c>
      <c r="D236" s="3" t="s">
        <v>5916</v>
      </c>
      <c r="E236" s="3" t="s">
        <v>11550</v>
      </c>
      <c r="F236" s="3" t="s">
        <v>8733</v>
      </c>
      <c r="G236" s="3" t="s">
        <v>14367</v>
      </c>
      <c r="H236" s="3" t="s">
        <v>17184</v>
      </c>
      <c r="I236" s="3" t="s">
        <v>20001</v>
      </c>
    </row>
    <row r="237" spans="1:9" x14ac:dyDescent="0.25">
      <c r="A237" s="3" t="s">
        <v>49</v>
      </c>
      <c r="B237" s="3" t="s">
        <v>283</v>
      </c>
      <c r="C237" s="3" t="s">
        <v>3100</v>
      </c>
      <c r="D237" s="3" t="s">
        <v>5917</v>
      </c>
      <c r="E237" s="3" t="s">
        <v>11551</v>
      </c>
      <c r="F237" s="3" t="s">
        <v>8734</v>
      </c>
      <c r="G237" s="3" t="s">
        <v>14368</v>
      </c>
      <c r="H237" s="3" t="s">
        <v>17185</v>
      </c>
      <c r="I237" s="3" t="s">
        <v>20002</v>
      </c>
    </row>
    <row r="238" spans="1:9" x14ac:dyDescent="0.25">
      <c r="A238" s="3" t="s">
        <v>49</v>
      </c>
      <c r="B238" s="3" t="s">
        <v>284</v>
      </c>
      <c r="C238" s="3" t="s">
        <v>3101</v>
      </c>
      <c r="D238" s="3" t="s">
        <v>5918</v>
      </c>
      <c r="E238" s="3" t="s">
        <v>11552</v>
      </c>
      <c r="F238" s="3" t="s">
        <v>8735</v>
      </c>
      <c r="G238" s="3" t="s">
        <v>14369</v>
      </c>
      <c r="H238" s="3" t="s">
        <v>17186</v>
      </c>
      <c r="I238" s="3" t="s">
        <v>20003</v>
      </c>
    </row>
    <row r="239" spans="1:9" x14ac:dyDescent="0.25">
      <c r="A239" s="3" t="s">
        <v>49</v>
      </c>
      <c r="B239" s="3" t="s">
        <v>285</v>
      </c>
      <c r="C239" s="3" t="s">
        <v>3102</v>
      </c>
      <c r="D239" s="3" t="s">
        <v>5919</v>
      </c>
      <c r="E239" s="3" t="s">
        <v>11553</v>
      </c>
      <c r="F239" s="3" t="s">
        <v>8736</v>
      </c>
      <c r="G239" s="3" t="s">
        <v>14370</v>
      </c>
      <c r="H239" s="3" t="s">
        <v>17187</v>
      </c>
      <c r="I239" s="3" t="s">
        <v>20004</v>
      </c>
    </row>
    <row r="240" spans="1:9" x14ac:dyDescent="0.25">
      <c r="A240" s="3" t="s">
        <v>49</v>
      </c>
      <c r="B240" s="3" t="s">
        <v>286</v>
      </c>
      <c r="C240" s="3" t="s">
        <v>3103</v>
      </c>
      <c r="D240" s="3" t="s">
        <v>5920</v>
      </c>
      <c r="E240" s="3" t="s">
        <v>11554</v>
      </c>
      <c r="F240" s="3" t="s">
        <v>8737</v>
      </c>
      <c r="G240" s="3" t="s">
        <v>14371</v>
      </c>
      <c r="H240" s="3" t="s">
        <v>17188</v>
      </c>
      <c r="I240" s="3" t="s">
        <v>20005</v>
      </c>
    </row>
    <row r="241" spans="1:9" x14ac:dyDescent="0.25">
      <c r="A241" s="3" t="s">
        <v>49</v>
      </c>
      <c r="B241" s="3" t="s">
        <v>287</v>
      </c>
      <c r="C241" s="3" t="s">
        <v>3104</v>
      </c>
      <c r="D241" s="3" t="s">
        <v>5921</v>
      </c>
      <c r="E241" s="3" t="s">
        <v>11555</v>
      </c>
      <c r="F241" s="3" t="s">
        <v>8738</v>
      </c>
      <c r="G241" s="3" t="s">
        <v>14372</v>
      </c>
      <c r="H241" s="3" t="s">
        <v>17189</v>
      </c>
      <c r="I241" s="3" t="s">
        <v>20006</v>
      </c>
    </row>
    <row r="242" spans="1:9" x14ac:dyDescent="0.25">
      <c r="A242" s="3" t="s">
        <v>49</v>
      </c>
      <c r="B242" s="3" t="s">
        <v>288</v>
      </c>
      <c r="C242" s="3" t="s">
        <v>3105</v>
      </c>
      <c r="D242" s="3" t="s">
        <v>5922</v>
      </c>
      <c r="E242" s="3" t="s">
        <v>11556</v>
      </c>
      <c r="F242" s="3" t="s">
        <v>8739</v>
      </c>
      <c r="G242" s="3" t="s">
        <v>14373</v>
      </c>
      <c r="H242" s="3" t="s">
        <v>17190</v>
      </c>
      <c r="I242" s="3" t="s">
        <v>20007</v>
      </c>
    </row>
    <row r="243" spans="1:9" x14ac:dyDescent="0.25">
      <c r="A243" s="3" t="s">
        <v>49</v>
      </c>
      <c r="B243" s="3" t="s">
        <v>289</v>
      </c>
      <c r="C243" s="3" t="s">
        <v>3106</v>
      </c>
      <c r="D243" s="3" t="s">
        <v>5923</v>
      </c>
      <c r="E243" s="3" t="s">
        <v>11557</v>
      </c>
      <c r="F243" s="3" t="s">
        <v>8740</v>
      </c>
      <c r="G243" s="3" t="s">
        <v>14374</v>
      </c>
      <c r="H243" s="3" t="s">
        <v>17191</v>
      </c>
      <c r="I243" s="3" t="s">
        <v>20008</v>
      </c>
    </row>
    <row r="244" spans="1:9" x14ac:dyDescent="0.25">
      <c r="A244" s="3" t="s">
        <v>49</v>
      </c>
      <c r="B244" s="3" t="s">
        <v>290</v>
      </c>
      <c r="C244" s="3" t="s">
        <v>3107</v>
      </c>
      <c r="D244" s="3" t="s">
        <v>5924</v>
      </c>
      <c r="E244" s="3" t="s">
        <v>11558</v>
      </c>
      <c r="F244" s="3" t="s">
        <v>8741</v>
      </c>
      <c r="G244" s="3" t="s">
        <v>14375</v>
      </c>
      <c r="H244" s="3" t="s">
        <v>17192</v>
      </c>
      <c r="I244" s="3" t="s">
        <v>20009</v>
      </c>
    </row>
    <row r="245" spans="1:9" x14ac:dyDescent="0.25">
      <c r="A245" s="3" t="s">
        <v>49</v>
      </c>
      <c r="B245" s="3" t="s">
        <v>291</v>
      </c>
      <c r="C245" s="3" t="s">
        <v>3108</v>
      </c>
      <c r="D245" s="3" t="s">
        <v>5925</v>
      </c>
      <c r="E245" s="3" t="s">
        <v>11559</v>
      </c>
      <c r="F245" s="3" t="s">
        <v>8742</v>
      </c>
      <c r="G245" s="3" t="s">
        <v>14376</v>
      </c>
      <c r="H245" s="3" t="s">
        <v>17193</v>
      </c>
      <c r="I245" s="3" t="s">
        <v>20010</v>
      </c>
    </row>
    <row r="246" spans="1:9" x14ac:dyDescent="0.25">
      <c r="A246" s="3" t="s">
        <v>49</v>
      </c>
      <c r="B246" s="3" t="s">
        <v>292</v>
      </c>
      <c r="C246" s="3" t="s">
        <v>3109</v>
      </c>
      <c r="D246" s="3" t="s">
        <v>5926</v>
      </c>
      <c r="E246" s="3" t="s">
        <v>11560</v>
      </c>
      <c r="F246" s="3" t="s">
        <v>8743</v>
      </c>
      <c r="G246" s="3" t="s">
        <v>14377</v>
      </c>
      <c r="H246" s="3" t="s">
        <v>17194</v>
      </c>
      <c r="I246" s="3" t="s">
        <v>20011</v>
      </c>
    </row>
    <row r="247" spans="1:9" x14ac:dyDescent="0.25">
      <c r="A247" s="3" t="s">
        <v>49</v>
      </c>
      <c r="B247" s="3" t="s">
        <v>293</v>
      </c>
      <c r="C247" s="3" t="s">
        <v>3110</v>
      </c>
      <c r="D247" s="3" t="s">
        <v>5927</v>
      </c>
      <c r="E247" s="3" t="s">
        <v>11561</v>
      </c>
      <c r="F247" s="3" t="s">
        <v>8744</v>
      </c>
      <c r="G247" s="3" t="s">
        <v>14378</v>
      </c>
      <c r="H247" s="3" t="s">
        <v>17195</v>
      </c>
      <c r="I247" s="3" t="s">
        <v>20012</v>
      </c>
    </row>
    <row r="248" spans="1:9" x14ac:dyDescent="0.25">
      <c r="A248" s="3" t="s">
        <v>49</v>
      </c>
      <c r="B248" s="3" t="s">
        <v>294</v>
      </c>
      <c r="C248" s="3" t="s">
        <v>3111</v>
      </c>
      <c r="D248" s="3" t="s">
        <v>5928</v>
      </c>
      <c r="E248" s="3" t="s">
        <v>11562</v>
      </c>
      <c r="F248" s="3" t="s">
        <v>8745</v>
      </c>
      <c r="G248" s="3" t="s">
        <v>14379</v>
      </c>
      <c r="H248" s="3" t="s">
        <v>17196</v>
      </c>
      <c r="I248" s="3" t="s">
        <v>20013</v>
      </c>
    </row>
    <row r="249" spans="1:9" x14ac:dyDescent="0.25">
      <c r="A249" s="3" t="s">
        <v>49</v>
      </c>
      <c r="B249" s="3" t="s">
        <v>295</v>
      </c>
      <c r="C249" s="3" t="s">
        <v>3112</v>
      </c>
      <c r="D249" s="3" t="s">
        <v>5929</v>
      </c>
      <c r="E249" s="3" t="s">
        <v>11563</v>
      </c>
      <c r="F249" s="3" t="s">
        <v>8746</v>
      </c>
      <c r="G249" s="3" t="s">
        <v>14380</v>
      </c>
      <c r="H249" s="3" t="s">
        <v>17197</v>
      </c>
      <c r="I249" s="3" t="s">
        <v>20014</v>
      </c>
    </row>
    <row r="250" spans="1:9" x14ac:dyDescent="0.25">
      <c r="A250" s="3" t="s">
        <v>49</v>
      </c>
      <c r="B250" s="3" t="s">
        <v>296</v>
      </c>
      <c r="C250" s="3" t="s">
        <v>3113</v>
      </c>
      <c r="D250" s="3" t="s">
        <v>5930</v>
      </c>
      <c r="E250" s="3" t="s">
        <v>11564</v>
      </c>
      <c r="F250" s="3" t="s">
        <v>8747</v>
      </c>
      <c r="G250" s="3" t="s">
        <v>14381</v>
      </c>
      <c r="H250" s="3" t="s">
        <v>17198</v>
      </c>
      <c r="I250" s="3" t="s">
        <v>20015</v>
      </c>
    </row>
    <row r="251" spans="1:9" x14ac:dyDescent="0.25">
      <c r="A251" s="3" t="s">
        <v>49</v>
      </c>
      <c r="B251" s="3" t="s">
        <v>297</v>
      </c>
      <c r="C251" s="3" t="s">
        <v>3114</v>
      </c>
      <c r="D251" s="3" t="s">
        <v>5931</v>
      </c>
      <c r="E251" s="3" t="s">
        <v>11565</v>
      </c>
      <c r="F251" s="3" t="s">
        <v>8748</v>
      </c>
      <c r="G251" s="3" t="s">
        <v>14382</v>
      </c>
      <c r="H251" s="3" t="s">
        <v>17199</v>
      </c>
      <c r="I251" s="3" t="s">
        <v>20016</v>
      </c>
    </row>
    <row r="252" spans="1:9" x14ac:dyDescent="0.25">
      <c r="A252" s="3" t="s">
        <v>49</v>
      </c>
      <c r="B252" s="3" t="s">
        <v>298</v>
      </c>
      <c r="C252" s="3" t="s">
        <v>3115</v>
      </c>
      <c r="D252" s="3" t="s">
        <v>5932</v>
      </c>
      <c r="E252" s="3" t="s">
        <v>11566</v>
      </c>
      <c r="F252" s="3" t="s">
        <v>8749</v>
      </c>
      <c r="G252" s="3" t="s">
        <v>14383</v>
      </c>
      <c r="H252" s="3" t="s">
        <v>17200</v>
      </c>
      <c r="I252" s="3" t="s">
        <v>20017</v>
      </c>
    </row>
    <row r="253" spans="1:9" x14ac:dyDescent="0.25">
      <c r="A253" s="3" t="s">
        <v>49</v>
      </c>
      <c r="B253" s="3" t="s">
        <v>299</v>
      </c>
      <c r="C253" s="3" t="s">
        <v>3116</v>
      </c>
      <c r="D253" s="3" t="s">
        <v>5933</v>
      </c>
      <c r="E253" s="3" t="s">
        <v>11567</v>
      </c>
      <c r="F253" s="3" t="s">
        <v>8750</v>
      </c>
      <c r="G253" s="3" t="s">
        <v>14384</v>
      </c>
      <c r="H253" s="3" t="s">
        <v>17201</v>
      </c>
      <c r="I253" s="3" t="s">
        <v>20018</v>
      </c>
    </row>
    <row r="254" spans="1:9" x14ac:dyDescent="0.25">
      <c r="A254" s="3" t="s">
        <v>49</v>
      </c>
      <c r="B254" s="3" t="s">
        <v>300</v>
      </c>
      <c r="C254" s="3" t="s">
        <v>3117</v>
      </c>
      <c r="D254" s="3" t="s">
        <v>5934</v>
      </c>
      <c r="E254" s="3" t="s">
        <v>11568</v>
      </c>
      <c r="F254" s="3" t="s">
        <v>8751</v>
      </c>
      <c r="G254" s="3" t="s">
        <v>14385</v>
      </c>
      <c r="H254" s="3" t="s">
        <v>17202</v>
      </c>
      <c r="I254" s="3" t="s">
        <v>20019</v>
      </c>
    </row>
    <row r="255" spans="1:9" x14ac:dyDescent="0.25">
      <c r="A255" s="3" t="s">
        <v>49</v>
      </c>
      <c r="B255" s="3" t="s">
        <v>301</v>
      </c>
      <c r="C255" s="3" t="s">
        <v>3118</v>
      </c>
      <c r="D255" s="3" t="s">
        <v>5935</v>
      </c>
      <c r="E255" s="3" t="s">
        <v>11569</v>
      </c>
      <c r="F255" s="3" t="s">
        <v>8752</v>
      </c>
      <c r="G255" s="3" t="s">
        <v>14386</v>
      </c>
      <c r="H255" s="3" t="s">
        <v>17203</v>
      </c>
      <c r="I255" s="3" t="s">
        <v>20020</v>
      </c>
    </row>
    <row r="256" spans="1:9" x14ac:dyDescent="0.25">
      <c r="A256" s="3" t="s">
        <v>49</v>
      </c>
      <c r="B256" s="3" t="s">
        <v>302</v>
      </c>
      <c r="C256" s="3" t="s">
        <v>3119</v>
      </c>
      <c r="D256" s="3" t="s">
        <v>5936</v>
      </c>
      <c r="E256" s="3" t="s">
        <v>11570</v>
      </c>
      <c r="F256" s="3" t="s">
        <v>8753</v>
      </c>
      <c r="G256" s="3" t="s">
        <v>14387</v>
      </c>
      <c r="H256" s="3" t="s">
        <v>17204</v>
      </c>
      <c r="I256" s="3" t="s">
        <v>20021</v>
      </c>
    </row>
    <row r="257" spans="1:9" x14ac:dyDescent="0.25">
      <c r="A257" s="3" t="s">
        <v>49</v>
      </c>
      <c r="B257" s="3" t="s">
        <v>303</v>
      </c>
      <c r="C257" s="3" t="s">
        <v>3120</v>
      </c>
      <c r="D257" s="3" t="s">
        <v>5937</v>
      </c>
      <c r="E257" s="3" t="s">
        <v>11571</v>
      </c>
      <c r="F257" s="3" t="s">
        <v>8754</v>
      </c>
      <c r="G257" s="3" t="s">
        <v>14388</v>
      </c>
      <c r="H257" s="3" t="s">
        <v>17205</v>
      </c>
      <c r="I257" s="3" t="s">
        <v>20022</v>
      </c>
    </row>
    <row r="258" spans="1:9" x14ac:dyDescent="0.25">
      <c r="A258" s="3" t="s">
        <v>49</v>
      </c>
      <c r="B258" s="3" t="s">
        <v>304</v>
      </c>
      <c r="C258" s="3" t="s">
        <v>3121</v>
      </c>
      <c r="D258" s="3" t="s">
        <v>5938</v>
      </c>
      <c r="E258" s="3" t="s">
        <v>11572</v>
      </c>
      <c r="F258" s="3" t="s">
        <v>8755</v>
      </c>
      <c r="G258" s="3" t="s">
        <v>14389</v>
      </c>
      <c r="H258" s="3" t="s">
        <v>17206</v>
      </c>
      <c r="I258" s="3" t="s">
        <v>20023</v>
      </c>
    </row>
    <row r="259" spans="1:9" x14ac:dyDescent="0.25">
      <c r="A259" s="3" t="s">
        <v>49</v>
      </c>
      <c r="B259" s="3" t="s">
        <v>305</v>
      </c>
      <c r="C259" s="3" t="s">
        <v>3122</v>
      </c>
      <c r="D259" s="3" t="s">
        <v>5939</v>
      </c>
      <c r="E259" s="3" t="s">
        <v>11573</v>
      </c>
      <c r="F259" s="3" t="s">
        <v>8756</v>
      </c>
      <c r="G259" s="3" t="s">
        <v>14390</v>
      </c>
      <c r="H259" s="3" t="s">
        <v>17207</v>
      </c>
      <c r="I259" s="3" t="s">
        <v>20024</v>
      </c>
    </row>
    <row r="260" spans="1:9" x14ac:dyDescent="0.25">
      <c r="A260" s="3" t="s">
        <v>49</v>
      </c>
      <c r="B260" s="3" t="s">
        <v>306</v>
      </c>
      <c r="C260" s="3" t="s">
        <v>3123</v>
      </c>
      <c r="D260" s="3" t="s">
        <v>5940</v>
      </c>
      <c r="E260" s="3" t="s">
        <v>11574</v>
      </c>
      <c r="F260" s="3" t="s">
        <v>8757</v>
      </c>
      <c r="G260" s="3" t="s">
        <v>14391</v>
      </c>
      <c r="H260" s="3" t="s">
        <v>17208</v>
      </c>
      <c r="I260" s="3" t="s">
        <v>20025</v>
      </c>
    </row>
    <row r="261" spans="1:9" x14ac:dyDescent="0.25">
      <c r="A261" s="3" t="s">
        <v>49</v>
      </c>
      <c r="B261" s="3" t="s">
        <v>307</v>
      </c>
      <c r="C261" s="3" t="s">
        <v>3124</v>
      </c>
      <c r="D261" s="3" t="s">
        <v>5941</v>
      </c>
      <c r="E261" s="3" t="s">
        <v>11575</v>
      </c>
      <c r="F261" s="3" t="s">
        <v>8758</v>
      </c>
      <c r="G261" s="3" t="s">
        <v>14392</v>
      </c>
      <c r="H261" s="3" t="s">
        <v>17209</v>
      </c>
      <c r="I261" s="3" t="s">
        <v>20026</v>
      </c>
    </row>
    <row r="262" spans="1:9" x14ac:dyDescent="0.25">
      <c r="A262" s="3" t="s">
        <v>49</v>
      </c>
      <c r="B262" s="3" t="s">
        <v>308</v>
      </c>
      <c r="C262" s="3" t="s">
        <v>3125</v>
      </c>
      <c r="D262" s="3" t="s">
        <v>5942</v>
      </c>
      <c r="E262" s="3" t="s">
        <v>11576</v>
      </c>
      <c r="F262" s="3" t="s">
        <v>8759</v>
      </c>
      <c r="G262" s="3" t="s">
        <v>14393</v>
      </c>
      <c r="H262" s="3" t="s">
        <v>17210</v>
      </c>
      <c r="I262" s="3" t="s">
        <v>20027</v>
      </c>
    </row>
    <row r="263" spans="1:9" x14ac:dyDescent="0.25">
      <c r="A263" s="3" t="s">
        <v>49</v>
      </c>
      <c r="B263" s="3" t="s">
        <v>309</v>
      </c>
      <c r="C263" s="3" t="s">
        <v>3126</v>
      </c>
      <c r="D263" s="3" t="s">
        <v>5943</v>
      </c>
      <c r="E263" s="3" t="s">
        <v>11577</v>
      </c>
      <c r="F263" s="3" t="s">
        <v>8760</v>
      </c>
      <c r="G263" s="3" t="s">
        <v>14394</v>
      </c>
      <c r="H263" s="3" t="s">
        <v>17211</v>
      </c>
      <c r="I263" s="3" t="s">
        <v>20028</v>
      </c>
    </row>
    <row r="264" spans="1:9" x14ac:dyDescent="0.25">
      <c r="A264" s="3" t="s">
        <v>49</v>
      </c>
      <c r="B264" s="3" t="s">
        <v>310</v>
      </c>
      <c r="C264" s="3" t="s">
        <v>3127</v>
      </c>
      <c r="D264" s="3" t="s">
        <v>5944</v>
      </c>
      <c r="E264" s="3" t="s">
        <v>11578</v>
      </c>
      <c r="F264" s="3" t="s">
        <v>8761</v>
      </c>
      <c r="G264" s="3" t="s">
        <v>14395</v>
      </c>
      <c r="H264" s="3" t="s">
        <v>17212</v>
      </c>
      <c r="I264" s="3" t="s">
        <v>20029</v>
      </c>
    </row>
    <row r="265" spans="1:9" x14ac:dyDescent="0.25">
      <c r="A265" s="3" t="s">
        <v>49</v>
      </c>
      <c r="B265" s="3" t="s">
        <v>311</v>
      </c>
      <c r="C265" s="3" t="s">
        <v>3128</v>
      </c>
      <c r="D265" s="3" t="s">
        <v>5945</v>
      </c>
      <c r="E265" s="3" t="s">
        <v>11579</v>
      </c>
      <c r="F265" s="3" t="s">
        <v>8762</v>
      </c>
      <c r="G265" s="3" t="s">
        <v>14396</v>
      </c>
      <c r="H265" s="3" t="s">
        <v>17213</v>
      </c>
      <c r="I265" s="3" t="s">
        <v>20030</v>
      </c>
    </row>
    <row r="266" spans="1:9" x14ac:dyDescent="0.25">
      <c r="A266" s="3" t="s">
        <v>49</v>
      </c>
      <c r="B266" s="3" t="s">
        <v>312</v>
      </c>
      <c r="C266" s="3" t="s">
        <v>3129</v>
      </c>
      <c r="D266" s="3" t="s">
        <v>5946</v>
      </c>
      <c r="E266" s="3" t="s">
        <v>11580</v>
      </c>
      <c r="F266" s="3" t="s">
        <v>8763</v>
      </c>
      <c r="G266" s="3" t="s">
        <v>14397</v>
      </c>
      <c r="H266" s="3" t="s">
        <v>17214</v>
      </c>
      <c r="I266" s="3" t="s">
        <v>20031</v>
      </c>
    </row>
    <row r="267" spans="1:9" x14ac:dyDescent="0.25">
      <c r="A267" s="3" t="s">
        <v>49</v>
      </c>
      <c r="B267" s="3" t="s">
        <v>313</v>
      </c>
      <c r="C267" s="3" t="s">
        <v>3130</v>
      </c>
      <c r="D267" s="3" t="s">
        <v>5947</v>
      </c>
      <c r="E267" s="3" t="s">
        <v>11581</v>
      </c>
      <c r="F267" s="3" t="s">
        <v>8764</v>
      </c>
      <c r="G267" s="3" t="s">
        <v>14398</v>
      </c>
      <c r="H267" s="3" t="s">
        <v>17215</v>
      </c>
      <c r="I267" s="3" t="s">
        <v>20032</v>
      </c>
    </row>
    <row r="268" spans="1:9" x14ac:dyDescent="0.25">
      <c r="A268" s="3" t="s">
        <v>49</v>
      </c>
      <c r="B268" s="3" t="s">
        <v>314</v>
      </c>
      <c r="C268" s="3" t="s">
        <v>3131</v>
      </c>
      <c r="D268" s="3" t="s">
        <v>5948</v>
      </c>
      <c r="E268" s="3" t="s">
        <v>11582</v>
      </c>
      <c r="F268" s="3" t="s">
        <v>8765</v>
      </c>
      <c r="G268" s="3" t="s">
        <v>14399</v>
      </c>
      <c r="H268" s="3" t="s">
        <v>17216</v>
      </c>
      <c r="I268" s="3" t="s">
        <v>20033</v>
      </c>
    </row>
    <row r="269" spans="1:9" x14ac:dyDescent="0.25">
      <c r="A269" s="3" t="s">
        <v>49</v>
      </c>
      <c r="B269" s="3" t="s">
        <v>315</v>
      </c>
      <c r="C269" s="3" t="s">
        <v>3132</v>
      </c>
      <c r="D269" s="3" t="s">
        <v>5949</v>
      </c>
      <c r="E269" s="3" t="s">
        <v>11583</v>
      </c>
      <c r="F269" s="3" t="s">
        <v>8766</v>
      </c>
      <c r="G269" s="3" t="s">
        <v>14400</v>
      </c>
      <c r="H269" s="3" t="s">
        <v>17217</v>
      </c>
      <c r="I269" s="3" t="s">
        <v>20034</v>
      </c>
    </row>
    <row r="270" spans="1:9" x14ac:dyDescent="0.25">
      <c r="A270" s="3" t="s">
        <v>49</v>
      </c>
      <c r="B270" s="3" t="s">
        <v>316</v>
      </c>
      <c r="C270" s="3" t="s">
        <v>3133</v>
      </c>
      <c r="D270" s="3" t="s">
        <v>5950</v>
      </c>
      <c r="E270" s="3" t="s">
        <v>11584</v>
      </c>
      <c r="F270" s="3" t="s">
        <v>8767</v>
      </c>
      <c r="G270" s="3" t="s">
        <v>14401</v>
      </c>
      <c r="H270" s="3" t="s">
        <v>17218</v>
      </c>
      <c r="I270" s="3" t="s">
        <v>20035</v>
      </c>
    </row>
    <row r="271" spans="1:9" x14ac:dyDescent="0.25">
      <c r="A271" s="3" t="s">
        <v>49</v>
      </c>
      <c r="B271" s="3" t="s">
        <v>317</v>
      </c>
      <c r="C271" s="3" t="s">
        <v>3134</v>
      </c>
      <c r="D271" s="3" t="s">
        <v>5951</v>
      </c>
      <c r="E271" s="3" t="s">
        <v>11585</v>
      </c>
      <c r="F271" s="3" t="s">
        <v>8768</v>
      </c>
      <c r="G271" s="3" t="s">
        <v>14402</v>
      </c>
      <c r="H271" s="3" t="s">
        <v>17219</v>
      </c>
      <c r="I271" s="3" t="s">
        <v>20036</v>
      </c>
    </row>
    <row r="272" spans="1:9" x14ac:dyDescent="0.25">
      <c r="A272" s="3" t="s">
        <v>49</v>
      </c>
      <c r="B272" s="3" t="s">
        <v>318</v>
      </c>
      <c r="C272" s="3" t="s">
        <v>3135</v>
      </c>
      <c r="D272" s="3" t="s">
        <v>5952</v>
      </c>
      <c r="E272" s="3" t="s">
        <v>11586</v>
      </c>
      <c r="F272" s="3" t="s">
        <v>8769</v>
      </c>
      <c r="G272" s="3" t="s">
        <v>14403</v>
      </c>
      <c r="H272" s="3" t="s">
        <v>17220</v>
      </c>
      <c r="I272" s="3" t="s">
        <v>20037</v>
      </c>
    </row>
    <row r="273" spans="1:9" x14ac:dyDescent="0.25">
      <c r="A273" s="3" t="s">
        <v>49</v>
      </c>
      <c r="B273" s="3" t="s">
        <v>319</v>
      </c>
      <c r="C273" s="3" t="s">
        <v>3136</v>
      </c>
      <c r="D273" s="3" t="s">
        <v>5953</v>
      </c>
      <c r="E273" s="3" t="s">
        <v>11587</v>
      </c>
      <c r="F273" s="3" t="s">
        <v>8770</v>
      </c>
      <c r="G273" s="3" t="s">
        <v>14404</v>
      </c>
      <c r="H273" s="3" t="s">
        <v>17221</v>
      </c>
      <c r="I273" s="3" t="s">
        <v>20038</v>
      </c>
    </row>
    <row r="274" spans="1:9" x14ac:dyDescent="0.25">
      <c r="A274" s="3" t="s">
        <v>49</v>
      </c>
      <c r="B274" s="3" t="s">
        <v>320</v>
      </c>
      <c r="C274" s="3" t="s">
        <v>3137</v>
      </c>
      <c r="D274" s="3" t="s">
        <v>5954</v>
      </c>
      <c r="E274" s="3" t="s">
        <v>11588</v>
      </c>
      <c r="F274" s="3" t="s">
        <v>8771</v>
      </c>
      <c r="G274" s="3" t="s">
        <v>14405</v>
      </c>
      <c r="H274" s="3" t="s">
        <v>17222</v>
      </c>
      <c r="I274" s="3" t="s">
        <v>20039</v>
      </c>
    </row>
    <row r="275" spans="1:9" x14ac:dyDescent="0.25">
      <c r="A275" s="3" t="s">
        <v>49</v>
      </c>
      <c r="B275" s="3" t="s">
        <v>321</v>
      </c>
      <c r="C275" s="3" t="s">
        <v>3138</v>
      </c>
      <c r="D275" s="3" t="s">
        <v>5955</v>
      </c>
      <c r="E275" s="3" t="s">
        <v>11589</v>
      </c>
      <c r="F275" s="3" t="s">
        <v>8772</v>
      </c>
      <c r="G275" s="3" t="s">
        <v>14406</v>
      </c>
      <c r="H275" s="3" t="s">
        <v>17223</v>
      </c>
      <c r="I275" s="3" t="s">
        <v>20040</v>
      </c>
    </row>
    <row r="276" spans="1:9" x14ac:dyDescent="0.25">
      <c r="A276" s="3" t="s">
        <v>49</v>
      </c>
      <c r="B276" s="3" t="s">
        <v>322</v>
      </c>
      <c r="C276" s="3" t="s">
        <v>3139</v>
      </c>
      <c r="D276" s="3" t="s">
        <v>5956</v>
      </c>
      <c r="E276" s="3" t="s">
        <v>11590</v>
      </c>
      <c r="F276" s="3" t="s">
        <v>8773</v>
      </c>
      <c r="G276" s="3" t="s">
        <v>14407</v>
      </c>
      <c r="H276" s="3" t="s">
        <v>17224</v>
      </c>
      <c r="I276" s="3" t="s">
        <v>20041</v>
      </c>
    </row>
    <row r="277" spans="1:9" x14ac:dyDescent="0.25">
      <c r="A277" s="3" t="s">
        <v>49</v>
      </c>
      <c r="B277" s="3" t="s">
        <v>323</v>
      </c>
      <c r="C277" s="3" t="s">
        <v>3140</v>
      </c>
      <c r="D277" s="3" t="s">
        <v>5957</v>
      </c>
      <c r="E277" s="3" t="s">
        <v>11591</v>
      </c>
      <c r="F277" s="3" t="s">
        <v>8774</v>
      </c>
      <c r="G277" s="3" t="s">
        <v>14408</v>
      </c>
      <c r="H277" s="3" t="s">
        <v>17225</v>
      </c>
      <c r="I277" s="3" t="s">
        <v>20042</v>
      </c>
    </row>
    <row r="278" spans="1:9" x14ac:dyDescent="0.25">
      <c r="A278" s="3" t="s">
        <v>49</v>
      </c>
      <c r="B278" s="3" t="s">
        <v>324</v>
      </c>
      <c r="C278" s="3" t="s">
        <v>3141</v>
      </c>
      <c r="D278" s="3" t="s">
        <v>5958</v>
      </c>
      <c r="E278" s="3" t="s">
        <v>11592</v>
      </c>
      <c r="F278" s="3" t="s">
        <v>8775</v>
      </c>
      <c r="G278" s="3" t="s">
        <v>14409</v>
      </c>
      <c r="H278" s="3" t="s">
        <v>17226</v>
      </c>
      <c r="I278" s="3" t="s">
        <v>20043</v>
      </c>
    </row>
    <row r="279" spans="1:9" x14ac:dyDescent="0.25">
      <c r="A279" s="3" t="s">
        <v>49</v>
      </c>
      <c r="B279" s="3" t="s">
        <v>325</v>
      </c>
      <c r="C279" s="3" t="s">
        <v>3142</v>
      </c>
      <c r="D279" s="3" t="s">
        <v>5959</v>
      </c>
      <c r="E279" s="3" t="s">
        <v>11593</v>
      </c>
      <c r="F279" s="3" t="s">
        <v>8776</v>
      </c>
      <c r="G279" s="3" t="s">
        <v>14410</v>
      </c>
      <c r="H279" s="3" t="s">
        <v>17227</v>
      </c>
      <c r="I279" s="3" t="s">
        <v>20044</v>
      </c>
    </row>
    <row r="280" spans="1:9" x14ac:dyDescent="0.25">
      <c r="A280" s="3" t="s">
        <v>49</v>
      </c>
      <c r="B280" s="3" t="s">
        <v>326</v>
      </c>
      <c r="C280" s="3" t="s">
        <v>3143</v>
      </c>
      <c r="D280" s="3" t="s">
        <v>5960</v>
      </c>
      <c r="E280" s="3" t="s">
        <v>11594</v>
      </c>
      <c r="F280" s="3" t="s">
        <v>8777</v>
      </c>
      <c r="G280" s="3" t="s">
        <v>14411</v>
      </c>
      <c r="H280" s="3" t="s">
        <v>17228</v>
      </c>
      <c r="I280" s="3" t="s">
        <v>20045</v>
      </c>
    </row>
    <row r="281" spans="1:9" x14ac:dyDescent="0.25">
      <c r="A281" s="3" t="s">
        <v>49</v>
      </c>
      <c r="B281" s="3" t="s">
        <v>327</v>
      </c>
      <c r="C281" s="3" t="s">
        <v>3144</v>
      </c>
      <c r="D281" s="3" t="s">
        <v>5961</v>
      </c>
      <c r="E281" s="3" t="s">
        <v>11595</v>
      </c>
      <c r="F281" s="3" t="s">
        <v>8778</v>
      </c>
      <c r="G281" s="3" t="s">
        <v>14412</v>
      </c>
      <c r="H281" s="3" t="s">
        <v>17229</v>
      </c>
      <c r="I281" s="3" t="s">
        <v>20046</v>
      </c>
    </row>
    <row r="282" spans="1:9" x14ac:dyDescent="0.25">
      <c r="A282" s="3" t="s">
        <v>49</v>
      </c>
      <c r="B282" s="3" t="s">
        <v>328</v>
      </c>
      <c r="C282" s="3" t="s">
        <v>3145</v>
      </c>
      <c r="D282" s="3" t="s">
        <v>5962</v>
      </c>
      <c r="E282" s="3" t="s">
        <v>11596</v>
      </c>
      <c r="F282" s="3" t="s">
        <v>8779</v>
      </c>
      <c r="G282" s="3" t="s">
        <v>14413</v>
      </c>
      <c r="H282" s="3" t="s">
        <v>17230</v>
      </c>
      <c r="I282" s="3" t="s">
        <v>20047</v>
      </c>
    </row>
    <row r="283" spans="1:9" x14ac:dyDescent="0.25">
      <c r="A283" s="3" t="s">
        <v>49</v>
      </c>
      <c r="B283" s="3" t="s">
        <v>329</v>
      </c>
      <c r="C283" s="3" t="s">
        <v>3146</v>
      </c>
      <c r="D283" s="3" t="s">
        <v>5963</v>
      </c>
      <c r="E283" s="3" t="s">
        <v>11597</v>
      </c>
      <c r="F283" s="3" t="s">
        <v>8780</v>
      </c>
      <c r="G283" s="3" t="s">
        <v>14414</v>
      </c>
      <c r="H283" s="3" t="s">
        <v>17231</v>
      </c>
      <c r="I283" s="3" t="s">
        <v>20048</v>
      </c>
    </row>
    <row r="284" spans="1:9" x14ac:dyDescent="0.25">
      <c r="A284" s="3" t="s">
        <v>49</v>
      </c>
      <c r="B284" s="3" t="s">
        <v>330</v>
      </c>
      <c r="C284" s="3" t="s">
        <v>3147</v>
      </c>
      <c r="D284" s="3" t="s">
        <v>5964</v>
      </c>
      <c r="E284" s="3" t="s">
        <v>11598</v>
      </c>
      <c r="F284" s="3" t="s">
        <v>8781</v>
      </c>
      <c r="G284" s="3" t="s">
        <v>14415</v>
      </c>
      <c r="H284" s="3" t="s">
        <v>17232</v>
      </c>
      <c r="I284" s="3" t="s">
        <v>20049</v>
      </c>
    </row>
    <row r="285" spans="1:9" x14ac:dyDescent="0.25">
      <c r="A285" s="3" t="s">
        <v>49</v>
      </c>
      <c r="B285" s="3" t="s">
        <v>331</v>
      </c>
      <c r="C285" s="3" t="s">
        <v>3148</v>
      </c>
      <c r="D285" s="3" t="s">
        <v>5965</v>
      </c>
      <c r="E285" s="3" t="s">
        <v>11599</v>
      </c>
      <c r="F285" s="3" t="s">
        <v>8782</v>
      </c>
      <c r="G285" s="3" t="s">
        <v>14416</v>
      </c>
      <c r="H285" s="3" t="s">
        <v>17233</v>
      </c>
      <c r="I285" s="3" t="s">
        <v>20050</v>
      </c>
    </row>
    <row r="286" spans="1:9" x14ac:dyDescent="0.25">
      <c r="A286" s="3" t="s">
        <v>49</v>
      </c>
      <c r="B286" s="3" t="s">
        <v>332</v>
      </c>
      <c r="C286" s="3" t="s">
        <v>3149</v>
      </c>
      <c r="D286" s="3" t="s">
        <v>5966</v>
      </c>
      <c r="E286" s="3" t="s">
        <v>11600</v>
      </c>
      <c r="F286" s="3" t="s">
        <v>8783</v>
      </c>
      <c r="G286" s="3" t="s">
        <v>14417</v>
      </c>
      <c r="H286" s="3" t="s">
        <v>17234</v>
      </c>
      <c r="I286" s="3" t="s">
        <v>20051</v>
      </c>
    </row>
    <row r="287" spans="1:9" x14ac:dyDescent="0.25">
      <c r="A287" s="3" t="s">
        <v>49</v>
      </c>
      <c r="B287" s="3" t="s">
        <v>333</v>
      </c>
      <c r="C287" s="3" t="s">
        <v>3150</v>
      </c>
      <c r="D287" s="3" t="s">
        <v>5967</v>
      </c>
      <c r="E287" s="3" t="s">
        <v>11601</v>
      </c>
      <c r="F287" s="3" t="s">
        <v>8784</v>
      </c>
      <c r="G287" s="3" t="s">
        <v>14418</v>
      </c>
      <c r="H287" s="3" t="s">
        <v>17235</v>
      </c>
      <c r="I287" s="3" t="s">
        <v>20052</v>
      </c>
    </row>
    <row r="288" spans="1:9" x14ac:dyDescent="0.25">
      <c r="A288" s="3" t="s">
        <v>49</v>
      </c>
      <c r="B288" s="3" t="s">
        <v>334</v>
      </c>
      <c r="C288" s="3" t="s">
        <v>3151</v>
      </c>
      <c r="D288" s="3" t="s">
        <v>5968</v>
      </c>
      <c r="E288" s="3" t="s">
        <v>11602</v>
      </c>
      <c r="F288" s="3" t="s">
        <v>8785</v>
      </c>
      <c r="G288" s="3" t="s">
        <v>14419</v>
      </c>
      <c r="H288" s="3" t="s">
        <v>17236</v>
      </c>
      <c r="I288" s="3" t="s">
        <v>20053</v>
      </c>
    </row>
    <row r="289" spans="1:9" x14ac:dyDescent="0.25">
      <c r="A289" s="3" t="s">
        <v>49</v>
      </c>
      <c r="B289" s="3" t="s">
        <v>335</v>
      </c>
      <c r="C289" s="3" t="s">
        <v>3152</v>
      </c>
      <c r="D289" s="3" t="s">
        <v>5969</v>
      </c>
      <c r="E289" s="3" t="s">
        <v>11603</v>
      </c>
      <c r="F289" s="3" t="s">
        <v>8786</v>
      </c>
      <c r="G289" s="3" t="s">
        <v>14420</v>
      </c>
      <c r="H289" s="3" t="s">
        <v>17237</v>
      </c>
      <c r="I289" s="3" t="s">
        <v>20054</v>
      </c>
    </row>
    <row r="290" spans="1:9" x14ac:dyDescent="0.25">
      <c r="A290" s="3" t="s">
        <v>49</v>
      </c>
      <c r="B290" s="3" t="s">
        <v>336</v>
      </c>
      <c r="C290" s="3" t="s">
        <v>3153</v>
      </c>
      <c r="D290" s="3" t="s">
        <v>5970</v>
      </c>
      <c r="E290" s="3" t="s">
        <v>11604</v>
      </c>
      <c r="F290" s="3" t="s">
        <v>8787</v>
      </c>
      <c r="G290" s="3" t="s">
        <v>14421</v>
      </c>
      <c r="H290" s="3" t="s">
        <v>17238</v>
      </c>
      <c r="I290" s="3" t="s">
        <v>20055</v>
      </c>
    </row>
    <row r="291" spans="1:9" x14ac:dyDescent="0.25">
      <c r="A291" s="3" t="s">
        <v>49</v>
      </c>
      <c r="B291" s="3" t="s">
        <v>337</v>
      </c>
      <c r="C291" s="3" t="s">
        <v>3154</v>
      </c>
      <c r="D291" s="3" t="s">
        <v>5971</v>
      </c>
      <c r="E291" s="3" t="s">
        <v>11605</v>
      </c>
      <c r="F291" s="3" t="s">
        <v>8788</v>
      </c>
      <c r="G291" s="3" t="s">
        <v>14422</v>
      </c>
      <c r="H291" s="3" t="s">
        <v>17239</v>
      </c>
      <c r="I291" s="3" t="s">
        <v>20056</v>
      </c>
    </row>
    <row r="292" spans="1:9" x14ac:dyDescent="0.25">
      <c r="A292" s="3" t="s">
        <v>49</v>
      </c>
      <c r="B292" s="3" t="s">
        <v>338</v>
      </c>
      <c r="C292" s="3" t="s">
        <v>3155</v>
      </c>
      <c r="D292" s="3" t="s">
        <v>5972</v>
      </c>
      <c r="E292" s="3" t="s">
        <v>11606</v>
      </c>
      <c r="F292" s="3" t="s">
        <v>8789</v>
      </c>
      <c r="G292" s="3" t="s">
        <v>14423</v>
      </c>
      <c r="H292" s="3" t="s">
        <v>17240</v>
      </c>
      <c r="I292" s="3" t="s">
        <v>20057</v>
      </c>
    </row>
    <row r="293" spans="1:9" x14ac:dyDescent="0.25">
      <c r="A293" s="3" t="s">
        <v>49</v>
      </c>
      <c r="B293" s="3" t="s">
        <v>339</v>
      </c>
      <c r="C293" s="3" t="s">
        <v>3156</v>
      </c>
      <c r="D293" s="3" t="s">
        <v>5973</v>
      </c>
      <c r="E293" s="3" t="s">
        <v>11607</v>
      </c>
      <c r="F293" s="3" t="s">
        <v>8790</v>
      </c>
      <c r="G293" s="3" t="s">
        <v>14424</v>
      </c>
      <c r="H293" s="3" t="s">
        <v>17241</v>
      </c>
      <c r="I293" s="3" t="s">
        <v>20058</v>
      </c>
    </row>
    <row r="294" spans="1:9" x14ac:dyDescent="0.25">
      <c r="A294" s="3" t="s">
        <v>49</v>
      </c>
      <c r="B294" s="3" t="s">
        <v>340</v>
      </c>
      <c r="C294" s="3" t="s">
        <v>3157</v>
      </c>
      <c r="D294" s="3" t="s">
        <v>5974</v>
      </c>
      <c r="E294" s="3" t="s">
        <v>11608</v>
      </c>
      <c r="F294" s="3" t="s">
        <v>8791</v>
      </c>
      <c r="G294" s="3" t="s">
        <v>14425</v>
      </c>
      <c r="H294" s="3" t="s">
        <v>17242</v>
      </c>
      <c r="I294" s="3" t="s">
        <v>20059</v>
      </c>
    </row>
    <row r="295" spans="1:9" x14ac:dyDescent="0.25">
      <c r="A295" s="3" t="s">
        <v>49</v>
      </c>
      <c r="B295" s="3" t="s">
        <v>341</v>
      </c>
      <c r="C295" s="3" t="s">
        <v>3158</v>
      </c>
      <c r="D295" s="3" t="s">
        <v>5975</v>
      </c>
      <c r="E295" s="3" t="s">
        <v>11609</v>
      </c>
      <c r="F295" s="3" t="s">
        <v>8792</v>
      </c>
      <c r="G295" s="3" t="s">
        <v>14426</v>
      </c>
      <c r="H295" s="3" t="s">
        <v>17243</v>
      </c>
      <c r="I295" s="3" t="s">
        <v>20060</v>
      </c>
    </row>
    <row r="296" spans="1:9" x14ac:dyDescent="0.25">
      <c r="A296" s="3" t="s">
        <v>49</v>
      </c>
      <c r="B296" s="3" t="s">
        <v>342</v>
      </c>
      <c r="C296" s="3" t="s">
        <v>3159</v>
      </c>
      <c r="D296" s="3" t="s">
        <v>5976</v>
      </c>
      <c r="E296" s="3" t="s">
        <v>11610</v>
      </c>
      <c r="F296" s="3" t="s">
        <v>8793</v>
      </c>
      <c r="G296" s="3" t="s">
        <v>14427</v>
      </c>
      <c r="H296" s="3" t="s">
        <v>17244</v>
      </c>
      <c r="I296" s="3" t="s">
        <v>20061</v>
      </c>
    </row>
    <row r="297" spans="1:9" x14ac:dyDescent="0.25">
      <c r="A297" s="3" t="s">
        <v>49</v>
      </c>
      <c r="B297" s="3" t="s">
        <v>343</v>
      </c>
      <c r="C297" s="3" t="s">
        <v>3160</v>
      </c>
      <c r="D297" s="3" t="s">
        <v>5977</v>
      </c>
      <c r="E297" s="3" t="s">
        <v>11611</v>
      </c>
      <c r="F297" s="3" t="s">
        <v>8794</v>
      </c>
      <c r="G297" s="3" t="s">
        <v>14428</v>
      </c>
      <c r="H297" s="3" t="s">
        <v>17245</v>
      </c>
      <c r="I297" s="3" t="s">
        <v>20062</v>
      </c>
    </row>
    <row r="298" spans="1:9" x14ac:dyDescent="0.25">
      <c r="A298" s="3" t="s">
        <v>49</v>
      </c>
      <c r="B298" s="3" t="s">
        <v>344</v>
      </c>
      <c r="C298" s="3" t="s">
        <v>3161</v>
      </c>
      <c r="D298" s="3" t="s">
        <v>5978</v>
      </c>
      <c r="E298" s="3" t="s">
        <v>11612</v>
      </c>
      <c r="F298" s="3" t="s">
        <v>8795</v>
      </c>
      <c r="G298" s="3" t="s">
        <v>14429</v>
      </c>
      <c r="H298" s="3" t="s">
        <v>17246</v>
      </c>
      <c r="I298" s="3" t="s">
        <v>20063</v>
      </c>
    </row>
    <row r="299" spans="1:9" x14ac:dyDescent="0.25">
      <c r="A299" s="3" t="s">
        <v>49</v>
      </c>
      <c r="B299" s="3" t="s">
        <v>345</v>
      </c>
      <c r="C299" s="3" t="s">
        <v>3162</v>
      </c>
      <c r="D299" s="3" t="s">
        <v>5979</v>
      </c>
      <c r="E299" s="3" t="s">
        <v>11613</v>
      </c>
      <c r="F299" s="3" t="s">
        <v>8796</v>
      </c>
      <c r="G299" s="3" t="s">
        <v>14430</v>
      </c>
      <c r="H299" s="3" t="s">
        <v>17247</v>
      </c>
      <c r="I299" s="3" t="s">
        <v>20064</v>
      </c>
    </row>
    <row r="300" spans="1:9" x14ac:dyDescent="0.25">
      <c r="A300" s="3" t="s">
        <v>49</v>
      </c>
      <c r="B300" s="3" t="s">
        <v>346</v>
      </c>
      <c r="C300" s="3" t="s">
        <v>3163</v>
      </c>
      <c r="D300" s="3" t="s">
        <v>5980</v>
      </c>
      <c r="E300" s="3" t="s">
        <v>11614</v>
      </c>
      <c r="F300" s="3" t="s">
        <v>8797</v>
      </c>
      <c r="G300" s="3" t="s">
        <v>14431</v>
      </c>
      <c r="H300" s="3" t="s">
        <v>17248</v>
      </c>
      <c r="I300" s="3" t="s">
        <v>20065</v>
      </c>
    </row>
    <row r="301" spans="1:9" x14ac:dyDescent="0.25">
      <c r="A301" s="3" t="s">
        <v>49</v>
      </c>
      <c r="B301" s="3" t="s">
        <v>347</v>
      </c>
      <c r="C301" s="3" t="s">
        <v>3164</v>
      </c>
      <c r="D301" s="3" t="s">
        <v>5981</v>
      </c>
      <c r="E301" s="3" t="s">
        <v>11615</v>
      </c>
      <c r="F301" s="3" t="s">
        <v>8798</v>
      </c>
      <c r="G301" s="3" t="s">
        <v>14432</v>
      </c>
      <c r="H301" s="3" t="s">
        <v>17249</v>
      </c>
      <c r="I301" s="3" t="s">
        <v>20066</v>
      </c>
    </row>
    <row r="302" spans="1:9" x14ac:dyDescent="0.25">
      <c r="A302" s="3" t="s">
        <v>49</v>
      </c>
      <c r="B302" s="3" t="s">
        <v>348</v>
      </c>
      <c r="C302" s="3" t="s">
        <v>3165</v>
      </c>
      <c r="D302" s="3" t="s">
        <v>5982</v>
      </c>
      <c r="E302" s="3" t="s">
        <v>11616</v>
      </c>
      <c r="F302" s="3" t="s">
        <v>8799</v>
      </c>
      <c r="G302" s="3" t="s">
        <v>14433</v>
      </c>
      <c r="H302" s="3" t="s">
        <v>17250</v>
      </c>
      <c r="I302" s="3" t="s">
        <v>20067</v>
      </c>
    </row>
    <row r="303" spans="1:9" x14ac:dyDescent="0.25">
      <c r="A303" s="3" t="s">
        <v>49</v>
      </c>
      <c r="B303" s="3" t="s">
        <v>349</v>
      </c>
      <c r="C303" s="3" t="s">
        <v>3166</v>
      </c>
      <c r="D303" s="3" t="s">
        <v>5983</v>
      </c>
      <c r="E303" s="3" t="s">
        <v>11617</v>
      </c>
      <c r="F303" s="3" t="s">
        <v>8800</v>
      </c>
      <c r="G303" s="3" t="s">
        <v>14434</v>
      </c>
      <c r="H303" s="3" t="s">
        <v>17251</v>
      </c>
      <c r="I303" s="3" t="s">
        <v>20068</v>
      </c>
    </row>
    <row r="304" spans="1:9" x14ac:dyDescent="0.25">
      <c r="A304" s="3" t="s">
        <v>49</v>
      </c>
      <c r="B304" s="3" t="s">
        <v>350</v>
      </c>
      <c r="C304" s="3" t="s">
        <v>3167</v>
      </c>
      <c r="D304" s="3" t="s">
        <v>5984</v>
      </c>
      <c r="E304" s="3" t="s">
        <v>11618</v>
      </c>
      <c r="F304" s="3" t="s">
        <v>8801</v>
      </c>
      <c r="G304" s="3" t="s">
        <v>14435</v>
      </c>
      <c r="H304" s="3" t="s">
        <v>17252</v>
      </c>
      <c r="I304" s="3" t="s">
        <v>20069</v>
      </c>
    </row>
    <row r="305" spans="1:9" x14ac:dyDescent="0.25">
      <c r="A305" s="3" t="s">
        <v>49</v>
      </c>
      <c r="B305" s="3" t="s">
        <v>351</v>
      </c>
      <c r="C305" s="3" t="s">
        <v>3168</v>
      </c>
      <c r="D305" s="3" t="s">
        <v>5985</v>
      </c>
      <c r="E305" s="3" t="s">
        <v>11619</v>
      </c>
      <c r="F305" s="3" t="s">
        <v>8802</v>
      </c>
      <c r="G305" s="3" t="s">
        <v>14436</v>
      </c>
      <c r="H305" s="3" t="s">
        <v>17253</v>
      </c>
      <c r="I305" s="3" t="s">
        <v>20070</v>
      </c>
    </row>
    <row r="306" spans="1:9" x14ac:dyDescent="0.25">
      <c r="A306" s="3" t="s">
        <v>49</v>
      </c>
      <c r="B306" s="3" t="s">
        <v>352</v>
      </c>
      <c r="C306" s="3" t="s">
        <v>3169</v>
      </c>
      <c r="D306" s="3" t="s">
        <v>5986</v>
      </c>
      <c r="E306" s="3" t="s">
        <v>11620</v>
      </c>
      <c r="F306" s="3" t="s">
        <v>8803</v>
      </c>
      <c r="G306" s="3" t="s">
        <v>14437</v>
      </c>
      <c r="H306" s="3" t="s">
        <v>17254</v>
      </c>
      <c r="I306" s="3" t="s">
        <v>20071</v>
      </c>
    </row>
    <row r="307" spans="1:9" x14ac:dyDescent="0.25">
      <c r="A307" s="3" t="s">
        <v>49</v>
      </c>
      <c r="B307" s="3" t="s">
        <v>353</v>
      </c>
      <c r="C307" s="3" t="s">
        <v>3170</v>
      </c>
      <c r="D307" s="3" t="s">
        <v>5987</v>
      </c>
      <c r="E307" s="3" t="s">
        <v>11621</v>
      </c>
      <c r="F307" s="3" t="s">
        <v>8804</v>
      </c>
      <c r="G307" s="3" t="s">
        <v>14438</v>
      </c>
      <c r="H307" s="3" t="s">
        <v>17255</v>
      </c>
      <c r="I307" s="3" t="s">
        <v>20072</v>
      </c>
    </row>
    <row r="308" spans="1:9" x14ac:dyDescent="0.25">
      <c r="A308" s="3" t="s">
        <v>49</v>
      </c>
      <c r="B308" s="3" t="s">
        <v>354</v>
      </c>
      <c r="C308" s="3" t="s">
        <v>3171</v>
      </c>
      <c r="D308" s="3" t="s">
        <v>5988</v>
      </c>
      <c r="E308" s="3" t="s">
        <v>11622</v>
      </c>
      <c r="F308" s="3" t="s">
        <v>8805</v>
      </c>
      <c r="G308" s="3" t="s">
        <v>14439</v>
      </c>
      <c r="H308" s="3" t="s">
        <v>17256</v>
      </c>
      <c r="I308" s="3" t="s">
        <v>20073</v>
      </c>
    </row>
    <row r="309" spans="1:9" x14ac:dyDescent="0.25">
      <c r="A309" s="3" t="s">
        <v>49</v>
      </c>
      <c r="B309" s="3" t="s">
        <v>355</v>
      </c>
      <c r="C309" s="3" t="s">
        <v>3172</v>
      </c>
      <c r="D309" s="3" t="s">
        <v>5989</v>
      </c>
      <c r="E309" s="3" t="s">
        <v>11623</v>
      </c>
      <c r="F309" s="3" t="s">
        <v>8806</v>
      </c>
      <c r="G309" s="3" t="s">
        <v>14440</v>
      </c>
      <c r="H309" s="3" t="s">
        <v>17257</v>
      </c>
      <c r="I309" s="3" t="s">
        <v>20074</v>
      </c>
    </row>
    <row r="310" spans="1:9" x14ac:dyDescent="0.25">
      <c r="A310" s="3" t="s">
        <v>49</v>
      </c>
      <c r="B310" s="3" t="s">
        <v>356</v>
      </c>
      <c r="C310" s="3" t="s">
        <v>3173</v>
      </c>
      <c r="D310" s="3" t="s">
        <v>5990</v>
      </c>
      <c r="E310" s="3" t="s">
        <v>11624</v>
      </c>
      <c r="F310" s="3" t="s">
        <v>8807</v>
      </c>
      <c r="G310" s="3" t="s">
        <v>14441</v>
      </c>
      <c r="H310" s="3" t="s">
        <v>17258</v>
      </c>
      <c r="I310" s="3" t="s">
        <v>20075</v>
      </c>
    </row>
    <row r="311" spans="1:9" x14ac:dyDescent="0.25">
      <c r="A311" s="3" t="s">
        <v>49</v>
      </c>
      <c r="B311" s="3" t="s">
        <v>357</v>
      </c>
      <c r="C311" s="3" t="s">
        <v>3174</v>
      </c>
      <c r="D311" s="3" t="s">
        <v>5991</v>
      </c>
      <c r="E311" s="3" t="s">
        <v>11625</v>
      </c>
      <c r="F311" s="3" t="s">
        <v>8808</v>
      </c>
      <c r="G311" s="3" t="s">
        <v>14442</v>
      </c>
      <c r="H311" s="3" t="s">
        <v>17259</v>
      </c>
      <c r="I311" s="3" t="s">
        <v>20076</v>
      </c>
    </row>
    <row r="312" spans="1:9" x14ac:dyDescent="0.25">
      <c r="A312" s="3" t="s">
        <v>49</v>
      </c>
      <c r="B312" s="3" t="s">
        <v>358</v>
      </c>
      <c r="C312" s="3" t="s">
        <v>3175</v>
      </c>
      <c r="D312" s="3" t="s">
        <v>5992</v>
      </c>
      <c r="E312" s="3" t="s">
        <v>11626</v>
      </c>
      <c r="F312" s="3" t="s">
        <v>8809</v>
      </c>
      <c r="G312" s="3" t="s">
        <v>14443</v>
      </c>
      <c r="H312" s="3" t="s">
        <v>17260</v>
      </c>
      <c r="I312" s="3" t="s">
        <v>20077</v>
      </c>
    </row>
    <row r="313" spans="1:9" x14ac:dyDescent="0.25">
      <c r="A313" s="3" t="s">
        <v>49</v>
      </c>
      <c r="B313" s="3" t="s">
        <v>359</v>
      </c>
      <c r="C313" s="3" t="s">
        <v>3176</v>
      </c>
      <c r="D313" s="3" t="s">
        <v>5993</v>
      </c>
      <c r="E313" s="3" t="s">
        <v>11627</v>
      </c>
      <c r="F313" s="3" t="s">
        <v>8810</v>
      </c>
      <c r="G313" s="3" t="s">
        <v>14444</v>
      </c>
      <c r="H313" s="3" t="s">
        <v>17261</v>
      </c>
      <c r="I313" s="3" t="s">
        <v>20078</v>
      </c>
    </row>
    <row r="314" spans="1:9" x14ac:dyDescent="0.25">
      <c r="A314" s="3" t="s">
        <v>49</v>
      </c>
      <c r="B314" s="3" t="s">
        <v>360</v>
      </c>
      <c r="C314" s="3" t="s">
        <v>3177</v>
      </c>
      <c r="D314" s="3" t="s">
        <v>5994</v>
      </c>
      <c r="E314" s="3" t="s">
        <v>11628</v>
      </c>
      <c r="F314" s="3" t="s">
        <v>8811</v>
      </c>
      <c r="G314" s="3" t="s">
        <v>14445</v>
      </c>
      <c r="H314" s="3" t="s">
        <v>17262</v>
      </c>
      <c r="I314" s="3" t="s">
        <v>20079</v>
      </c>
    </row>
    <row r="315" spans="1:9" x14ac:dyDescent="0.25">
      <c r="A315" s="3" t="s">
        <v>49</v>
      </c>
      <c r="B315" s="3" t="s">
        <v>361</v>
      </c>
      <c r="C315" s="3" t="s">
        <v>3178</v>
      </c>
      <c r="D315" s="3" t="s">
        <v>5995</v>
      </c>
      <c r="E315" s="3" t="s">
        <v>11629</v>
      </c>
      <c r="F315" s="3" t="s">
        <v>8812</v>
      </c>
      <c r="G315" s="3" t="s">
        <v>14446</v>
      </c>
      <c r="H315" s="3" t="s">
        <v>17263</v>
      </c>
      <c r="I315" s="3" t="s">
        <v>20080</v>
      </c>
    </row>
    <row r="316" spans="1:9" x14ac:dyDescent="0.25">
      <c r="A316" s="3" t="s">
        <v>49</v>
      </c>
      <c r="B316" s="3" t="s">
        <v>362</v>
      </c>
      <c r="C316" s="3" t="s">
        <v>3179</v>
      </c>
      <c r="D316" s="3" t="s">
        <v>5996</v>
      </c>
      <c r="E316" s="3" t="s">
        <v>11630</v>
      </c>
      <c r="F316" s="3" t="s">
        <v>8813</v>
      </c>
      <c r="G316" s="3" t="s">
        <v>14447</v>
      </c>
      <c r="H316" s="3" t="s">
        <v>17264</v>
      </c>
      <c r="I316" s="3" t="s">
        <v>20081</v>
      </c>
    </row>
    <row r="317" spans="1:9" x14ac:dyDescent="0.25">
      <c r="A317" s="3" t="s">
        <v>49</v>
      </c>
      <c r="B317" s="3" t="s">
        <v>363</v>
      </c>
      <c r="C317" s="3" t="s">
        <v>3180</v>
      </c>
      <c r="D317" s="3" t="s">
        <v>5997</v>
      </c>
      <c r="E317" s="3" t="s">
        <v>11631</v>
      </c>
      <c r="F317" s="3" t="s">
        <v>8814</v>
      </c>
      <c r="G317" s="3" t="s">
        <v>14448</v>
      </c>
      <c r="H317" s="3" t="s">
        <v>17265</v>
      </c>
      <c r="I317" s="3" t="s">
        <v>20082</v>
      </c>
    </row>
    <row r="318" spans="1:9" x14ac:dyDescent="0.25">
      <c r="A318" s="3" t="s">
        <v>49</v>
      </c>
      <c r="B318" s="3" t="s">
        <v>364</v>
      </c>
      <c r="C318" s="3" t="s">
        <v>3181</v>
      </c>
      <c r="D318" s="3" t="s">
        <v>5998</v>
      </c>
      <c r="E318" s="3" t="s">
        <v>11632</v>
      </c>
      <c r="F318" s="3" t="s">
        <v>8815</v>
      </c>
      <c r="G318" s="3" t="s">
        <v>14449</v>
      </c>
      <c r="H318" s="3" t="s">
        <v>17266</v>
      </c>
      <c r="I318" s="3" t="s">
        <v>20083</v>
      </c>
    </row>
    <row r="319" spans="1:9" x14ac:dyDescent="0.25">
      <c r="A319" s="3" t="s">
        <v>49</v>
      </c>
      <c r="B319" s="3" t="s">
        <v>365</v>
      </c>
      <c r="C319" s="3" t="s">
        <v>3182</v>
      </c>
      <c r="D319" s="3" t="s">
        <v>5999</v>
      </c>
      <c r="E319" s="3" t="s">
        <v>11633</v>
      </c>
      <c r="F319" s="3" t="s">
        <v>8816</v>
      </c>
      <c r="G319" s="3" t="s">
        <v>14450</v>
      </c>
      <c r="H319" s="3" t="s">
        <v>17267</v>
      </c>
      <c r="I319" s="3" t="s">
        <v>20084</v>
      </c>
    </row>
    <row r="320" spans="1:9" x14ac:dyDescent="0.25">
      <c r="A320" s="3" t="s">
        <v>49</v>
      </c>
      <c r="B320" s="3" t="s">
        <v>366</v>
      </c>
      <c r="C320" s="3" t="s">
        <v>3183</v>
      </c>
      <c r="D320" s="3" t="s">
        <v>6000</v>
      </c>
      <c r="E320" s="3" t="s">
        <v>11634</v>
      </c>
      <c r="F320" s="3" t="s">
        <v>8817</v>
      </c>
      <c r="G320" s="3" t="s">
        <v>14451</v>
      </c>
      <c r="H320" s="3" t="s">
        <v>17268</v>
      </c>
      <c r="I320" s="3" t="s">
        <v>20085</v>
      </c>
    </row>
    <row r="321" spans="1:9" x14ac:dyDescent="0.25">
      <c r="A321" s="3" t="s">
        <v>49</v>
      </c>
      <c r="B321" s="3" t="s">
        <v>367</v>
      </c>
      <c r="C321" s="3" t="s">
        <v>3184</v>
      </c>
      <c r="D321" s="3" t="s">
        <v>6001</v>
      </c>
      <c r="E321" s="3" t="s">
        <v>11635</v>
      </c>
      <c r="F321" s="3" t="s">
        <v>8818</v>
      </c>
      <c r="G321" s="3" t="s">
        <v>14452</v>
      </c>
      <c r="H321" s="3" t="s">
        <v>17269</v>
      </c>
      <c r="I321" s="3" t="s">
        <v>20086</v>
      </c>
    </row>
    <row r="322" spans="1:9" x14ac:dyDescent="0.25">
      <c r="A322" s="3" t="s">
        <v>49</v>
      </c>
      <c r="B322" s="3" t="s">
        <v>368</v>
      </c>
      <c r="C322" s="3" t="s">
        <v>3185</v>
      </c>
      <c r="D322" s="3" t="s">
        <v>6002</v>
      </c>
      <c r="E322" s="3" t="s">
        <v>11636</v>
      </c>
      <c r="F322" s="3" t="s">
        <v>8819</v>
      </c>
      <c r="G322" s="3" t="s">
        <v>14453</v>
      </c>
      <c r="H322" s="3" t="s">
        <v>17270</v>
      </c>
      <c r="I322" s="3" t="s">
        <v>20087</v>
      </c>
    </row>
    <row r="323" spans="1:9" x14ac:dyDescent="0.25">
      <c r="A323" s="3" t="s">
        <v>49</v>
      </c>
      <c r="B323" s="3" t="s">
        <v>369</v>
      </c>
      <c r="C323" s="3" t="s">
        <v>3186</v>
      </c>
      <c r="D323" s="3" t="s">
        <v>6003</v>
      </c>
      <c r="E323" s="3" t="s">
        <v>11637</v>
      </c>
      <c r="F323" s="3" t="s">
        <v>8820</v>
      </c>
      <c r="G323" s="3" t="s">
        <v>14454</v>
      </c>
      <c r="H323" s="3" t="s">
        <v>17271</v>
      </c>
      <c r="I323" s="3" t="s">
        <v>20088</v>
      </c>
    </row>
    <row r="324" spans="1:9" x14ac:dyDescent="0.25">
      <c r="A324" s="3" t="s">
        <v>49</v>
      </c>
      <c r="B324" s="3" t="s">
        <v>370</v>
      </c>
      <c r="C324" s="3" t="s">
        <v>3187</v>
      </c>
      <c r="D324" s="3" t="s">
        <v>6004</v>
      </c>
      <c r="E324" s="3" t="s">
        <v>11638</v>
      </c>
      <c r="F324" s="3" t="s">
        <v>8821</v>
      </c>
      <c r="G324" s="3" t="s">
        <v>14455</v>
      </c>
      <c r="H324" s="3" t="s">
        <v>17272</v>
      </c>
      <c r="I324" s="3" t="s">
        <v>20089</v>
      </c>
    </row>
    <row r="325" spans="1:9" x14ac:dyDescent="0.25">
      <c r="A325" s="3" t="s">
        <v>49</v>
      </c>
      <c r="B325" s="3" t="s">
        <v>371</v>
      </c>
      <c r="C325" s="3" t="s">
        <v>3188</v>
      </c>
      <c r="D325" s="3" t="s">
        <v>6005</v>
      </c>
      <c r="E325" s="3" t="s">
        <v>11639</v>
      </c>
      <c r="F325" s="3" t="s">
        <v>8822</v>
      </c>
      <c r="G325" s="3" t="s">
        <v>14456</v>
      </c>
      <c r="H325" s="3" t="s">
        <v>17273</v>
      </c>
      <c r="I325" s="3" t="s">
        <v>20090</v>
      </c>
    </row>
    <row r="326" spans="1:9" x14ac:dyDescent="0.25">
      <c r="A326" s="3" t="s">
        <v>49</v>
      </c>
      <c r="B326" s="3" t="s">
        <v>372</v>
      </c>
      <c r="C326" s="3" t="s">
        <v>3189</v>
      </c>
      <c r="D326" s="3" t="s">
        <v>6006</v>
      </c>
      <c r="E326" s="3" t="s">
        <v>11640</v>
      </c>
      <c r="F326" s="3" t="s">
        <v>8823</v>
      </c>
      <c r="G326" s="3" t="s">
        <v>14457</v>
      </c>
      <c r="H326" s="3" t="s">
        <v>17274</v>
      </c>
      <c r="I326" s="3" t="s">
        <v>20091</v>
      </c>
    </row>
    <row r="327" spans="1:9" x14ac:dyDescent="0.25">
      <c r="A327" s="3" t="s">
        <v>49</v>
      </c>
      <c r="B327" s="3" t="s">
        <v>373</v>
      </c>
      <c r="C327" s="3" t="s">
        <v>3190</v>
      </c>
      <c r="D327" s="3" t="s">
        <v>6007</v>
      </c>
      <c r="E327" s="3" t="s">
        <v>11641</v>
      </c>
      <c r="F327" s="3" t="s">
        <v>8824</v>
      </c>
      <c r="G327" s="3" t="s">
        <v>14458</v>
      </c>
      <c r="H327" s="3" t="s">
        <v>17275</v>
      </c>
      <c r="I327" s="3" t="s">
        <v>20092</v>
      </c>
    </row>
    <row r="328" spans="1:9" x14ac:dyDescent="0.25">
      <c r="A328" s="3" t="s">
        <v>49</v>
      </c>
      <c r="B328" s="3" t="s">
        <v>374</v>
      </c>
      <c r="C328" s="3" t="s">
        <v>3191</v>
      </c>
      <c r="D328" s="3" t="s">
        <v>6008</v>
      </c>
      <c r="E328" s="3" t="s">
        <v>11642</v>
      </c>
      <c r="F328" s="3" t="s">
        <v>8825</v>
      </c>
      <c r="G328" s="3" t="s">
        <v>14459</v>
      </c>
      <c r="H328" s="3" t="s">
        <v>17276</v>
      </c>
      <c r="I328" s="3" t="s">
        <v>20093</v>
      </c>
    </row>
    <row r="329" spans="1:9" x14ac:dyDescent="0.25">
      <c r="A329" s="3" t="s">
        <v>49</v>
      </c>
      <c r="B329" s="3" t="s">
        <v>375</v>
      </c>
      <c r="C329" s="3" t="s">
        <v>3192</v>
      </c>
      <c r="D329" s="3" t="s">
        <v>6009</v>
      </c>
      <c r="E329" s="3" t="s">
        <v>11643</v>
      </c>
      <c r="F329" s="3" t="s">
        <v>8826</v>
      </c>
      <c r="G329" s="3" t="s">
        <v>14460</v>
      </c>
      <c r="H329" s="3" t="s">
        <v>17277</v>
      </c>
      <c r="I329" s="3" t="s">
        <v>20094</v>
      </c>
    </row>
    <row r="330" spans="1:9" x14ac:dyDescent="0.25">
      <c r="A330" s="3" t="s">
        <v>49</v>
      </c>
      <c r="B330" s="3" t="s">
        <v>376</v>
      </c>
      <c r="C330" s="3" t="s">
        <v>3193</v>
      </c>
      <c r="D330" s="3" t="s">
        <v>6010</v>
      </c>
      <c r="E330" s="3" t="s">
        <v>11644</v>
      </c>
      <c r="F330" s="3" t="s">
        <v>8827</v>
      </c>
      <c r="G330" s="3" t="s">
        <v>14461</v>
      </c>
      <c r="H330" s="3" t="s">
        <v>17278</v>
      </c>
      <c r="I330" s="3" t="s">
        <v>20095</v>
      </c>
    </row>
    <row r="331" spans="1:9" x14ac:dyDescent="0.25">
      <c r="A331" s="3" t="s">
        <v>49</v>
      </c>
      <c r="B331" s="3" t="s">
        <v>377</v>
      </c>
      <c r="C331" s="3" t="s">
        <v>3194</v>
      </c>
      <c r="D331" s="3" t="s">
        <v>6011</v>
      </c>
      <c r="E331" s="3" t="s">
        <v>11645</v>
      </c>
      <c r="F331" s="3" t="s">
        <v>8828</v>
      </c>
      <c r="G331" s="3" t="s">
        <v>14462</v>
      </c>
      <c r="H331" s="3" t="s">
        <v>17279</v>
      </c>
      <c r="I331" s="3" t="s">
        <v>20096</v>
      </c>
    </row>
    <row r="332" spans="1:9" x14ac:dyDescent="0.25">
      <c r="A332" s="3" t="s">
        <v>49</v>
      </c>
      <c r="B332" s="3" t="s">
        <v>378</v>
      </c>
      <c r="C332" s="3" t="s">
        <v>3195</v>
      </c>
      <c r="D332" s="3" t="s">
        <v>6012</v>
      </c>
      <c r="E332" s="3" t="s">
        <v>11646</v>
      </c>
      <c r="F332" s="3" t="s">
        <v>8829</v>
      </c>
      <c r="G332" s="3" t="s">
        <v>14463</v>
      </c>
      <c r="H332" s="3" t="s">
        <v>17280</v>
      </c>
      <c r="I332" s="3" t="s">
        <v>20097</v>
      </c>
    </row>
    <row r="333" spans="1:9" x14ac:dyDescent="0.25">
      <c r="A333" s="3" t="s">
        <v>49</v>
      </c>
      <c r="B333" s="3" t="s">
        <v>379</v>
      </c>
      <c r="C333" s="3" t="s">
        <v>3196</v>
      </c>
      <c r="D333" s="3" t="s">
        <v>6013</v>
      </c>
      <c r="E333" s="3" t="s">
        <v>11647</v>
      </c>
      <c r="F333" s="3" t="s">
        <v>8830</v>
      </c>
      <c r="G333" s="3" t="s">
        <v>14464</v>
      </c>
      <c r="H333" s="3" t="s">
        <v>17281</v>
      </c>
      <c r="I333" s="3" t="s">
        <v>20098</v>
      </c>
    </row>
    <row r="334" spans="1:9" x14ac:dyDescent="0.25">
      <c r="A334" s="3" t="s">
        <v>49</v>
      </c>
      <c r="B334" s="3" t="s">
        <v>380</v>
      </c>
      <c r="C334" s="3" t="s">
        <v>3197</v>
      </c>
      <c r="D334" s="3" t="s">
        <v>6014</v>
      </c>
      <c r="E334" s="3" t="s">
        <v>11648</v>
      </c>
      <c r="F334" s="3" t="s">
        <v>8831</v>
      </c>
      <c r="G334" s="3" t="s">
        <v>14465</v>
      </c>
      <c r="H334" s="3" t="s">
        <v>17282</v>
      </c>
      <c r="I334" s="3" t="s">
        <v>20099</v>
      </c>
    </row>
    <row r="335" spans="1:9" x14ac:dyDescent="0.25">
      <c r="A335" s="3" t="s">
        <v>49</v>
      </c>
      <c r="B335" s="3" t="s">
        <v>381</v>
      </c>
      <c r="C335" s="3" t="s">
        <v>3198</v>
      </c>
      <c r="D335" s="3" t="s">
        <v>6015</v>
      </c>
      <c r="E335" s="3" t="s">
        <v>11649</v>
      </c>
      <c r="F335" s="3" t="s">
        <v>8832</v>
      </c>
      <c r="G335" s="3" t="s">
        <v>14466</v>
      </c>
      <c r="H335" s="3" t="s">
        <v>17283</v>
      </c>
      <c r="I335" s="3" t="s">
        <v>20100</v>
      </c>
    </row>
    <row r="336" spans="1:9" x14ac:dyDescent="0.25">
      <c r="A336" s="3" t="s">
        <v>49</v>
      </c>
      <c r="B336" s="3" t="s">
        <v>382</v>
      </c>
      <c r="C336" s="3" t="s">
        <v>3199</v>
      </c>
      <c r="D336" s="3" t="s">
        <v>6016</v>
      </c>
      <c r="E336" s="3" t="s">
        <v>11650</v>
      </c>
      <c r="F336" s="3" t="s">
        <v>8833</v>
      </c>
      <c r="G336" s="3" t="s">
        <v>14467</v>
      </c>
      <c r="H336" s="3" t="s">
        <v>17284</v>
      </c>
      <c r="I336" s="3" t="s">
        <v>20101</v>
      </c>
    </row>
    <row r="337" spans="1:9" x14ac:dyDescent="0.25">
      <c r="A337" s="3" t="s">
        <v>49</v>
      </c>
      <c r="B337" s="3" t="s">
        <v>383</v>
      </c>
      <c r="C337" s="3" t="s">
        <v>3200</v>
      </c>
      <c r="D337" s="3" t="s">
        <v>6017</v>
      </c>
      <c r="E337" s="3" t="s">
        <v>11651</v>
      </c>
      <c r="F337" s="3" t="s">
        <v>8834</v>
      </c>
      <c r="G337" s="3" t="s">
        <v>14468</v>
      </c>
      <c r="H337" s="3" t="s">
        <v>17285</v>
      </c>
      <c r="I337" s="3" t="s">
        <v>20102</v>
      </c>
    </row>
    <row r="338" spans="1:9" x14ac:dyDescent="0.25">
      <c r="A338" s="3" t="s">
        <v>49</v>
      </c>
      <c r="B338" s="3" t="s">
        <v>384</v>
      </c>
      <c r="C338" s="3" t="s">
        <v>3201</v>
      </c>
      <c r="D338" s="3" t="s">
        <v>6018</v>
      </c>
      <c r="E338" s="3" t="s">
        <v>11652</v>
      </c>
      <c r="F338" s="3" t="s">
        <v>8835</v>
      </c>
      <c r="G338" s="3" t="s">
        <v>14469</v>
      </c>
      <c r="H338" s="3" t="s">
        <v>17286</v>
      </c>
      <c r="I338" s="3" t="s">
        <v>20103</v>
      </c>
    </row>
    <row r="339" spans="1:9" x14ac:dyDescent="0.25">
      <c r="A339" s="3" t="s">
        <v>49</v>
      </c>
      <c r="B339" s="3" t="s">
        <v>385</v>
      </c>
      <c r="C339" s="3" t="s">
        <v>3202</v>
      </c>
      <c r="D339" s="3" t="s">
        <v>6019</v>
      </c>
      <c r="E339" s="3" t="s">
        <v>11653</v>
      </c>
      <c r="F339" s="3" t="s">
        <v>8836</v>
      </c>
      <c r="G339" s="3" t="s">
        <v>14470</v>
      </c>
      <c r="H339" s="3" t="s">
        <v>17287</v>
      </c>
      <c r="I339" s="3" t="s">
        <v>20104</v>
      </c>
    </row>
    <row r="340" spans="1:9" x14ac:dyDescent="0.25">
      <c r="A340" s="3" t="s">
        <v>49</v>
      </c>
      <c r="B340" s="3" t="s">
        <v>386</v>
      </c>
      <c r="C340" s="3" t="s">
        <v>3203</v>
      </c>
      <c r="D340" s="3" t="s">
        <v>6020</v>
      </c>
      <c r="E340" s="3" t="s">
        <v>11654</v>
      </c>
      <c r="F340" s="3" t="s">
        <v>8837</v>
      </c>
      <c r="G340" s="3" t="s">
        <v>14471</v>
      </c>
      <c r="H340" s="3" t="s">
        <v>17288</v>
      </c>
      <c r="I340" s="3" t="s">
        <v>20105</v>
      </c>
    </row>
    <row r="341" spans="1:9" x14ac:dyDescent="0.25">
      <c r="A341" s="3" t="s">
        <v>49</v>
      </c>
      <c r="B341" s="3" t="s">
        <v>387</v>
      </c>
      <c r="C341" s="3" t="s">
        <v>3204</v>
      </c>
      <c r="D341" s="3" t="s">
        <v>6021</v>
      </c>
      <c r="E341" s="3" t="s">
        <v>11655</v>
      </c>
      <c r="F341" s="3" t="s">
        <v>8838</v>
      </c>
      <c r="G341" s="3" t="s">
        <v>14472</v>
      </c>
      <c r="H341" s="3" t="s">
        <v>17289</v>
      </c>
      <c r="I341" s="3" t="s">
        <v>20106</v>
      </c>
    </row>
    <row r="342" spans="1:9" x14ac:dyDescent="0.25">
      <c r="A342" s="3" t="s">
        <v>49</v>
      </c>
      <c r="B342" s="3" t="s">
        <v>388</v>
      </c>
      <c r="C342" s="3" t="s">
        <v>3205</v>
      </c>
      <c r="D342" s="3" t="s">
        <v>6022</v>
      </c>
      <c r="E342" s="3" t="s">
        <v>11656</v>
      </c>
      <c r="F342" s="3" t="s">
        <v>8839</v>
      </c>
      <c r="G342" s="3" t="s">
        <v>14473</v>
      </c>
      <c r="H342" s="3" t="s">
        <v>17290</v>
      </c>
      <c r="I342" s="3" t="s">
        <v>20107</v>
      </c>
    </row>
    <row r="343" spans="1:9" x14ac:dyDescent="0.25">
      <c r="A343" s="3" t="s">
        <v>49</v>
      </c>
      <c r="B343" s="3" t="s">
        <v>389</v>
      </c>
      <c r="C343" s="3" t="s">
        <v>3206</v>
      </c>
      <c r="D343" s="3" t="s">
        <v>6023</v>
      </c>
      <c r="E343" s="3" t="s">
        <v>11657</v>
      </c>
      <c r="F343" s="3" t="s">
        <v>8840</v>
      </c>
      <c r="G343" s="3" t="s">
        <v>14474</v>
      </c>
      <c r="H343" s="3" t="s">
        <v>17291</v>
      </c>
      <c r="I343" s="3" t="s">
        <v>20108</v>
      </c>
    </row>
    <row r="344" spans="1:9" x14ac:dyDescent="0.25">
      <c r="A344" s="3" t="s">
        <v>49</v>
      </c>
      <c r="B344" s="3" t="s">
        <v>390</v>
      </c>
      <c r="C344" s="3" t="s">
        <v>3207</v>
      </c>
      <c r="D344" s="3" t="s">
        <v>6024</v>
      </c>
      <c r="E344" s="3" t="s">
        <v>11658</v>
      </c>
      <c r="F344" s="3" t="s">
        <v>8841</v>
      </c>
      <c r="G344" s="3" t="s">
        <v>14475</v>
      </c>
      <c r="H344" s="3" t="s">
        <v>17292</v>
      </c>
      <c r="I344" s="3" t="s">
        <v>20109</v>
      </c>
    </row>
    <row r="345" spans="1:9" x14ac:dyDescent="0.25">
      <c r="A345" s="3" t="s">
        <v>49</v>
      </c>
      <c r="B345" s="3" t="s">
        <v>391</v>
      </c>
      <c r="C345" s="3" t="s">
        <v>3208</v>
      </c>
      <c r="D345" s="3" t="s">
        <v>6025</v>
      </c>
      <c r="E345" s="3" t="s">
        <v>11659</v>
      </c>
      <c r="F345" s="3" t="s">
        <v>8842</v>
      </c>
      <c r="G345" s="3" t="s">
        <v>14476</v>
      </c>
      <c r="H345" s="3" t="s">
        <v>17293</v>
      </c>
      <c r="I345" s="3" t="s">
        <v>20110</v>
      </c>
    </row>
    <row r="346" spans="1:9" x14ac:dyDescent="0.25">
      <c r="A346" s="3" t="s">
        <v>49</v>
      </c>
      <c r="B346" s="3" t="s">
        <v>392</v>
      </c>
      <c r="C346" s="3" t="s">
        <v>3209</v>
      </c>
      <c r="D346" s="3" t="s">
        <v>6026</v>
      </c>
      <c r="E346" s="3" t="s">
        <v>11660</v>
      </c>
      <c r="F346" s="3" t="s">
        <v>8843</v>
      </c>
      <c r="G346" s="3" t="s">
        <v>14477</v>
      </c>
      <c r="H346" s="3" t="s">
        <v>17294</v>
      </c>
      <c r="I346" s="3" t="s">
        <v>20111</v>
      </c>
    </row>
    <row r="347" spans="1:9" x14ac:dyDescent="0.25">
      <c r="A347" s="3" t="s">
        <v>49</v>
      </c>
      <c r="B347" s="3" t="s">
        <v>393</v>
      </c>
      <c r="C347" s="3" t="s">
        <v>3210</v>
      </c>
      <c r="D347" s="3" t="s">
        <v>6027</v>
      </c>
      <c r="E347" s="3" t="s">
        <v>11661</v>
      </c>
      <c r="F347" s="3" t="s">
        <v>8844</v>
      </c>
      <c r="G347" s="3" t="s">
        <v>14478</v>
      </c>
      <c r="H347" s="3" t="s">
        <v>17295</v>
      </c>
      <c r="I347" s="3" t="s">
        <v>20112</v>
      </c>
    </row>
    <row r="348" spans="1:9" x14ac:dyDescent="0.25">
      <c r="A348" s="3" t="s">
        <v>49</v>
      </c>
      <c r="B348" s="3" t="s">
        <v>394</v>
      </c>
      <c r="C348" s="3" t="s">
        <v>3211</v>
      </c>
      <c r="D348" s="3" t="s">
        <v>6028</v>
      </c>
      <c r="E348" s="3" t="s">
        <v>11662</v>
      </c>
      <c r="F348" s="3" t="s">
        <v>8845</v>
      </c>
      <c r="G348" s="3" t="s">
        <v>14479</v>
      </c>
      <c r="H348" s="3" t="s">
        <v>17296</v>
      </c>
      <c r="I348" s="3" t="s">
        <v>20113</v>
      </c>
    </row>
    <row r="349" spans="1:9" x14ac:dyDescent="0.25">
      <c r="A349" s="3" t="s">
        <v>49</v>
      </c>
      <c r="B349" s="3" t="s">
        <v>395</v>
      </c>
      <c r="C349" s="3" t="s">
        <v>3212</v>
      </c>
      <c r="D349" s="3" t="s">
        <v>6029</v>
      </c>
      <c r="E349" s="3" t="s">
        <v>11663</v>
      </c>
      <c r="F349" s="3" t="s">
        <v>8846</v>
      </c>
      <c r="G349" s="3" t="s">
        <v>14480</v>
      </c>
      <c r="H349" s="3" t="s">
        <v>17297</v>
      </c>
      <c r="I349" s="3" t="s">
        <v>20114</v>
      </c>
    </row>
    <row r="350" spans="1:9" x14ac:dyDescent="0.25">
      <c r="A350" s="3" t="s">
        <v>49</v>
      </c>
      <c r="B350" s="3" t="s">
        <v>396</v>
      </c>
      <c r="C350" s="3" t="s">
        <v>3213</v>
      </c>
      <c r="D350" s="3" t="s">
        <v>6030</v>
      </c>
      <c r="E350" s="3" t="s">
        <v>11664</v>
      </c>
      <c r="F350" s="3" t="s">
        <v>8847</v>
      </c>
      <c r="G350" s="3" t="s">
        <v>14481</v>
      </c>
      <c r="H350" s="3" t="s">
        <v>17298</v>
      </c>
      <c r="I350" s="3" t="s">
        <v>20115</v>
      </c>
    </row>
    <row r="351" spans="1:9" x14ac:dyDescent="0.25">
      <c r="A351" s="3" t="s">
        <v>49</v>
      </c>
      <c r="B351" s="3" t="s">
        <v>397</v>
      </c>
      <c r="C351" s="3" t="s">
        <v>3214</v>
      </c>
      <c r="D351" s="3" t="s">
        <v>6031</v>
      </c>
      <c r="E351" s="3" t="s">
        <v>11665</v>
      </c>
      <c r="F351" s="3" t="s">
        <v>8848</v>
      </c>
      <c r="G351" s="3" t="s">
        <v>14482</v>
      </c>
      <c r="H351" s="3" t="s">
        <v>17299</v>
      </c>
      <c r="I351" s="3" t="s">
        <v>20116</v>
      </c>
    </row>
    <row r="352" spans="1:9" x14ac:dyDescent="0.25">
      <c r="A352" s="3" t="s">
        <v>49</v>
      </c>
      <c r="B352" s="3" t="s">
        <v>398</v>
      </c>
      <c r="C352" s="3" t="s">
        <v>3215</v>
      </c>
      <c r="D352" s="3" t="s">
        <v>6032</v>
      </c>
      <c r="E352" s="3" t="s">
        <v>11666</v>
      </c>
      <c r="F352" s="3" t="s">
        <v>8849</v>
      </c>
      <c r="G352" s="3" t="s">
        <v>14483</v>
      </c>
      <c r="H352" s="3" t="s">
        <v>17300</v>
      </c>
      <c r="I352" s="3" t="s">
        <v>20117</v>
      </c>
    </row>
    <row r="353" spans="1:9" x14ac:dyDescent="0.25">
      <c r="A353" s="3" t="s">
        <v>49</v>
      </c>
      <c r="B353" s="3" t="s">
        <v>399</v>
      </c>
      <c r="C353" s="3" t="s">
        <v>3216</v>
      </c>
      <c r="D353" s="3" t="s">
        <v>6033</v>
      </c>
      <c r="E353" s="3" t="s">
        <v>11667</v>
      </c>
      <c r="F353" s="3" t="s">
        <v>8850</v>
      </c>
      <c r="G353" s="3" t="s">
        <v>14484</v>
      </c>
      <c r="H353" s="3" t="s">
        <v>17301</v>
      </c>
      <c r="I353" s="3" t="s">
        <v>20118</v>
      </c>
    </row>
    <row r="354" spans="1:9" x14ac:dyDescent="0.25">
      <c r="A354" s="3" t="s">
        <v>49</v>
      </c>
      <c r="B354" s="3" t="s">
        <v>400</v>
      </c>
      <c r="C354" s="3" t="s">
        <v>3217</v>
      </c>
      <c r="D354" s="3" t="s">
        <v>6034</v>
      </c>
      <c r="E354" s="3" t="s">
        <v>11668</v>
      </c>
      <c r="F354" s="3" t="s">
        <v>8851</v>
      </c>
      <c r="G354" s="3" t="s">
        <v>14485</v>
      </c>
      <c r="H354" s="3" t="s">
        <v>17302</v>
      </c>
      <c r="I354" s="3" t="s">
        <v>20119</v>
      </c>
    </row>
    <row r="355" spans="1:9" x14ac:dyDescent="0.25">
      <c r="A355" s="3" t="s">
        <v>49</v>
      </c>
      <c r="B355" s="3" t="s">
        <v>401</v>
      </c>
      <c r="C355" s="3" t="s">
        <v>3218</v>
      </c>
      <c r="D355" s="3" t="s">
        <v>6035</v>
      </c>
      <c r="E355" s="3" t="s">
        <v>11669</v>
      </c>
      <c r="F355" s="3" t="s">
        <v>8852</v>
      </c>
      <c r="G355" s="3" t="s">
        <v>14486</v>
      </c>
      <c r="H355" s="3" t="s">
        <v>17303</v>
      </c>
      <c r="I355" s="3" t="s">
        <v>20120</v>
      </c>
    </row>
    <row r="356" spans="1:9" x14ac:dyDescent="0.25">
      <c r="A356" s="3" t="s">
        <v>49</v>
      </c>
      <c r="B356" s="3" t="s">
        <v>402</v>
      </c>
      <c r="C356" s="3" t="s">
        <v>3219</v>
      </c>
      <c r="D356" s="3" t="s">
        <v>6036</v>
      </c>
      <c r="E356" s="3" t="s">
        <v>11670</v>
      </c>
      <c r="F356" s="3" t="s">
        <v>8853</v>
      </c>
      <c r="G356" s="3" t="s">
        <v>14487</v>
      </c>
      <c r="H356" s="3" t="s">
        <v>17304</v>
      </c>
      <c r="I356" s="3" t="s">
        <v>20121</v>
      </c>
    </row>
    <row r="357" spans="1:9" x14ac:dyDescent="0.25">
      <c r="A357" s="3" t="s">
        <v>49</v>
      </c>
      <c r="B357" s="3" t="s">
        <v>403</v>
      </c>
      <c r="C357" s="3" t="s">
        <v>3220</v>
      </c>
      <c r="D357" s="3" t="s">
        <v>6037</v>
      </c>
      <c r="E357" s="3" t="s">
        <v>11671</v>
      </c>
      <c r="F357" s="3" t="s">
        <v>8854</v>
      </c>
      <c r="G357" s="3" t="s">
        <v>14488</v>
      </c>
      <c r="H357" s="3" t="s">
        <v>17305</v>
      </c>
      <c r="I357" s="3" t="s">
        <v>20122</v>
      </c>
    </row>
    <row r="358" spans="1:9" x14ac:dyDescent="0.25">
      <c r="A358" s="3" t="s">
        <v>49</v>
      </c>
      <c r="B358" s="3" t="s">
        <v>404</v>
      </c>
      <c r="C358" s="3" t="s">
        <v>3221</v>
      </c>
      <c r="D358" s="3" t="s">
        <v>6038</v>
      </c>
      <c r="E358" s="3" t="s">
        <v>11672</v>
      </c>
      <c r="F358" s="3" t="s">
        <v>8855</v>
      </c>
      <c r="G358" s="3" t="s">
        <v>14489</v>
      </c>
      <c r="H358" s="3" t="s">
        <v>17306</v>
      </c>
      <c r="I358" s="3" t="s">
        <v>20123</v>
      </c>
    </row>
    <row r="359" spans="1:9" x14ac:dyDescent="0.25">
      <c r="A359" s="3" t="s">
        <v>49</v>
      </c>
      <c r="B359" s="3" t="s">
        <v>405</v>
      </c>
      <c r="C359" s="3" t="s">
        <v>3222</v>
      </c>
      <c r="D359" s="3" t="s">
        <v>6039</v>
      </c>
      <c r="E359" s="3" t="s">
        <v>11673</v>
      </c>
      <c r="F359" s="3" t="s">
        <v>8856</v>
      </c>
      <c r="G359" s="3" t="s">
        <v>14490</v>
      </c>
      <c r="H359" s="3" t="s">
        <v>17307</v>
      </c>
      <c r="I359" s="3" t="s">
        <v>20124</v>
      </c>
    </row>
    <row r="360" spans="1:9" x14ac:dyDescent="0.25">
      <c r="A360" s="3" t="s">
        <v>49</v>
      </c>
      <c r="B360" s="3" t="s">
        <v>406</v>
      </c>
      <c r="C360" s="3" t="s">
        <v>3223</v>
      </c>
      <c r="D360" s="3" t="s">
        <v>6040</v>
      </c>
      <c r="E360" s="3" t="s">
        <v>11674</v>
      </c>
      <c r="F360" s="3" t="s">
        <v>8857</v>
      </c>
      <c r="G360" s="3" t="s">
        <v>14491</v>
      </c>
      <c r="H360" s="3" t="s">
        <v>17308</v>
      </c>
      <c r="I360" s="3" t="s">
        <v>20125</v>
      </c>
    </row>
    <row r="361" spans="1:9" x14ac:dyDescent="0.25">
      <c r="A361" s="3" t="s">
        <v>49</v>
      </c>
      <c r="B361" s="3" t="s">
        <v>407</v>
      </c>
      <c r="C361" s="3" t="s">
        <v>3224</v>
      </c>
      <c r="D361" s="3" t="s">
        <v>6041</v>
      </c>
      <c r="E361" s="3" t="s">
        <v>11675</v>
      </c>
      <c r="F361" s="3" t="s">
        <v>8858</v>
      </c>
      <c r="G361" s="3" t="s">
        <v>14492</v>
      </c>
      <c r="H361" s="3" t="s">
        <v>17309</v>
      </c>
      <c r="I361" s="3" t="s">
        <v>20126</v>
      </c>
    </row>
    <row r="362" spans="1:9" x14ac:dyDescent="0.25">
      <c r="A362" s="3" t="s">
        <v>49</v>
      </c>
      <c r="B362" s="3" t="s">
        <v>408</v>
      </c>
      <c r="C362" s="3" t="s">
        <v>3225</v>
      </c>
      <c r="D362" s="3" t="s">
        <v>6042</v>
      </c>
      <c r="E362" s="3" t="s">
        <v>11676</v>
      </c>
      <c r="F362" s="3" t="s">
        <v>8859</v>
      </c>
      <c r="G362" s="3" t="s">
        <v>14493</v>
      </c>
      <c r="H362" s="3" t="s">
        <v>17310</v>
      </c>
      <c r="I362" s="3" t="s">
        <v>20127</v>
      </c>
    </row>
    <row r="363" spans="1:9" x14ac:dyDescent="0.25">
      <c r="A363" s="3" t="s">
        <v>49</v>
      </c>
      <c r="B363" s="3" t="s">
        <v>409</v>
      </c>
      <c r="C363" s="3" t="s">
        <v>3226</v>
      </c>
      <c r="D363" s="3" t="s">
        <v>6043</v>
      </c>
      <c r="E363" s="3" t="s">
        <v>11677</v>
      </c>
      <c r="F363" s="3" t="s">
        <v>8860</v>
      </c>
      <c r="G363" s="3" t="s">
        <v>14494</v>
      </c>
      <c r="H363" s="3" t="s">
        <v>17311</v>
      </c>
      <c r="I363" s="3" t="s">
        <v>20128</v>
      </c>
    </row>
    <row r="364" spans="1:9" x14ac:dyDescent="0.25">
      <c r="A364" s="3" t="s">
        <v>49</v>
      </c>
      <c r="B364" s="3" t="s">
        <v>410</v>
      </c>
      <c r="C364" s="3" t="s">
        <v>3227</v>
      </c>
      <c r="D364" s="3" t="s">
        <v>6044</v>
      </c>
      <c r="E364" s="3" t="s">
        <v>11678</v>
      </c>
      <c r="F364" s="3" t="s">
        <v>8861</v>
      </c>
      <c r="G364" s="3" t="s">
        <v>14495</v>
      </c>
      <c r="H364" s="3" t="s">
        <v>17312</v>
      </c>
      <c r="I364" s="3" t="s">
        <v>20129</v>
      </c>
    </row>
    <row r="365" spans="1:9" x14ac:dyDescent="0.25">
      <c r="A365" s="3" t="s">
        <v>49</v>
      </c>
      <c r="B365" s="3" t="s">
        <v>411</v>
      </c>
      <c r="C365" s="3" t="s">
        <v>3228</v>
      </c>
      <c r="D365" s="3" t="s">
        <v>6045</v>
      </c>
      <c r="E365" s="3" t="s">
        <v>11679</v>
      </c>
      <c r="F365" s="3" t="s">
        <v>8862</v>
      </c>
      <c r="G365" s="3" t="s">
        <v>14496</v>
      </c>
      <c r="H365" s="3" t="s">
        <v>17313</v>
      </c>
      <c r="I365" s="3" t="s">
        <v>20130</v>
      </c>
    </row>
    <row r="366" spans="1:9" x14ac:dyDescent="0.25">
      <c r="A366" s="3" t="s">
        <v>49</v>
      </c>
      <c r="B366" s="3" t="s">
        <v>412</v>
      </c>
      <c r="C366" s="3" t="s">
        <v>3229</v>
      </c>
      <c r="D366" s="3" t="s">
        <v>6046</v>
      </c>
      <c r="E366" s="3" t="s">
        <v>11680</v>
      </c>
      <c r="F366" s="3" t="s">
        <v>8863</v>
      </c>
      <c r="G366" s="3" t="s">
        <v>14497</v>
      </c>
      <c r="H366" s="3" t="s">
        <v>17314</v>
      </c>
      <c r="I366" s="3" t="s">
        <v>20131</v>
      </c>
    </row>
    <row r="367" spans="1:9" x14ac:dyDescent="0.25">
      <c r="A367" s="3" t="s">
        <v>49</v>
      </c>
      <c r="B367" s="3" t="s">
        <v>413</v>
      </c>
      <c r="C367" s="3" t="s">
        <v>3230</v>
      </c>
      <c r="D367" s="3" t="s">
        <v>6047</v>
      </c>
      <c r="E367" s="3" t="s">
        <v>11681</v>
      </c>
      <c r="F367" s="3" t="s">
        <v>8864</v>
      </c>
      <c r="G367" s="3" t="s">
        <v>14498</v>
      </c>
      <c r="H367" s="3" t="s">
        <v>17315</v>
      </c>
      <c r="I367" s="3" t="s">
        <v>20132</v>
      </c>
    </row>
    <row r="368" spans="1:9" x14ac:dyDescent="0.25">
      <c r="A368" s="3" t="s">
        <v>49</v>
      </c>
      <c r="B368" s="3" t="s">
        <v>414</v>
      </c>
      <c r="C368" s="3" t="s">
        <v>3231</v>
      </c>
      <c r="D368" s="3" t="s">
        <v>6048</v>
      </c>
      <c r="E368" s="3" t="s">
        <v>11682</v>
      </c>
      <c r="F368" s="3" t="s">
        <v>8865</v>
      </c>
      <c r="G368" s="3" t="s">
        <v>14499</v>
      </c>
      <c r="H368" s="3" t="s">
        <v>17316</v>
      </c>
      <c r="I368" s="3" t="s">
        <v>20133</v>
      </c>
    </row>
    <row r="369" spans="1:9" x14ac:dyDescent="0.25">
      <c r="A369" s="3" t="s">
        <v>49</v>
      </c>
      <c r="B369" s="3" t="s">
        <v>415</v>
      </c>
      <c r="C369" s="3" t="s">
        <v>3232</v>
      </c>
      <c r="D369" s="3" t="s">
        <v>6049</v>
      </c>
      <c r="E369" s="3" t="s">
        <v>11683</v>
      </c>
      <c r="F369" s="3" t="s">
        <v>8866</v>
      </c>
      <c r="G369" s="3" t="s">
        <v>14500</v>
      </c>
      <c r="H369" s="3" t="s">
        <v>17317</v>
      </c>
      <c r="I369" s="3" t="s">
        <v>20134</v>
      </c>
    </row>
    <row r="370" spans="1:9" x14ac:dyDescent="0.25">
      <c r="A370" s="3" t="s">
        <v>49</v>
      </c>
      <c r="B370" s="3" t="s">
        <v>416</v>
      </c>
      <c r="C370" s="3" t="s">
        <v>3233</v>
      </c>
      <c r="D370" s="3" t="s">
        <v>6050</v>
      </c>
      <c r="E370" s="3" t="s">
        <v>11684</v>
      </c>
      <c r="F370" s="3" t="s">
        <v>8867</v>
      </c>
      <c r="G370" s="3" t="s">
        <v>14501</v>
      </c>
      <c r="H370" s="3" t="s">
        <v>17318</v>
      </c>
      <c r="I370" s="3" t="s">
        <v>20135</v>
      </c>
    </row>
    <row r="371" spans="1:9" x14ac:dyDescent="0.25">
      <c r="A371" s="3" t="s">
        <v>49</v>
      </c>
      <c r="B371" s="3" t="s">
        <v>417</v>
      </c>
      <c r="C371" s="3" t="s">
        <v>3234</v>
      </c>
      <c r="D371" s="3" t="s">
        <v>6051</v>
      </c>
      <c r="E371" s="3" t="s">
        <v>11685</v>
      </c>
      <c r="F371" s="3" t="s">
        <v>8868</v>
      </c>
      <c r="G371" s="3" t="s">
        <v>14502</v>
      </c>
      <c r="H371" s="3" t="s">
        <v>17319</v>
      </c>
      <c r="I371" s="3" t="s">
        <v>20136</v>
      </c>
    </row>
    <row r="372" spans="1:9" x14ac:dyDescent="0.25">
      <c r="A372" s="3" t="s">
        <v>49</v>
      </c>
      <c r="B372" s="3" t="s">
        <v>418</v>
      </c>
      <c r="C372" s="3" t="s">
        <v>3235</v>
      </c>
      <c r="D372" s="3" t="s">
        <v>6052</v>
      </c>
      <c r="E372" s="3" t="s">
        <v>11686</v>
      </c>
      <c r="F372" s="3" t="s">
        <v>8869</v>
      </c>
      <c r="G372" s="3" t="s">
        <v>14503</v>
      </c>
      <c r="H372" s="3" t="s">
        <v>17320</v>
      </c>
      <c r="I372" s="3" t="s">
        <v>20137</v>
      </c>
    </row>
    <row r="373" spans="1:9" x14ac:dyDescent="0.25">
      <c r="A373" s="3" t="s">
        <v>49</v>
      </c>
      <c r="B373" s="3" t="s">
        <v>419</v>
      </c>
      <c r="C373" s="3" t="s">
        <v>3236</v>
      </c>
      <c r="D373" s="3" t="s">
        <v>6053</v>
      </c>
      <c r="E373" s="3" t="s">
        <v>11687</v>
      </c>
      <c r="F373" s="3" t="s">
        <v>8870</v>
      </c>
      <c r="G373" s="3" t="s">
        <v>14504</v>
      </c>
      <c r="H373" s="3" t="s">
        <v>17321</v>
      </c>
      <c r="I373" s="3" t="s">
        <v>20138</v>
      </c>
    </row>
    <row r="374" spans="1:9" x14ac:dyDescent="0.25">
      <c r="A374" s="3" t="s">
        <v>49</v>
      </c>
      <c r="B374" s="3" t="s">
        <v>420</v>
      </c>
      <c r="C374" s="3" t="s">
        <v>3237</v>
      </c>
      <c r="D374" s="3" t="s">
        <v>6054</v>
      </c>
      <c r="E374" s="3" t="s">
        <v>11688</v>
      </c>
      <c r="F374" s="3" t="s">
        <v>8871</v>
      </c>
      <c r="G374" s="3" t="s">
        <v>14505</v>
      </c>
      <c r="H374" s="3" t="s">
        <v>17322</v>
      </c>
      <c r="I374" s="3" t="s">
        <v>20139</v>
      </c>
    </row>
    <row r="375" spans="1:9" x14ac:dyDescent="0.25">
      <c r="A375" s="3" t="s">
        <v>49</v>
      </c>
      <c r="B375" s="3" t="s">
        <v>421</v>
      </c>
      <c r="C375" s="3" t="s">
        <v>3238</v>
      </c>
      <c r="D375" s="3" t="s">
        <v>6055</v>
      </c>
      <c r="E375" s="3" t="s">
        <v>11689</v>
      </c>
      <c r="F375" s="3" t="s">
        <v>8872</v>
      </c>
      <c r="G375" s="3" t="s">
        <v>14506</v>
      </c>
      <c r="H375" s="3" t="s">
        <v>17323</v>
      </c>
      <c r="I375" s="3" t="s">
        <v>20140</v>
      </c>
    </row>
    <row r="376" spans="1:9" x14ac:dyDescent="0.25">
      <c r="A376" s="3" t="s">
        <v>49</v>
      </c>
      <c r="B376" s="3" t="s">
        <v>422</v>
      </c>
      <c r="C376" s="3" t="s">
        <v>3239</v>
      </c>
      <c r="D376" s="3" t="s">
        <v>6056</v>
      </c>
      <c r="E376" s="3" t="s">
        <v>11690</v>
      </c>
      <c r="F376" s="3" t="s">
        <v>8873</v>
      </c>
      <c r="G376" s="3" t="s">
        <v>14507</v>
      </c>
      <c r="H376" s="3" t="s">
        <v>17324</v>
      </c>
      <c r="I376" s="3" t="s">
        <v>20141</v>
      </c>
    </row>
    <row r="377" spans="1:9" x14ac:dyDescent="0.25">
      <c r="A377" s="3" t="s">
        <v>49</v>
      </c>
      <c r="B377" s="3" t="s">
        <v>423</v>
      </c>
      <c r="C377" s="3" t="s">
        <v>3240</v>
      </c>
      <c r="D377" s="3" t="s">
        <v>6057</v>
      </c>
      <c r="E377" s="3" t="s">
        <v>11691</v>
      </c>
      <c r="F377" s="3" t="s">
        <v>8874</v>
      </c>
      <c r="G377" s="3" t="s">
        <v>14508</v>
      </c>
      <c r="H377" s="3" t="s">
        <v>17325</v>
      </c>
      <c r="I377" s="3" t="s">
        <v>20142</v>
      </c>
    </row>
    <row r="378" spans="1:9" x14ac:dyDescent="0.25">
      <c r="A378" s="3" t="s">
        <v>49</v>
      </c>
      <c r="B378" s="3" t="s">
        <v>424</v>
      </c>
      <c r="C378" s="3" t="s">
        <v>3241</v>
      </c>
      <c r="D378" s="3" t="s">
        <v>6058</v>
      </c>
      <c r="E378" s="3" t="s">
        <v>11692</v>
      </c>
      <c r="F378" s="3" t="s">
        <v>8875</v>
      </c>
      <c r="G378" s="3" t="s">
        <v>14509</v>
      </c>
      <c r="H378" s="3" t="s">
        <v>17326</v>
      </c>
      <c r="I378" s="3" t="s">
        <v>20143</v>
      </c>
    </row>
    <row r="379" spans="1:9" x14ac:dyDescent="0.25">
      <c r="A379" s="3" t="s">
        <v>49</v>
      </c>
      <c r="B379" s="3" t="s">
        <v>425</v>
      </c>
      <c r="C379" s="3" t="s">
        <v>3242</v>
      </c>
      <c r="D379" s="3" t="s">
        <v>6059</v>
      </c>
      <c r="E379" s="3" t="s">
        <v>11693</v>
      </c>
      <c r="F379" s="3" t="s">
        <v>8876</v>
      </c>
      <c r="G379" s="3" t="s">
        <v>14510</v>
      </c>
      <c r="H379" s="3" t="s">
        <v>17327</v>
      </c>
      <c r="I379" s="3" t="s">
        <v>20144</v>
      </c>
    </row>
    <row r="380" spans="1:9" x14ac:dyDescent="0.25">
      <c r="A380" s="3" t="s">
        <v>49</v>
      </c>
      <c r="B380" s="3" t="s">
        <v>426</v>
      </c>
      <c r="C380" s="3" t="s">
        <v>3243</v>
      </c>
      <c r="D380" s="3" t="s">
        <v>6060</v>
      </c>
      <c r="E380" s="3" t="s">
        <v>11694</v>
      </c>
      <c r="F380" s="3" t="s">
        <v>8877</v>
      </c>
      <c r="G380" s="3" t="s">
        <v>14511</v>
      </c>
      <c r="H380" s="3" t="s">
        <v>17328</v>
      </c>
      <c r="I380" s="3" t="s">
        <v>20145</v>
      </c>
    </row>
    <row r="381" spans="1:9" x14ac:dyDescent="0.25">
      <c r="A381" s="3" t="s">
        <v>49</v>
      </c>
      <c r="B381" s="3" t="s">
        <v>427</v>
      </c>
      <c r="C381" s="3" t="s">
        <v>3244</v>
      </c>
      <c r="D381" s="3" t="s">
        <v>6061</v>
      </c>
      <c r="E381" s="3" t="s">
        <v>11695</v>
      </c>
      <c r="F381" s="3" t="s">
        <v>8878</v>
      </c>
      <c r="G381" s="3" t="s">
        <v>14512</v>
      </c>
      <c r="H381" s="3" t="s">
        <v>17329</v>
      </c>
      <c r="I381" s="3" t="s">
        <v>20146</v>
      </c>
    </row>
    <row r="382" spans="1:9" x14ac:dyDescent="0.25">
      <c r="A382" s="3" t="s">
        <v>49</v>
      </c>
      <c r="B382" s="3" t="s">
        <v>428</v>
      </c>
      <c r="C382" s="3" t="s">
        <v>3245</v>
      </c>
      <c r="D382" s="3" t="s">
        <v>6062</v>
      </c>
      <c r="E382" s="3" t="s">
        <v>11696</v>
      </c>
      <c r="F382" s="3" t="s">
        <v>8879</v>
      </c>
      <c r="G382" s="3" t="s">
        <v>14513</v>
      </c>
      <c r="H382" s="3" t="s">
        <v>17330</v>
      </c>
      <c r="I382" s="3" t="s">
        <v>20147</v>
      </c>
    </row>
    <row r="383" spans="1:9" x14ac:dyDescent="0.25">
      <c r="A383" s="3" t="s">
        <v>49</v>
      </c>
      <c r="B383" s="3" t="s">
        <v>429</v>
      </c>
      <c r="C383" s="3" t="s">
        <v>3246</v>
      </c>
      <c r="D383" s="3" t="s">
        <v>6063</v>
      </c>
      <c r="E383" s="3" t="s">
        <v>11697</v>
      </c>
      <c r="F383" s="3" t="s">
        <v>8880</v>
      </c>
      <c r="G383" s="3" t="s">
        <v>14514</v>
      </c>
      <c r="H383" s="3" t="s">
        <v>17331</v>
      </c>
      <c r="I383" s="3" t="s">
        <v>20148</v>
      </c>
    </row>
    <row r="384" spans="1:9" x14ac:dyDescent="0.25">
      <c r="A384" s="3" t="s">
        <v>49</v>
      </c>
      <c r="B384" s="3" t="s">
        <v>430</v>
      </c>
      <c r="C384" s="3" t="s">
        <v>3247</v>
      </c>
      <c r="D384" s="3" t="s">
        <v>6064</v>
      </c>
      <c r="E384" s="3" t="s">
        <v>11698</v>
      </c>
      <c r="F384" s="3" t="s">
        <v>8881</v>
      </c>
      <c r="G384" s="3" t="s">
        <v>14515</v>
      </c>
      <c r="H384" s="3" t="s">
        <v>17332</v>
      </c>
      <c r="I384" s="3" t="s">
        <v>20149</v>
      </c>
    </row>
    <row r="385" spans="1:9" x14ac:dyDescent="0.25">
      <c r="A385" s="3" t="s">
        <v>49</v>
      </c>
      <c r="B385" s="3" t="s">
        <v>431</v>
      </c>
      <c r="C385" s="3" t="s">
        <v>3248</v>
      </c>
      <c r="D385" s="3" t="s">
        <v>6065</v>
      </c>
      <c r="E385" s="3" t="s">
        <v>11699</v>
      </c>
      <c r="F385" s="3" t="s">
        <v>8882</v>
      </c>
      <c r="G385" s="3" t="s">
        <v>14516</v>
      </c>
      <c r="H385" s="3" t="s">
        <v>17333</v>
      </c>
      <c r="I385" s="3" t="s">
        <v>20150</v>
      </c>
    </row>
    <row r="386" spans="1:9" x14ac:dyDescent="0.25">
      <c r="A386" s="3" t="s">
        <v>49</v>
      </c>
      <c r="B386" s="3" t="s">
        <v>432</v>
      </c>
      <c r="C386" s="3" t="s">
        <v>3249</v>
      </c>
      <c r="D386" s="3" t="s">
        <v>6066</v>
      </c>
      <c r="E386" s="3" t="s">
        <v>11700</v>
      </c>
      <c r="F386" s="3" t="s">
        <v>8883</v>
      </c>
      <c r="G386" s="3" t="s">
        <v>14517</v>
      </c>
      <c r="H386" s="3" t="s">
        <v>17334</v>
      </c>
      <c r="I386" s="3" t="s">
        <v>20151</v>
      </c>
    </row>
    <row r="387" spans="1:9" x14ac:dyDescent="0.25">
      <c r="A387" s="3" t="s">
        <v>49</v>
      </c>
      <c r="B387" s="3" t="s">
        <v>433</v>
      </c>
      <c r="C387" s="3" t="s">
        <v>3250</v>
      </c>
      <c r="D387" s="3" t="s">
        <v>6067</v>
      </c>
      <c r="E387" s="3" t="s">
        <v>11701</v>
      </c>
      <c r="F387" s="3" t="s">
        <v>8884</v>
      </c>
      <c r="G387" s="3" t="s">
        <v>14518</v>
      </c>
      <c r="H387" s="3" t="s">
        <v>17335</v>
      </c>
      <c r="I387" s="3" t="s">
        <v>20152</v>
      </c>
    </row>
    <row r="388" spans="1:9" x14ac:dyDescent="0.25">
      <c r="A388" s="3" t="s">
        <v>49</v>
      </c>
      <c r="B388" s="3" t="s">
        <v>434</v>
      </c>
      <c r="C388" s="3" t="s">
        <v>3251</v>
      </c>
      <c r="D388" s="3" t="s">
        <v>6068</v>
      </c>
      <c r="E388" s="3" t="s">
        <v>11702</v>
      </c>
      <c r="F388" s="3" t="s">
        <v>8885</v>
      </c>
      <c r="G388" s="3" t="s">
        <v>14519</v>
      </c>
      <c r="H388" s="3" t="s">
        <v>17336</v>
      </c>
      <c r="I388" s="3" t="s">
        <v>20153</v>
      </c>
    </row>
    <row r="389" spans="1:9" x14ac:dyDescent="0.25">
      <c r="A389" s="3" t="s">
        <v>49</v>
      </c>
      <c r="B389" s="3" t="s">
        <v>435</v>
      </c>
      <c r="C389" s="3" t="s">
        <v>3252</v>
      </c>
      <c r="D389" s="3" t="s">
        <v>6069</v>
      </c>
      <c r="E389" s="3" t="s">
        <v>11703</v>
      </c>
      <c r="F389" s="3" t="s">
        <v>8886</v>
      </c>
      <c r="G389" s="3" t="s">
        <v>14520</v>
      </c>
      <c r="H389" s="3" t="s">
        <v>17337</v>
      </c>
      <c r="I389" s="3" t="s">
        <v>20154</v>
      </c>
    </row>
    <row r="390" spans="1:9" x14ac:dyDescent="0.25">
      <c r="A390" s="3" t="s">
        <v>49</v>
      </c>
      <c r="B390" s="3" t="s">
        <v>436</v>
      </c>
      <c r="C390" s="3" t="s">
        <v>3253</v>
      </c>
      <c r="D390" s="3" t="s">
        <v>6070</v>
      </c>
      <c r="E390" s="3" t="s">
        <v>11704</v>
      </c>
      <c r="F390" s="3" t="s">
        <v>8887</v>
      </c>
      <c r="G390" s="3" t="s">
        <v>14521</v>
      </c>
      <c r="H390" s="3" t="s">
        <v>17338</v>
      </c>
      <c r="I390" s="3" t="s">
        <v>20155</v>
      </c>
    </row>
    <row r="391" spans="1:9" x14ac:dyDescent="0.25">
      <c r="A391" s="3" t="s">
        <v>49</v>
      </c>
      <c r="B391" s="3" t="s">
        <v>437</v>
      </c>
      <c r="C391" s="3" t="s">
        <v>3254</v>
      </c>
      <c r="D391" s="3" t="s">
        <v>6071</v>
      </c>
      <c r="E391" s="3" t="s">
        <v>11705</v>
      </c>
      <c r="F391" s="3" t="s">
        <v>8888</v>
      </c>
      <c r="G391" s="3" t="s">
        <v>14522</v>
      </c>
      <c r="H391" s="3" t="s">
        <v>17339</v>
      </c>
      <c r="I391" s="3" t="s">
        <v>20156</v>
      </c>
    </row>
    <row r="392" spans="1:9" x14ac:dyDescent="0.25">
      <c r="A392" s="3" t="s">
        <v>49</v>
      </c>
      <c r="B392" s="3" t="s">
        <v>438</v>
      </c>
      <c r="C392" s="3" t="s">
        <v>3255</v>
      </c>
      <c r="D392" s="3" t="s">
        <v>6072</v>
      </c>
      <c r="E392" s="3" t="s">
        <v>11706</v>
      </c>
      <c r="F392" s="3" t="s">
        <v>8889</v>
      </c>
      <c r="G392" s="3" t="s">
        <v>14523</v>
      </c>
      <c r="H392" s="3" t="s">
        <v>17340</v>
      </c>
      <c r="I392" s="3" t="s">
        <v>20157</v>
      </c>
    </row>
    <row r="393" spans="1:9" x14ac:dyDescent="0.25">
      <c r="A393" s="3" t="s">
        <v>49</v>
      </c>
      <c r="B393" s="3" t="s">
        <v>439</v>
      </c>
      <c r="C393" s="3" t="s">
        <v>3256</v>
      </c>
      <c r="D393" s="3" t="s">
        <v>6073</v>
      </c>
      <c r="E393" s="3" t="s">
        <v>11707</v>
      </c>
      <c r="F393" s="3" t="s">
        <v>8890</v>
      </c>
      <c r="G393" s="3" t="s">
        <v>14524</v>
      </c>
      <c r="H393" s="3" t="s">
        <v>17341</v>
      </c>
      <c r="I393" s="3" t="s">
        <v>20158</v>
      </c>
    </row>
    <row r="394" spans="1:9" x14ac:dyDescent="0.25">
      <c r="A394" s="3" t="s">
        <v>49</v>
      </c>
      <c r="B394" s="3" t="s">
        <v>440</v>
      </c>
      <c r="C394" s="3" t="s">
        <v>3257</v>
      </c>
      <c r="D394" s="3" t="s">
        <v>6074</v>
      </c>
      <c r="E394" s="3" t="s">
        <v>11708</v>
      </c>
      <c r="F394" s="3" t="s">
        <v>8891</v>
      </c>
      <c r="G394" s="3" t="s">
        <v>14525</v>
      </c>
      <c r="H394" s="3" t="s">
        <v>17342</v>
      </c>
      <c r="I394" s="3" t="s">
        <v>20159</v>
      </c>
    </row>
    <row r="395" spans="1:9" x14ac:dyDescent="0.25">
      <c r="A395" s="3" t="s">
        <v>49</v>
      </c>
      <c r="B395" s="3" t="s">
        <v>441</v>
      </c>
      <c r="C395" s="3" t="s">
        <v>3258</v>
      </c>
      <c r="D395" s="3" t="s">
        <v>6075</v>
      </c>
      <c r="E395" s="3" t="s">
        <v>11709</v>
      </c>
      <c r="F395" s="3" t="s">
        <v>8892</v>
      </c>
      <c r="G395" s="3" t="s">
        <v>14526</v>
      </c>
      <c r="H395" s="3" t="s">
        <v>17343</v>
      </c>
      <c r="I395" s="3" t="s">
        <v>20160</v>
      </c>
    </row>
    <row r="396" spans="1:9" x14ac:dyDescent="0.25">
      <c r="A396" s="3" t="s">
        <v>49</v>
      </c>
      <c r="B396" s="3" t="s">
        <v>442</v>
      </c>
      <c r="C396" s="3" t="s">
        <v>3259</v>
      </c>
      <c r="D396" s="3" t="s">
        <v>6076</v>
      </c>
      <c r="E396" s="3" t="s">
        <v>11710</v>
      </c>
      <c r="F396" s="3" t="s">
        <v>8893</v>
      </c>
      <c r="G396" s="3" t="s">
        <v>14527</v>
      </c>
      <c r="H396" s="3" t="s">
        <v>17344</v>
      </c>
      <c r="I396" s="3" t="s">
        <v>20161</v>
      </c>
    </row>
    <row r="397" spans="1:9" x14ac:dyDescent="0.25">
      <c r="A397" s="3" t="s">
        <v>49</v>
      </c>
      <c r="B397" s="3" t="s">
        <v>443</v>
      </c>
      <c r="C397" s="3" t="s">
        <v>3260</v>
      </c>
      <c r="D397" s="3" t="s">
        <v>6077</v>
      </c>
      <c r="E397" s="3" t="s">
        <v>11711</v>
      </c>
      <c r="F397" s="3" t="s">
        <v>8894</v>
      </c>
      <c r="G397" s="3" t="s">
        <v>14528</v>
      </c>
      <c r="H397" s="3" t="s">
        <v>17345</v>
      </c>
      <c r="I397" s="3" t="s">
        <v>20162</v>
      </c>
    </row>
    <row r="398" spans="1:9" x14ac:dyDescent="0.25">
      <c r="A398" s="3" t="s">
        <v>49</v>
      </c>
      <c r="B398" s="3" t="s">
        <v>444</v>
      </c>
      <c r="C398" s="3" t="s">
        <v>3261</v>
      </c>
      <c r="D398" s="3" t="s">
        <v>6078</v>
      </c>
      <c r="E398" s="3" t="s">
        <v>11712</v>
      </c>
      <c r="F398" s="3" t="s">
        <v>8895</v>
      </c>
      <c r="G398" s="3" t="s">
        <v>14529</v>
      </c>
      <c r="H398" s="3" t="s">
        <v>17346</v>
      </c>
      <c r="I398" s="3" t="s">
        <v>20163</v>
      </c>
    </row>
    <row r="399" spans="1:9" x14ac:dyDescent="0.25">
      <c r="A399" s="3" t="s">
        <v>49</v>
      </c>
      <c r="B399" s="3" t="s">
        <v>445</v>
      </c>
      <c r="C399" s="3" t="s">
        <v>3262</v>
      </c>
      <c r="D399" s="3" t="s">
        <v>6079</v>
      </c>
      <c r="E399" s="3" t="s">
        <v>11713</v>
      </c>
      <c r="F399" s="3" t="s">
        <v>8896</v>
      </c>
      <c r="G399" s="3" t="s">
        <v>14530</v>
      </c>
      <c r="H399" s="3" t="s">
        <v>17347</v>
      </c>
      <c r="I399" s="3" t="s">
        <v>20164</v>
      </c>
    </row>
    <row r="400" spans="1:9" x14ac:dyDescent="0.25">
      <c r="A400" s="3" t="s">
        <v>49</v>
      </c>
      <c r="B400" s="3" t="s">
        <v>446</v>
      </c>
      <c r="C400" s="3" t="s">
        <v>3263</v>
      </c>
      <c r="D400" s="3" t="s">
        <v>6080</v>
      </c>
      <c r="E400" s="3" t="s">
        <v>11714</v>
      </c>
      <c r="F400" s="3" t="s">
        <v>8897</v>
      </c>
      <c r="G400" s="3" t="s">
        <v>14531</v>
      </c>
      <c r="H400" s="3" t="s">
        <v>17348</v>
      </c>
      <c r="I400" s="3" t="s">
        <v>20165</v>
      </c>
    </row>
    <row r="401" spans="1:9" x14ac:dyDescent="0.25">
      <c r="A401" s="3" t="s">
        <v>49</v>
      </c>
      <c r="B401" s="3" t="s">
        <v>447</v>
      </c>
      <c r="C401" s="3" t="s">
        <v>3264</v>
      </c>
      <c r="D401" s="3" t="s">
        <v>6081</v>
      </c>
      <c r="E401" s="3" t="s">
        <v>11715</v>
      </c>
      <c r="F401" s="3" t="s">
        <v>8898</v>
      </c>
      <c r="G401" s="3" t="s">
        <v>14532</v>
      </c>
      <c r="H401" s="3" t="s">
        <v>17349</v>
      </c>
      <c r="I401" s="3" t="s">
        <v>20166</v>
      </c>
    </row>
    <row r="402" spans="1:9" x14ac:dyDescent="0.25">
      <c r="A402" s="3" t="s">
        <v>49</v>
      </c>
      <c r="B402" s="3" t="s">
        <v>448</v>
      </c>
      <c r="C402" s="3" t="s">
        <v>3265</v>
      </c>
      <c r="D402" s="3" t="s">
        <v>6082</v>
      </c>
      <c r="E402" s="3" t="s">
        <v>11716</v>
      </c>
      <c r="F402" s="3" t="s">
        <v>8899</v>
      </c>
      <c r="G402" s="3" t="s">
        <v>14533</v>
      </c>
      <c r="H402" s="3" t="s">
        <v>17350</v>
      </c>
      <c r="I402" s="3" t="s">
        <v>20167</v>
      </c>
    </row>
    <row r="403" spans="1:9" x14ac:dyDescent="0.25">
      <c r="A403" s="3" t="s">
        <v>49</v>
      </c>
      <c r="B403" s="3" t="s">
        <v>449</v>
      </c>
      <c r="C403" s="3" t="s">
        <v>3266</v>
      </c>
      <c r="D403" s="3" t="s">
        <v>6083</v>
      </c>
      <c r="E403" s="3" t="s">
        <v>11717</v>
      </c>
      <c r="F403" s="3" t="s">
        <v>8900</v>
      </c>
      <c r="G403" s="3" t="s">
        <v>14534</v>
      </c>
      <c r="H403" s="3" t="s">
        <v>17351</v>
      </c>
      <c r="I403" s="3" t="s">
        <v>20168</v>
      </c>
    </row>
    <row r="404" spans="1:9" x14ac:dyDescent="0.25">
      <c r="A404" s="3" t="s">
        <v>49</v>
      </c>
      <c r="B404" s="3" t="s">
        <v>450</v>
      </c>
      <c r="C404" s="3" t="s">
        <v>3267</v>
      </c>
      <c r="D404" s="3" t="s">
        <v>6084</v>
      </c>
      <c r="E404" s="3" t="s">
        <v>11718</v>
      </c>
      <c r="F404" s="3" t="s">
        <v>8901</v>
      </c>
      <c r="G404" s="3" t="s">
        <v>14535</v>
      </c>
      <c r="H404" s="3" t="s">
        <v>17352</v>
      </c>
      <c r="I404" s="3" t="s">
        <v>20169</v>
      </c>
    </row>
    <row r="405" spans="1:9" x14ac:dyDescent="0.25">
      <c r="A405" s="3" t="s">
        <v>49</v>
      </c>
      <c r="B405" s="3" t="s">
        <v>451</v>
      </c>
      <c r="C405" s="3" t="s">
        <v>3268</v>
      </c>
      <c r="D405" s="3" t="s">
        <v>6085</v>
      </c>
      <c r="E405" s="3" t="s">
        <v>11719</v>
      </c>
      <c r="F405" s="3" t="s">
        <v>8902</v>
      </c>
      <c r="G405" s="3" t="s">
        <v>14536</v>
      </c>
      <c r="H405" s="3" t="s">
        <v>17353</v>
      </c>
      <c r="I405" s="3" t="s">
        <v>20170</v>
      </c>
    </row>
    <row r="406" spans="1:9" x14ac:dyDescent="0.25">
      <c r="A406" s="3" t="s">
        <v>49</v>
      </c>
      <c r="B406" s="3" t="s">
        <v>452</v>
      </c>
      <c r="C406" s="3" t="s">
        <v>3269</v>
      </c>
      <c r="D406" s="3" t="s">
        <v>6086</v>
      </c>
      <c r="E406" s="3" t="s">
        <v>11720</v>
      </c>
      <c r="F406" s="3" t="s">
        <v>8903</v>
      </c>
      <c r="G406" s="3" t="s">
        <v>14537</v>
      </c>
      <c r="H406" s="3" t="s">
        <v>17354</v>
      </c>
      <c r="I406" s="3" t="s">
        <v>20171</v>
      </c>
    </row>
    <row r="407" spans="1:9" x14ac:dyDescent="0.25">
      <c r="A407" s="3" t="s">
        <v>49</v>
      </c>
      <c r="B407" s="3" t="s">
        <v>453</v>
      </c>
      <c r="C407" s="3" t="s">
        <v>3270</v>
      </c>
      <c r="D407" s="3" t="s">
        <v>6087</v>
      </c>
      <c r="E407" s="3" t="s">
        <v>11721</v>
      </c>
      <c r="F407" s="3" t="s">
        <v>8904</v>
      </c>
      <c r="G407" s="3" t="s">
        <v>14538</v>
      </c>
      <c r="H407" s="3" t="s">
        <v>17355</v>
      </c>
      <c r="I407" s="3" t="s">
        <v>20172</v>
      </c>
    </row>
    <row r="408" spans="1:9" x14ac:dyDescent="0.25">
      <c r="A408" s="3" t="s">
        <v>49</v>
      </c>
      <c r="B408" s="3" t="s">
        <v>454</v>
      </c>
      <c r="C408" s="3" t="s">
        <v>3271</v>
      </c>
      <c r="D408" s="3" t="s">
        <v>6088</v>
      </c>
      <c r="E408" s="3" t="s">
        <v>11722</v>
      </c>
      <c r="F408" s="3" t="s">
        <v>8905</v>
      </c>
      <c r="G408" s="3" t="s">
        <v>14539</v>
      </c>
      <c r="H408" s="3" t="s">
        <v>17356</v>
      </c>
      <c r="I408" s="3" t="s">
        <v>20173</v>
      </c>
    </row>
    <row r="409" spans="1:9" x14ac:dyDescent="0.25">
      <c r="A409" s="3" t="s">
        <v>49</v>
      </c>
      <c r="B409" s="3" t="s">
        <v>455</v>
      </c>
      <c r="C409" s="3" t="s">
        <v>3272</v>
      </c>
      <c r="D409" s="3" t="s">
        <v>6089</v>
      </c>
      <c r="E409" s="3" t="s">
        <v>11723</v>
      </c>
      <c r="F409" s="3" t="s">
        <v>8906</v>
      </c>
      <c r="G409" s="3" t="s">
        <v>14540</v>
      </c>
      <c r="H409" s="3" t="s">
        <v>17357</v>
      </c>
      <c r="I409" s="3" t="s">
        <v>20174</v>
      </c>
    </row>
    <row r="410" spans="1:9" x14ac:dyDescent="0.25">
      <c r="A410" s="3" t="s">
        <v>49</v>
      </c>
      <c r="B410" s="3" t="s">
        <v>456</v>
      </c>
      <c r="C410" s="3" t="s">
        <v>3273</v>
      </c>
      <c r="D410" s="3" t="s">
        <v>6090</v>
      </c>
      <c r="E410" s="3" t="s">
        <v>11724</v>
      </c>
      <c r="F410" s="3" t="s">
        <v>8907</v>
      </c>
      <c r="G410" s="3" t="s">
        <v>14541</v>
      </c>
      <c r="H410" s="3" t="s">
        <v>17358</v>
      </c>
      <c r="I410" s="3" t="s">
        <v>20175</v>
      </c>
    </row>
    <row r="411" spans="1:9" x14ac:dyDescent="0.25">
      <c r="A411" s="3" t="s">
        <v>49</v>
      </c>
      <c r="B411" s="3" t="s">
        <v>457</v>
      </c>
      <c r="C411" s="3" t="s">
        <v>3274</v>
      </c>
      <c r="D411" s="3" t="s">
        <v>6091</v>
      </c>
      <c r="E411" s="3" t="s">
        <v>11725</v>
      </c>
      <c r="F411" s="3" t="s">
        <v>8908</v>
      </c>
      <c r="G411" s="3" t="s">
        <v>14542</v>
      </c>
      <c r="H411" s="3" t="s">
        <v>17359</v>
      </c>
      <c r="I411" s="3" t="s">
        <v>20176</v>
      </c>
    </row>
    <row r="412" spans="1:9" x14ac:dyDescent="0.25">
      <c r="A412" s="3" t="s">
        <v>49</v>
      </c>
      <c r="B412" s="3" t="s">
        <v>458</v>
      </c>
      <c r="C412" s="3" t="s">
        <v>3275</v>
      </c>
      <c r="D412" s="3" t="s">
        <v>6092</v>
      </c>
      <c r="E412" s="3" t="s">
        <v>11726</v>
      </c>
      <c r="F412" s="3" t="s">
        <v>8909</v>
      </c>
      <c r="G412" s="3" t="s">
        <v>14543</v>
      </c>
      <c r="H412" s="3" t="s">
        <v>17360</v>
      </c>
      <c r="I412" s="3" t="s">
        <v>20177</v>
      </c>
    </row>
    <row r="413" spans="1:9" x14ac:dyDescent="0.25">
      <c r="A413" s="3" t="s">
        <v>49</v>
      </c>
      <c r="B413" s="3" t="s">
        <v>459</v>
      </c>
      <c r="C413" s="3" t="s">
        <v>3276</v>
      </c>
      <c r="D413" s="3" t="s">
        <v>6093</v>
      </c>
      <c r="E413" s="3" t="s">
        <v>11727</v>
      </c>
      <c r="F413" s="3" t="s">
        <v>8910</v>
      </c>
      <c r="G413" s="3" t="s">
        <v>14544</v>
      </c>
      <c r="H413" s="3" t="s">
        <v>17361</v>
      </c>
      <c r="I413" s="3" t="s">
        <v>20178</v>
      </c>
    </row>
    <row r="414" spans="1:9" x14ac:dyDescent="0.25">
      <c r="A414" s="3" t="s">
        <v>49</v>
      </c>
      <c r="B414" s="3" t="s">
        <v>460</v>
      </c>
      <c r="C414" s="3" t="s">
        <v>3277</v>
      </c>
      <c r="D414" s="3" t="s">
        <v>6094</v>
      </c>
      <c r="E414" s="3" t="s">
        <v>11728</v>
      </c>
      <c r="F414" s="3" t="s">
        <v>8911</v>
      </c>
      <c r="G414" s="3" t="s">
        <v>14545</v>
      </c>
      <c r="H414" s="3" t="s">
        <v>17362</v>
      </c>
      <c r="I414" s="3" t="s">
        <v>20179</v>
      </c>
    </row>
    <row r="415" spans="1:9" x14ac:dyDescent="0.25">
      <c r="A415" s="3" t="s">
        <v>49</v>
      </c>
      <c r="B415" s="3" t="s">
        <v>461</v>
      </c>
      <c r="C415" s="3" t="s">
        <v>3278</v>
      </c>
      <c r="D415" s="3" t="s">
        <v>6095</v>
      </c>
      <c r="E415" s="3" t="s">
        <v>11729</v>
      </c>
      <c r="F415" s="3" t="s">
        <v>8912</v>
      </c>
      <c r="G415" s="3" t="s">
        <v>14546</v>
      </c>
      <c r="H415" s="3" t="s">
        <v>17363</v>
      </c>
      <c r="I415" s="3" t="s">
        <v>20180</v>
      </c>
    </row>
    <row r="416" spans="1:9" x14ac:dyDescent="0.25">
      <c r="A416" s="3" t="s">
        <v>49</v>
      </c>
      <c r="B416" s="3" t="s">
        <v>462</v>
      </c>
      <c r="C416" s="3" t="s">
        <v>3279</v>
      </c>
      <c r="D416" s="3" t="s">
        <v>6096</v>
      </c>
      <c r="E416" s="3" t="s">
        <v>11730</v>
      </c>
      <c r="F416" s="3" t="s">
        <v>8913</v>
      </c>
      <c r="G416" s="3" t="s">
        <v>14547</v>
      </c>
      <c r="H416" s="3" t="s">
        <v>17364</v>
      </c>
      <c r="I416" s="3" t="s">
        <v>20181</v>
      </c>
    </row>
    <row r="417" spans="1:9" x14ac:dyDescent="0.25">
      <c r="A417" s="3" t="s">
        <v>49</v>
      </c>
      <c r="B417" s="3" t="s">
        <v>463</v>
      </c>
      <c r="C417" s="3" t="s">
        <v>3280</v>
      </c>
      <c r="D417" s="3" t="s">
        <v>6097</v>
      </c>
      <c r="E417" s="3" t="s">
        <v>11731</v>
      </c>
      <c r="F417" s="3" t="s">
        <v>8914</v>
      </c>
      <c r="G417" s="3" t="s">
        <v>14548</v>
      </c>
      <c r="H417" s="3" t="s">
        <v>17365</v>
      </c>
      <c r="I417" s="3" t="s">
        <v>20182</v>
      </c>
    </row>
    <row r="418" spans="1:9" x14ac:dyDescent="0.25">
      <c r="A418" s="3" t="s">
        <v>49</v>
      </c>
      <c r="B418" s="3" t="s">
        <v>464</v>
      </c>
      <c r="C418" s="3" t="s">
        <v>3281</v>
      </c>
      <c r="D418" s="3" t="s">
        <v>6098</v>
      </c>
      <c r="E418" s="3" t="s">
        <v>11732</v>
      </c>
      <c r="F418" s="3" t="s">
        <v>8915</v>
      </c>
      <c r="G418" s="3" t="s">
        <v>14549</v>
      </c>
      <c r="H418" s="3" t="s">
        <v>17366</v>
      </c>
      <c r="I418" s="3" t="s">
        <v>20183</v>
      </c>
    </row>
    <row r="419" spans="1:9" x14ac:dyDescent="0.25">
      <c r="A419" s="3" t="s">
        <v>49</v>
      </c>
      <c r="B419" s="3" t="s">
        <v>465</v>
      </c>
      <c r="C419" s="3" t="s">
        <v>3282</v>
      </c>
      <c r="D419" s="3" t="s">
        <v>6099</v>
      </c>
      <c r="E419" s="3" t="s">
        <v>11733</v>
      </c>
      <c r="F419" s="3" t="s">
        <v>8916</v>
      </c>
      <c r="G419" s="3" t="s">
        <v>14550</v>
      </c>
      <c r="H419" s="3" t="s">
        <v>17367</v>
      </c>
      <c r="I419" s="3" t="s">
        <v>20184</v>
      </c>
    </row>
    <row r="420" spans="1:9" x14ac:dyDescent="0.25">
      <c r="A420" s="3" t="s">
        <v>49</v>
      </c>
      <c r="B420" s="3" t="s">
        <v>466</v>
      </c>
      <c r="C420" s="3" t="s">
        <v>3283</v>
      </c>
      <c r="D420" s="3" t="s">
        <v>6100</v>
      </c>
      <c r="E420" s="3" t="s">
        <v>11734</v>
      </c>
      <c r="F420" s="3" t="s">
        <v>8917</v>
      </c>
      <c r="G420" s="3" t="s">
        <v>14551</v>
      </c>
      <c r="H420" s="3" t="s">
        <v>17368</v>
      </c>
      <c r="I420" s="3" t="s">
        <v>20185</v>
      </c>
    </row>
    <row r="421" spans="1:9" x14ac:dyDescent="0.25">
      <c r="A421" s="3" t="s">
        <v>49</v>
      </c>
      <c r="B421" s="3" t="s">
        <v>467</v>
      </c>
      <c r="C421" s="3" t="s">
        <v>3284</v>
      </c>
      <c r="D421" s="3" t="s">
        <v>6101</v>
      </c>
      <c r="E421" s="3" t="s">
        <v>11735</v>
      </c>
      <c r="F421" s="3" t="s">
        <v>8918</v>
      </c>
      <c r="G421" s="3" t="s">
        <v>14552</v>
      </c>
      <c r="H421" s="3" t="s">
        <v>17369</v>
      </c>
      <c r="I421" s="3" t="s">
        <v>20186</v>
      </c>
    </row>
    <row r="422" spans="1:9" x14ac:dyDescent="0.25">
      <c r="A422" s="3" t="s">
        <v>49</v>
      </c>
      <c r="B422" s="3" t="s">
        <v>468</v>
      </c>
      <c r="C422" s="3" t="s">
        <v>3285</v>
      </c>
      <c r="D422" s="3" t="s">
        <v>6102</v>
      </c>
      <c r="E422" s="3" t="s">
        <v>11736</v>
      </c>
      <c r="F422" s="3" t="s">
        <v>8919</v>
      </c>
      <c r="G422" s="3" t="s">
        <v>14553</v>
      </c>
      <c r="H422" s="3" t="s">
        <v>17370</v>
      </c>
      <c r="I422" s="3" t="s">
        <v>20187</v>
      </c>
    </row>
    <row r="423" spans="1:9" x14ac:dyDescent="0.25">
      <c r="A423" s="3" t="s">
        <v>49</v>
      </c>
      <c r="B423" s="3" t="s">
        <v>469</v>
      </c>
      <c r="C423" s="3" t="s">
        <v>3286</v>
      </c>
      <c r="D423" s="3" t="s">
        <v>6103</v>
      </c>
      <c r="E423" s="3" t="s">
        <v>11737</v>
      </c>
      <c r="F423" s="3" t="s">
        <v>8920</v>
      </c>
      <c r="G423" s="3" t="s">
        <v>14554</v>
      </c>
      <c r="H423" s="3" t="s">
        <v>17371</v>
      </c>
      <c r="I423" s="3" t="s">
        <v>20188</v>
      </c>
    </row>
    <row r="424" spans="1:9" x14ac:dyDescent="0.25">
      <c r="A424" s="3" t="s">
        <v>49</v>
      </c>
      <c r="B424" s="3" t="s">
        <v>470</v>
      </c>
      <c r="C424" s="3" t="s">
        <v>3287</v>
      </c>
      <c r="D424" s="3" t="s">
        <v>6104</v>
      </c>
      <c r="E424" s="3" t="s">
        <v>11738</v>
      </c>
      <c r="F424" s="3" t="s">
        <v>8921</v>
      </c>
      <c r="G424" s="3" t="s">
        <v>14555</v>
      </c>
      <c r="H424" s="3" t="s">
        <v>17372</v>
      </c>
      <c r="I424" s="3" t="s">
        <v>20189</v>
      </c>
    </row>
    <row r="425" spans="1:9" x14ac:dyDescent="0.25">
      <c r="A425" s="3" t="s">
        <v>49</v>
      </c>
      <c r="B425" s="3" t="s">
        <v>471</v>
      </c>
      <c r="C425" s="3" t="s">
        <v>3288</v>
      </c>
      <c r="D425" s="3" t="s">
        <v>6105</v>
      </c>
      <c r="E425" s="3" t="s">
        <v>11739</v>
      </c>
      <c r="F425" s="3" t="s">
        <v>8922</v>
      </c>
      <c r="G425" s="3" t="s">
        <v>14556</v>
      </c>
      <c r="H425" s="3" t="s">
        <v>17373</v>
      </c>
      <c r="I425" s="3" t="s">
        <v>20190</v>
      </c>
    </row>
    <row r="426" spans="1:9" x14ac:dyDescent="0.25">
      <c r="A426" s="3" t="s">
        <v>49</v>
      </c>
      <c r="B426" s="3" t="s">
        <v>472</v>
      </c>
      <c r="C426" s="3" t="s">
        <v>3289</v>
      </c>
      <c r="D426" s="3" t="s">
        <v>6106</v>
      </c>
      <c r="E426" s="3" t="s">
        <v>11740</v>
      </c>
      <c r="F426" s="3" t="s">
        <v>8923</v>
      </c>
      <c r="G426" s="3" t="s">
        <v>14557</v>
      </c>
      <c r="H426" s="3" t="s">
        <v>17374</v>
      </c>
      <c r="I426" s="3" t="s">
        <v>20191</v>
      </c>
    </row>
    <row r="427" spans="1:9" x14ac:dyDescent="0.25">
      <c r="A427" s="3" t="s">
        <v>49</v>
      </c>
      <c r="B427" s="3" t="s">
        <v>473</v>
      </c>
      <c r="C427" s="3" t="s">
        <v>3290</v>
      </c>
      <c r="D427" s="3" t="s">
        <v>6107</v>
      </c>
      <c r="E427" s="3" t="s">
        <v>11741</v>
      </c>
      <c r="F427" s="3" t="s">
        <v>8924</v>
      </c>
      <c r="G427" s="3" t="s">
        <v>14558</v>
      </c>
      <c r="H427" s="3" t="s">
        <v>17375</v>
      </c>
      <c r="I427" s="3" t="s">
        <v>20192</v>
      </c>
    </row>
    <row r="428" spans="1:9" x14ac:dyDescent="0.25">
      <c r="A428" s="3" t="s">
        <v>49</v>
      </c>
      <c r="B428" s="3" t="s">
        <v>474</v>
      </c>
      <c r="C428" s="3" t="s">
        <v>3291</v>
      </c>
      <c r="D428" s="3" t="s">
        <v>6108</v>
      </c>
      <c r="E428" s="3" t="s">
        <v>11742</v>
      </c>
      <c r="F428" s="3" t="s">
        <v>8925</v>
      </c>
      <c r="G428" s="3" t="s">
        <v>14559</v>
      </c>
      <c r="H428" s="3" t="s">
        <v>17376</v>
      </c>
      <c r="I428" s="3" t="s">
        <v>20193</v>
      </c>
    </row>
    <row r="429" spans="1:9" x14ac:dyDescent="0.25">
      <c r="A429" s="3" t="s">
        <v>49</v>
      </c>
      <c r="B429" s="3" t="s">
        <v>475</v>
      </c>
      <c r="C429" s="3" t="s">
        <v>3292</v>
      </c>
      <c r="D429" s="3" t="s">
        <v>6109</v>
      </c>
      <c r="E429" s="3" t="s">
        <v>11743</v>
      </c>
      <c r="F429" s="3" t="s">
        <v>8926</v>
      </c>
      <c r="G429" s="3" t="s">
        <v>14560</v>
      </c>
      <c r="H429" s="3" t="s">
        <v>17377</v>
      </c>
      <c r="I429" s="3" t="s">
        <v>20194</v>
      </c>
    </row>
    <row r="430" spans="1:9" x14ac:dyDescent="0.25">
      <c r="A430" s="3" t="s">
        <v>49</v>
      </c>
      <c r="B430" s="3" t="s">
        <v>476</v>
      </c>
      <c r="C430" s="3" t="s">
        <v>3293</v>
      </c>
      <c r="D430" s="3" t="s">
        <v>6110</v>
      </c>
      <c r="E430" s="3" t="s">
        <v>11744</v>
      </c>
      <c r="F430" s="3" t="s">
        <v>8927</v>
      </c>
      <c r="G430" s="3" t="s">
        <v>14561</v>
      </c>
      <c r="H430" s="3" t="s">
        <v>17378</v>
      </c>
      <c r="I430" s="3" t="s">
        <v>20195</v>
      </c>
    </row>
    <row r="431" spans="1:9" x14ac:dyDescent="0.25">
      <c r="A431" s="3" t="s">
        <v>49</v>
      </c>
      <c r="B431" s="3" t="s">
        <v>477</v>
      </c>
      <c r="C431" s="3" t="s">
        <v>3294</v>
      </c>
      <c r="D431" s="3" t="s">
        <v>6111</v>
      </c>
      <c r="E431" s="3" t="s">
        <v>11745</v>
      </c>
      <c r="F431" s="3" t="s">
        <v>8928</v>
      </c>
      <c r="G431" s="3" t="s">
        <v>14562</v>
      </c>
      <c r="H431" s="3" t="s">
        <v>17379</v>
      </c>
      <c r="I431" s="3" t="s">
        <v>20196</v>
      </c>
    </row>
    <row r="432" spans="1:9" x14ac:dyDescent="0.25">
      <c r="A432" s="3" t="s">
        <v>49</v>
      </c>
      <c r="B432" s="3" t="s">
        <v>478</v>
      </c>
      <c r="C432" s="3" t="s">
        <v>3295</v>
      </c>
      <c r="D432" s="3" t="s">
        <v>6112</v>
      </c>
      <c r="E432" s="3" t="s">
        <v>11746</v>
      </c>
      <c r="F432" s="3" t="s">
        <v>8929</v>
      </c>
      <c r="G432" s="3" t="s">
        <v>14563</v>
      </c>
      <c r="H432" s="3" t="s">
        <v>17380</v>
      </c>
      <c r="I432" s="3" t="s">
        <v>20197</v>
      </c>
    </row>
    <row r="433" spans="1:9" x14ac:dyDescent="0.25">
      <c r="A433" s="3" t="s">
        <v>49</v>
      </c>
      <c r="B433" s="3" t="s">
        <v>479</v>
      </c>
      <c r="C433" s="3" t="s">
        <v>3296</v>
      </c>
      <c r="D433" s="3" t="s">
        <v>6113</v>
      </c>
      <c r="E433" s="3" t="s">
        <v>11747</v>
      </c>
      <c r="F433" s="3" t="s">
        <v>8930</v>
      </c>
      <c r="G433" s="3" t="s">
        <v>14564</v>
      </c>
      <c r="H433" s="3" t="s">
        <v>17381</v>
      </c>
      <c r="I433" s="3" t="s">
        <v>20198</v>
      </c>
    </row>
    <row r="434" spans="1:9" x14ac:dyDescent="0.25">
      <c r="A434" s="3" t="s">
        <v>49</v>
      </c>
      <c r="B434" s="3" t="s">
        <v>480</v>
      </c>
      <c r="C434" s="3" t="s">
        <v>3297</v>
      </c>
      <c r="D434" s="3" t="s">
        <v>6114</v>
      </c>
      <c r="E434" s="3" t="s">
        <v>11748</v>
      </c>
      <c r="F434" s="3" t="s">
        <v>8931</v>
      </c>
      <c r="G434" s="3" t="s">
        <v>14565</v>
      </c>
      <c r="H434" s="3" t="s">
        <v>17382</v>
      </c>
      <c r="I434" s="3" t="s">
        <v>20199</v>
      </c>
    </row>
    <row r="435" spans="1:9" x14ac:dyDescent="0.25">
      <c r="A435" s="3" t="s">
        <v>49</v>
      </c>
      <c r="B435" s="3" t="s">
        <v>481</v>
      </c>
      <c r="C435" s="3" t="s">
        <v>3298</v>
      </c>
      <c r="D435" s="3" t="s">
        <v>6115</v>
      </c>
      <c r="E435" s="3" t="s">
        <v>11749</v>
      </c>
      <c r="F435" s="3" t="s">
        <v>8932</v>
      </c>
      <c r="G435" s="3" t="s">
        <v>14566</v>
      </c>
      <c r="H435" s="3" t="s">
        <v>17383</v>
      </c>
      <c r="I435" s="3" t="s">
        <v>20200</v>
      </c>
    </row>
    <row r="436" spans="1:9" x14ac:dyDescent="0.25">
      <c r="A436" s="3" t="s">
        <v>49</v>
      </c>
      <c r="B436" s="3" t="s">
        <v>482</v>
      </c>
      <c r="C436" s="3" t="s">
        <v>3299</v>
      </c>
      <c r="D436" s="3" t="s">
        <v>6116</v>
      </c>
      <c r="E436" s="3" t="s">
        <v>11750</v>
      </c>
      <c r="F436" s="3" t="s">
        <v>8933</v>
      </c>
      <c r="G436" s="3" t="s">
        <v>14567</v>
      </c>
      <c r="H436" s="3" t="s">
        <v>17384</v>
      </c>
      <c r="I436" s="3" t="s">
        <v>20201</v>
      </c>
    </row>
    <row r="437" spans="1:9" x14ac:dyDescent="0.25">
      <c r="A437" s="3" t="s">
        <v>49</v>
      </c>
      <c r="B437" s="3" t="s">
        <v>483</v>
      </c>
      <c r="C437" s="3" t="s">
        <v>3300</v>
      </c>
      <c r="D437" s="3" t="s">
        <v>6117</v>
      </c>
      <c r="E437" s="3" t="s">
        <v>11751</v>
      </c>
      <c r="F437" s="3" t="s">
        <v>8934</v>
      </c>
      <c r="G437" s="3" t="s">
        <v>14568</v>
      </c>
      <c r="H437" s="3" t="s">
        <v>17385</v>
      </c>
      <c r="I437" s="3" t="s">
        <v>20202</v>
      </c>
    </row>
    <row r="438" spans="1:9" x14ac:dyDescent="0.25">
      <c r="A438" s="3" t="s">
        <v>49</v>
      </c>
      <c r="B438" s="3" t="s">
        <v>484</v>
      </c>
      <c r="C438" s="3" t="s">
        <v>3301</v>
      </c>
      <c r="D438" s="3" t="s">
        <v>6118</v>
      </c>
      <c r="E438" s="3" t="s">
        <v>11752</v>
      </c>
      <c r="F438" s="3" t="s">
        <v>8935</v>
      </c>
      <c r="G438" s="3" t="s">
        <v>14569</v>
      </c>
      <c r="H438" s="3" t="s">
        <v>17386</v>
      </c>
      <c r="I438" s="3" t="s">
        <v>20203</v>
      </c>
    </row>
    <row r="439" spans="1:9" x14ac:dyDescent="0.25">
      <c r="A439" s="3" t="s">
        <v>49</v>
      </c>
      <c r="B439" s="3" t="s">
        <v>485</v>
      </c>
      <c r="C439" s="3" t="s">
        <v>3302</v>
      </c>
      <c r="D439" s="3" t="s">
        <v>6119</v>
      </c>
      <c r="E439" s="3" t="s">
        <v>11753</v>
      </c>
      <c r="F439" s="3" t="s">
        <v>8936</v>
      </c>
      <c r="G439" s="3" t="s">
        <v>14570</v>
      </c>
      <c r="H439" s="3" t="s">
        <v>17387</v>
      </c>
      <c r="I439" s="3" t="s">
        <v>20204</v>
      </c>
    </row>
    <row r="440" spans="1:9" x14ac:dyDescent="0.25">
      <c r="A440" s="3" t="s">
        <v>49</v>
      </c>
      <c r="B440" s="3" t="s">
        <v>486</v>
      </c>
      <c r="C440" s="3" t="s">
        <v>3303</v>
      </c>
      <c r="D440" s="3" t="s">
        <v>6120</v>
      </c>
      <c r="E440" s="3" t="s">
        <v>11754</v>
      </c>
      <c r="F440" s="3" t="s">
        <v>8937</v>
      </c>
      <c r="G440" s="3" t="s">
        <v>14571</v>
      </c>
      <c r="H440" s="3" t="s">
        <v>17388</v>
      </c>
      <c r="I440" s="3" t="s">
        <v>20205</v>
      </c>
    </row>
    <row r="441" spans="1:9" x14ac:dyDescent="0.25">
      <c r="A441" s="3" t="s">
        <v>49</v>
      </c>
      <c r="B441" s="3" t="s">
        <v>487</v>
      </c>
      <c r="C441" s="3" t="s">
        <v>3304</v>
      </c>
      <c r="D441" s="3" t="s">
        <v>6121</v>
      </c>
      <c r="E441" s="3" t="s">
        <v>11755</v>
      </c>
      <c r="F441" s="3" t="s">
        <v>8938</v>
      </c>
      <c r="G441" s="3" t="s">
        <v>14572</v>
      </c>
      <c r="H441" s="3" t="s">
        <v>17389</v>
      </c>
      <c r="I441" s="3" t="s">
        <v>20206</v>
      </c>
    </row>
    <row r="442" spans="1:9" x14ac:dyDescent="0.25">
      <c r="A442" s="3" t="s">
        <v>49</v>
      </c>
      <c r="B442" s="3" t="s">
        <v>488</v>
      </c>
      <c r="C442" s="3" t="s">
        <v>3305</v>
      </c>
      <c r="D442" s="3" t="s">
        <v>6122</v>
      </c>
      <c r="E442" s="3" t="s">
        <v>11756</v>
      </c>
      <c r="F442" s="3" t="s">
        <v>8939</v>
      </c>
      <c r="G442" s="3" t="s">
        <v>14573</v>
      </c>
      <c r="H442" s="3" t="s">
        <v>17390</v>
      </c>
      <c r="I442" s="3" t="s">
        <v>20207</v>
      </c>
    </row>
    <row r="443" spans="1:9" x14ac:dyDescent="0.25">
      <c r="A443" s="3" t="s">
        <v>49</v>
      </c>
      <c r="B443" s="3" t="s">
        <v>489</v>
      </c>
      <c r="C443" s="3" t="s">
        <v>3306</v>
      </c>
      <c r="D443" s="3" t="s">
        <v>6123</v>
      </c>
      <c r="E443" s="3" t="s">
        <v>11757</v>
      </c>
      <c r="F443" s="3" t="s">
        <v>8940</v>
      </c>
      <c r="G443" s="3" t="s">
        <v>14574</v>
      </c>
      <c r="H443" s="3" t="s">
        <v>17391</v>
      </c>
      <c r="I443" s="3" t="s">
        <v>20208</v>
      </c>
    </row>
    <row r="444" spans="1:9" x14ac:dyDescent="0.25">
      <c r="A444" s="3" t="s">
        <v>49</v>
      </c>
      <c r="B444" s="3" t="s">
        <v>490</v>
      </c>
      <c r="C444" s="3" t="s">
        <v>3307</v>
      </c>
      <c r="D444" s="3" t="s">
        <v>6124</v>
      </c>
      <c r="E444" s="3" t="s">
        <v>11758</v>
      </c>
      <c r="F444" s="3" t="s">
        <v>8941</v>
      </c>
      <c r="G444" s="3" t="s">
        <v>14575</v>
      </c>
      <c r="H444" s="3" t="s">
        <v>17392</v>
      </c>
      <c r="I444" s="3" t="s">
        <v>20209</v>
      </c>
    </row>
    <row r="445" spans="1:9" x14ac:dyDescent="0.25">
      <c r="A445" s="3" t="s">
        <v>49</v>
      </c>
      <c r="B445" s="3" t="s">
        <v>491</v>
      </c>
      <c r="C445" s="3" t="s">
        <v>3308</v>
      </c>
      <c r="D445" s="3" t="s">
        <v>6125</v>
      </c>
      <c r="E445" s="3" t="s">
        <v>11759</v>
      </c>
      <c r="F445" s="3" t="s">
        <v>8942</v>
      </c>
      <c r="G445" s="3" t="s">
        <v>14576</v>
      </c>
      <c r="H445" s="3" t="s">
        <v>17393</v>
      </c>
      <c r="I445" s="3" t="s">
        <v>20210</v>
      </c>
    </row>
    <row r="446" spans="1:9" x14ac:dyDescent="0.25">
      <c r="A446" s="3" t="s">
        <v>49</v>
      </c>
      <c r="B446" s="3" t="s">
        <v>492</v>
      </c>
      <c r="C446" s="3" t="s">
        <v>3309</v>
      </c>
      <c r="D446" s="3" t="s">
        <v>6126</v>
      </c>
      <c r="E446" s="3" t="s">
        <v>11760</v>
      </c>
      <c r="F446" s="3" t="s">
        <v>8943</v>
      </c>
      <c r="G446" s="3" t="s">
        <v>14577</v>
      </c>
      <c r="H446" s="3" t="s">
        <v>17394</v>
      </c>
      <c r="I446" s="3" t="s">
        <v>20211</v>
      </c>
    </row>
    <row r="447" spans="1:9" x14ac:dyDescent="0.25">
      <c r="A447" s="3" t="s">
        <v>49</v>
      </c>
      <c r="B447" s="3" t="s">
        <v>493</v>
      </c>
      <c r="C447" s="3" t="s">
        <v>3310</v>
      </c>
      <c r="D447" s="3" t="s">
        <v>6127</v>
      </c>
      <c r="E447" s="3" t="s">
        <v>11761</v>
      </c>
      <c r="F447" s="3" t="s">
        <v>8944</v>
      </c>
      <c r="G447" s="3" t="s">
        <v>14578</v>
      </c>
      <c r="H447" s="3" t="s">
        <v>17395</v>
      </c>
      <c r="I447" s="3" t="s">
        <v>20212</v>
      </c>
    </row>
    <row r="448" spans="1:9" x14ac:dyDescent="0.25">
      <c r="A448" s="3" t="s">
        <v>49</v>
      </c>
      <c r="B448" s="3" t="s">
        <v>494</v>
      </c>
      <c r="C448" s="3" t="s">
        <v>3311</v>
      </c>
      <c r="D448" s="3" t="s">
        <v>6128</v>
      </c>
      <c r="E448" s="3" t="s">
        <v>11762</v>
      </c>
      <c r="F448" s="3" t="s">
        <v>8945</v>
      </c>
      <c r="G448" s="3" t="s">
        <v>14579</v>
      </c>
      <c r="H448" s="3" t="s">
        <v>17396</v>
      </c>
      <c r="I448" s="3" t="s">
        <v>20213</v>
      </c>
    </row>
    <row r="449" spans="1:9" x14ac:dyDescent="0.25">
      <c r="A449" s="3" t="s">
        <v>49</v>
      </c>
      <c r="B449" s="3" t="s">
        <v>495</v>
      </c>
      <c r="C449" s="3" t="s">
        <v>3312</v>
      </c>
      <c r="D449" s="3" t="s">
        <v>6129</v>
      </c>
      <c r="E449" s="3" t="s">
        <v>11763</v>
      </c>
      <c r="F449" s="3" t="s">
        <v>8946</v>
      </c>
      <c r="G449" s="3" t="s">
        <v>14580</v>
      </c>
      <c r="H449" s="3" t="s">
        <v>17397</v>
      </c>
      <c r="I449" s="3" t="s">
        <v>20214</v>
      </c>
    </row>
    <row r="450" spans="1:9" x14ac:dyDescent="0.25">
      <c r="A450" s="3" t="s">
        <v>49</v>
      </c>
      <c r="B450" s="3" t="s">
        <v>496</v>
      </c>
      <c r="C450" s="3" t="s">
        <v>3313</v>
      </c>
      <c r="D450" s="3" t="s">
        <v>6130</v>
      </c>
      <c r="E450" s="3" t="s">
        <v>11764</v>
      </c>
      <c r="F450" s="3" t="s">
        <v>8947</v>
      </c>
      <c r="G450" s="3" t="s">
        <v>14581</v>
      </c>
      <c r="H450" s="3" t="s">
        <v>17398</v>
      </c>
      <c r="I450" s="3" t="s">
        <v>20215</v>
      </c>
    </row>
    <row r="451" spans="1:9" x14ac:dyDescent="0.25">
      <c r="A451" s="3" t="s">
        <v>49</v>
      </c>
      <c r="B451" s="3" t="s">
        <v>497</v>
      </c>
      <c r="C451" s="3" t="s">
        <v>3314</v>
      </c>
      <c r="D451" s="3" t="s">
        <v>6131</v>
      </c>
      <c r="E451" s="3" t="s">
        <v>11765</v>
      </c>
      <c r="F451" s="3" t="s">
        <v>8948</v>
      </c>
      <c r="G451" s="3" t="s">
        <v>14582</v>
      </c>
      <c r="H451" s="3" t="s">
        <v>17399</v>
      </c>
      <c r="I451" s="3" t="s">
        <v>20216</v>
      </c>
    </row>
    <row r="452" spans="1:9" x14ac:dyDescent="0.25">
      <c r="A452" s="3" t="s">
        <v>49</v>
      </c>
      <c r="B452" s="3" t="s">
        <v>498</v>
      </c>
      <c r="C452" s="3" t="s">
        <v>3315</v>
      </c>
      <c r="D452" s="3" t="s">
        <v>6132</v>
      </c>
      <c r="E452" s="3" t="s">
        <v>11766</v>
      </c>
      <c r="F452" s="3" t="s">
        <v>8949</v>
      </c>
      <c r="G452" s="3" t="s">
        <v>14583</v>
      </c>
      <c r="H452" s="3" t="s">
        <v>17400</v>
      </c>
      <c r="I452" s="3" t="s">
        <v>20217</v>
      </c>
    </row>
    <row r="453" spans="1:9" x14ac:dyDescent="0.25">
      <c r="A453" s="3" t="s">
        <v>49</v>
      </c>
      <c r="B453" s="3" t="s">
        <v>499</v>
      </c>
      <c r="C453" s="3" t="s">
        <v>3316</v>
      </c>
      <c r="D453" s="3" t="s">
        <v>6133</v>
      </c>
      <c r="E453" s="3" t="s">
        <v>11767</v>
      </c>
      <c r="F453" s="3" t="s">
        <v>8950</v>
      </c>
      <c r="G453" s="3" t="s">
        <v>14584</v>
      </c>
      <c r="H453" s="3" t="s">
        <v>17401</v>
      </c>
      <c r="I453" s="3" t="s">
        <v>20218</v>
      </c>
    </row>
    <row r="454" spans="1:9" x14ac:dyDescent="0.25">
      <c r="A454" s="3" t="s">
        <v>49</v>
      </c>
      <c r="B454" s="3" t="s">
        <v>500</v>
      </c>
      <c r="C454" s="3" t="s">
        <v>3317</v>
      </c>
      <c r="D454" s="3" t="s">
        <v>6134</v>
      </c>
      <c r="E454" s="3" t="s">
        <v>11768</v>
      </c>
      <c r="F454" s="3" t="s">
        <v>8951</v>
      </c>
      <c r="G454" s="3" t="s">
        <v>14585</v>
      </c>
      <c r="H454" s="3" t="s">
        <v>17402</v>
      </c>
      <c r="I454" s="3" t="s">
        <v>20219</v>
      </c>
    </row>
    <row r="455" spans="1:9" x14ac:dyDescent="0.25">
      <c r="A455" s="3" t="s">
        <v>49</v>
      </c>
      <c r="B455" s="3" t="s">
        <v>501</v>
      </c>
      <c r="C455" s="3" t="s">
        <v>3318</v>
      </c>
      <c r="D455" s="3" t="s">
        <v>6135</v>
      </c>
      <c r="E455" s="3" t="s">
        <v>11769</v>
      </c>
      <c r="F455" s="3" t="s">
        <v>8952</v>
      </c>
      <c r="G455" s="3" t="s">
        <v>14586</v>
      </c>
      <c r="H455" s="3" t="s">
        <v>17403</v>
      </c>
      <c r="I455" s="3" t="s">
        <v>20220</v>
      </c>
    </row>
    <row r="456" spans="1:9" x14ac:dyDescent="0.25">
      <c r="A456" s="3" t="s">
        <v>49</v>
      </c>
      <c r="B456" s="3" t="s">
        <v>502</v>
      </c>
      <c r="C456" s="3" t="s">
        <v>3319</v>
      </c>
      <c r="D456" s="3" t="s">
        <v>6136</v>
      </c>
      <c r="E456" s="3" t="s">
        <v>11770</v>
      </c>
      <c r="F456" s="3" t="s">
        <v>8953</v>
      </c>
      <c r="G456" s="3" t="s">
        <v>14587</v>
      </c>
      <c r="H456" s="3" t="s">
        <v>17404</v>
      </c>
      <c r="I456" s="3" t="s">
        <v>20221</v>
      </c>
    </row>
    <row r="457" spans="1:9" x14ac:dyDescent="0.25">
      <c r="A457" s="3" t="s">
        <v>49</v>
      </c>
      <c r="B457" s="3" t="s">
        <v>503</v>
      </c>
      <c r="C457" s="3" t="s">
        <v>3320</v>
      </c>
      <c r="D457" s="3" t="s">
        <v>6137</v>
      </c>
      <c r="E457" s="3" t="s">
        <v>11771</v>
      </c>
      <c r="F457" s="3" t="s">
        <v>8954</v>
      </c>
      <c r="G457" s="3" t="s">
        <v>14588</v>
      </c>
      <c r="H457" s="3" t="s">
        <v>17405</v>
      </c>
      <c r="I457" s="3" t="s">
        <v>20222</v>
      </c>
    </row>
    <row r="458" spans="1:9" x14ac:dyDescent="0.25">
      <c r="A458" s="3" t="s">
        <v>49</v>
      </c>
      <c r="B458" s="3" t="s">
        <v>504</v>
      </c>
      <c r="C458" s="3" t="s">
        <v>3321</v>
      </c>
      <c r="D458" s="3" t="s">
        <v>6138</v>
      </c>
      <c r="E458" s="3" t="s">
        <v>11772</v>
      </c>
      <c r="F458" s="3" t="s">
        <v>8955</v>
      </c>
      <c r="G458" s="3" t="s">
        <v>14589</v>
      </c>
      <c r="H458" s="3" t="s">
        <v>17406</v>
      </c>
      <c r="I458" s="3" t="s">
        <v>20223</v>
      </c>
    </row>
    <row r="459" spans="1:9" x14ac:dyDescent="0.25">
      <c r="A459" s="3" t="s">
        <v>49</v>
      </c>
      <c r="B459" s="3" t="s">
        <v>505</v>
      </c>
      <c r="C459" s="3" t="s">
        <v>3322</v>
      </c>
      <c r="D459" s="3" t="s">
        <v>6139</v>
      </c>
      <c r="E459" s="3" t="s">
        <v>11773</v>
      </c>
      <c r="F459" s="3" t="s">
        <v>8956</v>
      </c>
      <c r="G459" s="3" t="s">
        <v>14590</v>
      </c>
      <c r="H459" s="3" t="s">
        <v>17407</v>
      </c>
      <c r="I459" s="3" t="s">
        <v>20224</v>
      </c>
    </row>
    <row r="460" spans="1:9" x14ac:dyDescent="0.25">
      <c r="A460" s="3" t="s">
        <v>49</v>
      </c>
      <c r="B460" s="3" t="s">
        <v>506</v>
      </c>
      <c r="C460" s="3" t="s">
        <v>3323</v>
      </c>
      <c r="D460" s="3" t="s">
        <v>6140</v>
      </c>
      <c r="E460" s="3" t="s">
        <v>11774</v>
      </c>
      <c r="F460" s="3" t="s">
        <v>8957</v>
      </c>
      <c r="G460" s="3" t="s">
        <v>14591</v>
      </c>
      <c r="H460" s="3" t="s">
        <v>17408</v>
      </c>
      <c r="I460" s="3" t="s">
        <v>20225</v>
      </c>
    </row>
    <row r="461" spans="1:9" x14ac:dyDescent="0.25">
      <c r="A461" s="3" t="s">
        <v>49</v>
      </c>
      <c r="B461" s="3" t="s">
        <v>507</v>
      </c>
      <c r="C461" s="3" t="s">
        <v>3324</v>
      </c>
      <c r="D461" s="3" t="s">
        <v>6141</v>
      </c>
      <c r="E461" s="3" t="s">
        <v>11775</v>
      </c>
      <c r="F461" s="3" t="s">
        <v>8958</v>
      </c>
      <c r="G461" s="3" t="s">
        <v>14592</v>
      </c>
      <c r="H461" s="3" t="s">
        <v>17409</v>
      </c>
      <c r="I461" s="3" t="s">
        <v>20226</v>
      </c>
    </row>
    <row r="462" spans="1:9" x14ac:dyDescent="0.25">
      <c r="A462" s="3" t="s">
        <v>49</v>
      </c>
      <c r="B462" s="3" t="s">
        <v>508</v>
      </c>
      <c r="C462" s="3" t="s">
        <v>3325</v>
      </c>
      <c r="D462" s="3" t="s">
        <v>6142</v>
      </c>
      <c r="E462" s="3" t="s">
        <v>11776</v>
      </c>
      <c r="F462" s="3" t="s">
        <v>8959</v>
      </c>
      <c r="G462" s="3" t="s">
        <v>14593</v>
      </c>
      <c r="H462" s="3" t="s">
        <v>17410</v>
      </c>
      <c r="I462" s="3" t="s">
        <v>20227</v>
      </c>
    </row>
    <row r="463" spans="1:9" x14ac:dyDescent="0.25">
      <c r="A463" s="3" t="s">
        <v>49</v>
      </c>
      <c r="B463" s="3" t="s">
        <v>509</v>
      </c>
      <c r="C463" s="3" t="s">
        <v>3326</v>
      </c>
      <c r="D463" s="3" t="s">
        <v>6143</v>
      </c>
      <c r="E463" s="3" t="s">
        <v>11777</v>
      </c>
      <c r="F463" s="3" t="s">
        <v>8960</v>
      </c>
      <c r="G463" s="3" t="s">
        <v>14594</v>
      </c>
      <c r="H463" s="3" t="s">
        <v>17411</v>
      </c>
      <c r="I463" s="3" t="s">
        <v>20228</v>
      </c>
    </row>
    <row r="464" spans="1:9" x14ac:dyDescent="0.25">
      <c r="A464" s="3" t="s">
        <v>49</v>
      </c>
      <c r="B464" s="3" t="s">
        <v>510</v>
      </c>
      <c r="C464" s="3" t="s">
        <v>3327</v>
      </c>
      <c r="D464" s="3" t="s">
        <v>6144</v>
      </c>
      <c r="E464" s="3" t="s">
        <v>11778</v>
      </c>
      <c r="F464" s="3" t="s">
        <v>8961</v>
      </c>
      <c r="G464" s="3" t="s">
        <v>14595</v>
      </c>
      <c r="H464" s="3" t="s">
        <v>17412</v>
      </c>
      <c r="I464" s="3" t="s">
        <v>20229</v>
      </c>
    </row>
    <row r="465" spans="1:9" x14ac:dyDescent="0.25">
      <c r="A465" s="3" t="s">
        <v>49</v>
      </c>
      <c r="B465" s="3" t="s">
        <v>511</v>
      </c>
      <c r="C465" s="3" t="s">
        <v>3328</v>
      </c>
      <c r="D465" s="3" t="s">
        <v>6145</v>
      </c>
      <c r="E465" s="3" t="s">
        <v>11779</v>
      </c>
      <c r="F465" s="3" t="s">
        <v>8962</v>
      </c>
      <c r="G465" s="3" t="s">
        <v>14596</v>
      </c>
      <c r="H465" s="3" t="s">
        <v>17413</v>
      </c>
      <c r="I465" s="3" t="s">
        <v>20230</v>
      </c>
    </row>
    <row r="466" spans="1:9" x14ac:dyDescent="0.25">
      <c r="A466" s="3" t="s">
        <v>49</v>
      </c>
      <c r="B466" s="3" t="s">
        <v>512</v>
      </c>
      <c r="C466" s="3" t="s">
        <v>3329</v>
      </c>
      <c r="D466" s="3" t="s">
        <v>6146</v>
      </c>
      <c r="E466" s="3" t="s">
        <v>11780</v>
      </c>
      <c r="F466" s="3" t="s">
        <v>8963</v>
      </c>
      <c r="G466" s="3" t="s">
        <v>14597</v>
      </c>
      <c r="H466" s="3" t="s">
        <v>17414</v>
      </c>
      <c r="I466" s="3" t="s">
        <v>20231</v>
      </c>
    </row>
    <row r="467" spans="1:9" x14ac:dyDescent="0.25">
      <c r="A467" s="3" t="s">
        <v>49</v>
      </c>
      <c r="B467" s="3" t="s">
        <v>513</v>
      </c>
      <c r="C467" s="3" t="s">
        <v>3330</v>
      </c>
      <c r="D467" s="3" t="s">
        <v>6147</v>
      </c>
      <c r="E467" s="3" t="s">
        <v>11781</v>
      </c>
      <c r="F467" s="3" t="s">
        <v>8964</v>
      </c>
      <c r="G467" s="3" t="s">
        <v>14598</v>
      </c>
      <c r="H467" s="3" t="s">
        <v>17415</v>
      </c>
      <c r="I467" s="3" t="s">
        <v>20232</v>
      </c>
    </row>
    <row r="468" spans="1:9" x14ac:dyDescent="0.25">
      <c r="A468" s="3" t="s">
        <v>49</v>
      </c>
      <c r="B468" s="3" t="s">
        <v>514</v>
      </c>
      <c r="C468" s="3" t="s">
        <v>3331</v>
      </c>
      <c r="D468" s="3" t="s">
        <v>6148</v>
      </c>
      <c r="E468" s="3" t="s">
        <v>11782</v>
      </c>
      <c r="F468" s="3" t="s">
        <v>8965</v>
      </c>
      <c r="G468" s="3" t="s">
        <v>14599</v>
      </c>
      <c r="H468" s="3" t="s">
        <v>17416</v>
      </c>
      <c r="I468" s="3" t="s">
        <v>20233</v>
      </c>
    </row>
    <row r="469" spans="1:9" x14ac:dyDescent="0.25">
      <c r="A469" s="3" t="s">
        <v>49</v>
      </c>
      <c r="B469" s="3" t="s">
        <v>515</v>
      </c>
      <c r="C469" s="3" t="s">
        <v>3332</v>
      </c>
      <c r="D469" s="3" t="s">
        <v>6149</v>
      </c>
      <c r="E469" s="3" t="s">
        <v>11783</v>
      </c>
      <c r="F469" s="3" t="s">
        <v>8966</v>
      </c>
      <c r="G469" s="3" t="s">
        <v>14600</v>
      </c>
      <c r="H469" s="3" t="s">
        <v>17417</v>
      </c>
      <c r="I469" s="3" t="s">
        <v>20234</v>
      </c>
    </row>
    <row r="470" spans="1:9" x14ac:dyDescent="0.25">
      <c r="A470" s="3" t="s">
        <v>49</v>
      </c>
      <c r="B470" s="3" t="s">
        <v>516</v>
      </c>
      <c r="C470" s="3" t="s">
        <v>3333</v>
      </c>
      <c r="D470" s="3" t="s">
        <v>6150</v>
      </c>
      <c r="E470" s="3" t="s">
        <v>11784</v>
      </c>
      <c r="F470" s="3" t="s">
        <v>8967</v>
      </c>
      <c r="G470" s="3" t="s">
        <v>14601</v>
      </c>
      <c r="H470" s="3" t="s">
        <v>17418</v>
      </c>
      <c r="I470" s="3" t="s">
        <v>20235</v>
      </c>
    </row>
    <row r="471" spans="1:9" x14ac:dyDescent="0.25">
      <c r="A471" s="3" t="s">
        <v>49</v>
      </c>
      <c r="B471" s="3" t="s">
        <v>517</v>
      </c>
      <c r="C471" s="3" t="s">
        <v>3334</v>
      </c>
      <c r="D471" s="3" t="s">
        <v>6151</v>
      </c>
      <c r="E471" s="3" t="s">
        <v>11785</v>
      </c>
      <c r="F471" s="3" t="s">
        <v>8968</v>
      </c>
      <c r="G471" s="3" t="s">
        <v>14602</v>
      </c>
      <c r="H471" s="3" t="s">
        <v>17419</v>
      </c>
      <c r="I471" s="3" t="s">
        <v>20236</v>
      </c>
    </row>
    <row r="472" spans="1:9" x14ac:dyDescent="0.25">
      <c r="A472" s="3" t="s">
        <v>49</v>
      </c>
      <c r="B472" s="3" t="s">
        <v>518</v>
      </c>
      <c r="C472" s="3" t="s">
        <v>3335</v>
      </c>
      <c r="D472" s="3" t="s">
        <v>6152</v>
      </c>
      <c r="E472" s="3" t="s">
        <v>11786</v>
      </c>
      <c r="F472" s="3" t="s">
        <v>8969</v>
      </c>
      <c r="G472" s="3" t="s">
        <v>14603</v>
      </c>
      <c r="H472" s="3" t="s">
        <v>17420</v>
      </c>
      <c r="I472" s="3" t="s">
        <v>20237</v>
      </c>
    </row>
    <row r="473" spans="1:9" x14ac:dyDescent="0.25">
      <c r="A473" s="3" t="s">
        <v>49</v>
      </c>
      <c r="B473" s="3" t="s">
        <v>519</v>
      </c>
      <c r="C473" s="3" t="s">
        <v>3336</v>
      </c>
      <c r="D473" s="3" t="s">
        <v>6153</v>
      </c>
      <c r="E473" s="3" t="s">
        <v>11787</v>
      </c>
      <c r="F473" s="3" t="s">
        <v>8970</v>
      </c>
      <c r="G473" s="3" t="s">
        <v>14604</v>
      </c>
      <c r="H473" s="3" t="s">
        <v>17421</v>
      </c>
      <c r="I473" s="3" t="s">
        <v>20238</v>
      </c>
    </row>
    <row r="474" spans="1:9" x14ac:dyDescent="0.25">
      <c r="A474" s="3" t="s">
        <v>49</v>
      </c>
      <c r="B474" s="3" t="s">
        <v>520</v>
      </c>
      <c r="C474" s="3" t="s">
        <v>3337</v>
      </c>
      <c r="D474" s="3" t="s">
        <v>6154</v>
      </c>
      <c r="E474" s="3" t="s">
        <v>11788</v>
      </c>
      <c r="F474" s="3" t="s">
        <v>8971</v>
      </c>
      <c r="G474" s="3" t="s">
        <v>14605</v>
      </c>
      <c r="H474" s="3" t="s">
        <v>17422</v>
      </c>
      <c r="I474" s="3" t="s">
        <v>20239</v>
      </c>
    </row>
    <row r="475" spans="1:9" x14ac:dyDescent="0.25">
      <c r="A475" s="3" t="s">
        <v>49</v>
      </c>
      <c r="B475" s="3" t="s">
        <v>521</v>
      </c>
      <c r="C475" s="3" t="s">
        <v>3338</v>
      </c>
      <c r="D475" s="3" t="s">
        <v>6155</v>
      </c>
      <c r="E475" s="3" t="s">
        <v>11789</v>
      </c>
      <c r="F475" s="3" t="s">
        <v>8972</v>
      </c>
      <c r="G475" s="3" t="s">
        <v>14606</v>
      </c>
      <c r="H475" s="3" t="s">
        <v>17423</v>
      </c>
      <c r="I475" s="3" t="s">
        <v>20240</v>
      </c>
    </row>
    <row r="476" spans="1:9" x14ac:dyDescent="0.25">
      <c r="A476" s="3" t="s">
        <v>49</v>
      </c>
      <c r="B476" s="3" t="s">
        <v>522</v>
      </c>
      <c r="C476" s="3" t="s">
        <v>3339</v>
      </c>
      <c r="D476" s="3" t="s">
        <v>6156</v>
      </c>
      <c r="E476" s="3" t="s">
        <v>11790</v>
      </c>
      <c r="F476" s="3" t="s">
        <v>8973</v>
      </c>
      <c r="G476" s="3" t="s">
        <v>14607</v>
      </c>
      <c r="H476" s="3" t="s">
        <v>17424</v>
      </c>
      <c r="I476" s="3" t="s">
        <v>20241</v>
      </c>
    </row>
    <row r="477" spans="1:9" x14ac:dyDescent="0.25">
      <c r="A477" s="3" t="s">
        <v>49</v>
      </c>
      <c r="B477" s="3" t="s">
        <v>523</v>
      </c>
      <c r="C477" s="3" t="s">
        <v>3340</v>
      </c>
      <c r="D477" s="3" t="s">
        <v>6157</v>
      </c>
      <c r="E477" s="3" t="s">
        <v>11791</v>
      </c>
      <c r="F477" s="3" t="s">
        <v>8974</v>
      </c>
      <c r="G477" s="3" t="s">
        <v>14608</v>
      </c>
      <c r="H477" s="3" t="s">
        <v>17425</v>
      </c>
      <c r="I477" s="3" t="s">
        <v>20242</v>
      </c>
    </row>
    <row r="478" spans="1:9" x14ac:dyDescent="0.25">
      <c r="A478" s="3" t="s">
        <v>49</v>
      </c>
      <c r="B478" s="3" t="s">
        <v>524</v>
      </c>
      <c r="C478" s="3" t="s">
        <v>3341</v>
      </c>
      <c r="D478" s="3" t="s">
        <v>6158</v>
      </c>
      <c r="E478" s="3" t="s">
        <v>11792</v>
      </c>
      <c r="F478" s="3" t="s">
        <v>8975</v>
      </c>
      <c r="G478" s="3" t="s">
        <v>14609</v>
      </c>
      <c r="H478" s="3" t="s">
        <v>17426</v>
      </c>
      <c r="I478" s="3" t="s">
        <v>20243</v>
      </c>
    </row>
    <row r="479" spans="1:9" x14ac:dyDescent="0.25">
      <c r="A479" s="3" t="s">
        <v>49</v>
      </c>
      <c r="B479" s="3" t="s">
        <v>525</v>
      </c>
      <c r="C479" s="3" t="s">
        <v>3342</v>
      </c>
      <c r="D479" s="3" t="s">
        <v>6159</v>
      </c>
      <c r="E479" s="3" t="s">
        <v>11793</v>
      </c>
      <c r="F479" s="3" t="s">
        <v>8976</v>
      </c>
      <c r="G479" s="3" t="s">
        <v>14610</v>
      </c>
      <c r="H479" s="3" t="s">
        <v>17427</v>
      </c>
      <c r="I479" s="3" t="s">
        <v>20244</v>
      </c>
    </row>
    <row r="480" spans="1:9" x14ac:dyDescent="0.25">
      <c r="A480" s="3" t="s">
        <v>49</v>
      </c>
      <c r="B480" s="3" t="s">
        <v>526</v>
      </c>
      <c r="C480" s="3" t="s">
        <v>3343</v>
      </c>
      <c r="D480" s="3" t="s">
        <v>6160</v>
      </c>
      <c r="E480" s="3" t="s">
        <v>11794</v>
      </c>
      <c r="F480" s="3" t="s">
        <v>8977</v>
      </c>
      <c r="G480" s="3" t="s">
        <v>14611</v>
      </c>
      <c r="H480" s="3" t="s">
        <v>17428</v>
      </c>
      <c r="I480" s="3" t="s">
        <v>20245</v>
      </c>
    </row>
    <row r="481" spans="1:9" x14ac:dyDescent="0.25">
      <c r="A481" s="3" t="s">
        <v>49</v>
      </c>
      <c r="B481" s="3" t="s">
        <v>527</v>
      </c>
      <c r="C481" s="3" t="s">
        <v>3344</v>
      </c>
      <c r="D481" s="3" t="s">
        <v>6161</v>
      </c>
      <c r="E481" s="3" t="s">
        <v>11795</v>
      </c>
      <c r="F481" s="3" t="s">
        <v>8978</v>
      </c>
      <c r="G481" s="3" t="s">
        <v>14612</v>
      </c>
      <c r="H481" s="3" t="s">
        <v>17429</v>
      </c>
      <c r="I481" s="3" t="s">
        <v>20246</v>
      </c>
    </row>
    <row r="482" spans="1:9" x14ac:dyDescent="0.25">
      <c r="A482" s="3" t="s">
        <v>49</v>
      </c>
      <c r="B482" s="3" t="s">
        <v>528</v>
      </c>
      <c r="C482" s="3" t="s">
        <v>3345</v>
      </c>
      <c r="D482" s="3" t="s">
        <v>6162</v>
      </c>
      <c r="E482" s="3" t="s">
        <v>11796</v>
      </c>
      <c r="F482" s="3" t="s">
        <v>8979</v>
      </c>
      <c r="G482" s="3" t="s">
        <v>14613</v>
      </c>
      <c r="H482" s="3" t="s">
        <v>17430</v>
      </c>
      <c r="I482" s="3" t="s">
        <v>20247</v>
      </c>
    </row>
    <row r="483" spans="1:9" x14ac:dyDescent="0.25">
      <c r="A483" s="3" t="s">
        <v>49</v>
      </c>
      <c r="B483" s="3" t="s">
        <v>529</v>
      </c>
      <c r="C483" s="3" t="s">
        <v>3346</v>
      </c>
      <c r="D483" s="3" t="s">
        <v>6163</v>
      </c>
      <c r="E483" s="3" t="s">
        <v>11797</v>
      </c>
      <c r="F483" s="3" t="s">
        <v>8980</v>
      </c>
      <c r="G483" s="3" t="s">
        <v>14614</v>
      </c>
      <c r="H483" s="3" t="s">
        <v>17431</v>
      </c>
      <c r="I483" s="3" t="s">
        <v>20248</v>
      </c>
    </row>
    <row r="484" spans="1:9" x14ac:dyDescent="0.25">
      <c r="A484" s="3" t="s">
        <v>49</v>
      </c>
      <c r="B484" s="3" t="s">
        <v>530</v>
      </c>
      <c r="C484" s="3" t="s">
        <v>3347</v>
      </c>
      <c r="D484" s="3" t="s">
        <v>6164</v>
      </c>
      <c r="E484" s="3" t="s">
        <v>11798</v>
      </c>
      <c r="F484" s="3" t="s">
        <v>8981</v>
      </c>
      <c r="G484" s="3" t="s">
        <v>14615</v>
      </c>
      <c r="H484" s="3" t="s">
        <v>17432</v>
      </c>
      <c r="I484" s="3" t="s">
        <v>20249</v>
      </c>
    </row>
    <row r="485" spans="1:9" x14ac:dyDescent="0.25">
      <c r="A485" s="3" t="s">
        <v>49</v>
      </c>
      <c r="B485" s="3" t="s">
        <v>531</v>
      </c>
      <c r="C485" s="3" t="s">
        <v>3348</v>
      </c>
      <c r="D485" s="3" t="s">
        <v>6165</v>
      </c>
      <c r="E485" s="3" t="s">
        <v>11799</v>
      </c>
      <c r="F485" s="3" t="s">
        <v>8982</v>
      </c>
      <c r="G485" s="3" t="s">
        <v>14616</v>
      </c>
      <c r="H485" s="3" t="s">
        <v>17433</v>
      </c>
      <c r="I485" s="3" t="s">
        <v>20250</v>
      </c>
    </row>
    <row r="486" spans="1:9" x14ac:dyDescent="0.25">
      <c r="A486" s="3" t="s">
        <v>49</v>
      </c>
      <c r="B486" s="3" t="s">
        <v>532</v>
      </c>
      <c r="C486" s="3" t="s">
        <v>3349</v>
      </c>
      <c r="D486" s="3" t="s">
        <v>6166</v>
      </c>
      <c r="E486" s="3" t="s">
        <v>11800</v>
      </c>
      <c r="F486" s="3" t="s">
        <v>8983</v>
      </c>
      <c r="G486" s="3" t="s">
        <v>14617</v>
      </c>
      <c r="H486" s="3" t="s">
        <v>17434</v>
      </c>
      <c r="I486" s="3" t="s">
        <v>20251</v>
      </c>
    </row>
    <row r="487" spans="1:9" x14ac:dyDescent="0.25">
      <c r="A487" s="3" t="s">
        <v>49</v>
      </c>
      <c r="B487" s="3" t="s">
        <v>533</v>
      </c>
      <c r="C487" s="3" t="s">
        <v>3350</v>
      </c>
      <c r="D487" s="3" t="s">
        <v>6167</v>
      </c>
      <c r="E487" s="3" t="s">
        <v>11801</v>
      </c>
      <c r="F487" s="3" t="s">
        <v>8984</v>
      </c>
      <c r="G487" s="3" t="s">
        <v>14618</v>
      </c>
      <c r="H487" s="3" t="s">
        <v>17435</v>
      </c>
      <c r="I487" s="3" t="s">
        <v>20252</v>
      </c>
    </row>
    <row r="488" spans="1:9" x14ac:dyDescent="0.25">
      <c r="A488" s="3" t="s">
        <v>49</v>
      </c>
      <c r="B488" s="3" t="s">
        <v>534</v>
      </c>
      <c r="C488" s="3" t="s">
        <v>3351</v>
      </c>
      <c r="D488" s="3" t="s">
        <v>6168</v>
      </c>
      <c r="E488" s="3" t="s">
        <v>11802</v>
      </c>
      <c r="F488" s="3" t="s">
        <v>8985</v>
      </c>
      <c r="G488" s="3" t="s">
        <v>14619</v>
      </c>
      <c r="H488" s="3" t="s">
        <v>17436</v>
      </c>
      <c r="I488" s="3" t="s">
        <v>20253</v>
      </c>
    </row>
    <row r="489" spans="1:9" x14ac:dyDescent="0.25">
      <c r="A489" s="3" t="s">
        <v>49</v>
      </c>
      <c r="B489" s="3" t="s">
        <v>535</v>
      </c>
      <c r="C489" s="3" t="s">
        <v>3352</v>
      </c>
      <c r="D489" s="3" t="s">
        <v>6169</v>
      </c>
      <c r="E489" s="3" t="s">
        <v>11803</v>
      </c>
      <c r="F489" s="3" t="s">
        <v>8986</v>
      </c>
      <c r="G489" s="3" t="s">
        <v>14620</v>
      </c>
      <c r="H489" s="3" t="s">
        <v>17437</v>
      </c>
      <c r="I489" s="3" t="s">
        <v>20254</v>
      </c>
    </row>
    <row r="490" spans="1:9" x14ac:dyDescent="0.25">
      <c r="A490" s="3" t="s">
        <v>49</v>
      </c>
      <c r="B490" s="3" t="s">
        <v>536</v>
      </c>
      <c r="C490" s="3" t="s">
        <v>3353</v>
      </c>
      <c r="D490" s="3" t="s">
        <v>6170</v>
      </c>
      <c r="E490" s="3" t="s">
        <v>11804</v>
      </c>
      <c r="F490" s="3" t="s">
        <v>8987</v>
      </c>
      <c r="G490" s="3" t="s">
        <v>14621</v>
      </c>
      <c r="H490" s="3" t="s">
        <v>17438</v>
      </c>
      <c r="I490" s="3" t="s">
        <v>20255</v>
      </c>
    </row>
    <row r="491" spans="1:9" x14ac:dyDescent="0.25">
      <c r="A491" s="3" t="s">
        <v>49</v>
      </c>
      <c r="B491" s="3" t="s">
        <v>537</v>
      </c>
      <c r="C491" s="3" t="s">
        <v>3354</v>
      </c>
      <c r="D491" s="3" t="s">
        <v>6171</v>
      </c>
      <c r="E491" s="3" t="s">
        <v>11805</v>
      </c>
      <c r="F491" s="3" t="s">
        <v>8988</v>
      </c>
      <c r="G491" s="3" t="s">
        <v>14622</v>
      </c>
      <c r="H491" s="3" t="s">
        <v>17439</v>
      </c>
      <c r="I491" s="3" t="s">
        <v>20256</v>
      </c>
    </row>
    <row r="492" spans="1:9" x14ac:dyDescent="0.25">
      <c r="A492" s="3" t="s">
        <v>49</v>
      </c>
      <c r="B492" s="3" t="s">
        <v>538</v>
      </c>
      <c r="C492" s="3" t="s">
        <v>3355</v>
      </c>
      <c r="D492" s="3" t="s">
        <v>6172</v>
      </c>
      <c r="E492" s="3" t="s">
        <v>11806</v>
      </c>
      <c r="F492" s="3" t="s">
        <v>8989</v>
      </c>
      <c r="G492" s="3" t="s">
        <v>14623</v>
      </c>
      <c r="H492" s="3" t="s">
        <v>17440</v>
      </c>
      <c r="I492" s="3" t="s">
        <v>20257</v>
      </c>
    </row>
    <row r="493" spans="1:9" x14ac:dyDescent="0.25">
      <c r="A493" s="3" t="s">
        <v>49</v>
      </c>
      <c r="B493" s="3" t="s">
        <v>539</v>
      </c>
      <c r="C493" s="3" t="s">
        <v>3356</v>
      </c>
      <c r="D493" s="3" t="s">
        <v>6173</v>
      </c>
      <c r="E493" s="3" t="s">
        <v>11807</v>
      </c>
      <c r="F493" s="3" t="s">
        <v>8990</v>
      </c>
      <c r="G493" s="3" t="s">
        <v>14624</v>
      </c>
      <c r="H493" s="3" t="s">
        <v>17441</v>
      </c>
      <c r="I493" s="3" t="s">
        <v>20258</v>
      </c>
    </row>
    <row r="494" spans="1:9" x14ac:dyDescent="0.25">
      <c r="A494" s="3" t="s">
        <v>49</v>
      </c>
      <c r="B494" s="3" t="s">
        <v>540</v>
      </c>
      <c r="C494" s="3" t="s">
        <v>3357</v>
      </c>
      <c r="D494" s="3" t="s">
        <v>6174</v>
      </c>
      <c r="E494" s="3" t="s">
        <v>11808</v>
      </c>
      <c r="F494" s="3" t="s">
        <v>8991</v>
      </c>
      <c r="G494" s="3" t="s">
        <v>14625</v>
      </c>
      <c r="H494" s="3" t="s">
        <v>17442</v>
      </c>
      <c r="I494" s="3" t="s">
        <v>20259</v>
      </c>
    </row>
    <row r="495" spans="1:9" x14ac:dyDescent="0.25">
      <c r="A495" s="3" t="s">
        <v>49</v>
      </c>
      <c r="B495" s="3" t="s">
        <v>541</v>
      </c>
      <c r="C495" s="3" t="s">
        <v>3358</v>
      </c>
      <c r="D495" s="3" t="s">
        <v>6175</v>
      </c>
      <c r="E495" s="3" t="s">
        <v>11809</v>
      </c>
      <c r="F495" s="3" t="s">
        <v>8992</v>
      </c>
      <c r="G495" s="3" t="s">
        <v>14626</v>
      </c>
      <c r="H495" s="3" t="s">
        <v>17443</v>
      </c>
      <c r="I495" s="3" t="s">
        <v>20260</v>
      </c>
    </row>
    <row r="496" spans="1:9" x14ac:dyDescent="0.25">
      <c r="A496" s="3" t="s">
        <v>49</v>
      </c>
      <c r="B496" s="3" t="s">
        <v>542</v>
      </c>
      <c r="C496" s="3" t="s">
        <v>3359</v>
      </c>
      <c r="D496" s="3" t="s">
        <v>6176</v>
      </c>
      <c r="E496" s="3" t="s">
        <v>11810</v>
      </c>
      <c r="F496" s="3" t="s">
        <v>8993</v>
      </c>
      <c r="G496" s="3" t="s">
        <v>14627</v>
      </c>
      <c r="H496" s="3" t="s">
        <v>17444</v>
      </c>
      <c r="I496" s="3" t="s">
        <v>20261</v>
      </c>
    </row>
    <row r="497" spans="1:9" x14ac:dyDescent="0.25">
      <c r="A497" s="3" t="s">
        <v>49</v>
      </c>
      <c r="B497" s="3" t="s">
        <v>543</v>
      </c>
      <c r="C497" s="3" t="s">
        <v>3360</v>
      </c>
      <c r="D497" s="3" t="s">
        <v>6177</v>
      </c>
      <c r="E497" s="3" t="s">
        <v>11811</v>
      </c>
      <c r="F497" s="3" t="s">
        <v>8994</v>
      </c>
      <c r="G497" s="3" t="s">
        <v>14628</v>
      </c>
      <c r="H497" s="3" t="s">
        <v>17445</v>
      </c>
      <c r="I497" s="3" t="s">
        <v>20262</v>
      </c>
    </row>
    <row r="498" spans="1:9" x14ac:dyDescent="0.25">
      <c r="A498" s="3" t="s">
        <v>49</v>
      </c>
      <c r="B498" s="3" t="s">
        <v>544</v>
      </c>
      <c r="C498" s="3" t="s">
        <v>3361</v>
      </c>
      <c r="D498" s="3" t="s">
        <v>6178</v>
      </c>
      <c r="E498" s="3" t="s">
        <v>11812</v>
      </c>
      <c r="F498" s="3" t="s">
        <v>8995</v>
      </c>
      <c r="G498" s="3" t="s">
        <v>14629</v>
      </c>
      <c r="H498" s="3" t="s">
        <v>17446</v>
      </c>
      <c r="I498" s="3" t="s">
        <v>20263</v>
      </c>
    </row>
    <row r="499" spans="1:9" x14ac:dyDescent="0.25">
      <c r="A499" s="3" t="s">
        <v>49</v>
      </c>
      <c r="B499" s="3" t="s">
        <v>545</v>
      </c>
      <c r="C499" s="3" t="s">
        <v>3362</v>
      </c>
      <c r="D499" s="3" t="s">
        <v>6179</v>
      </c>
      <c r="E499" s="3" t="s">
        <v>11813</v>
      </c>
      <c r="F499" s="3" t="s">
        <v>8996</v>
      </c>
      <c r="G499" s="3" t="s">
        <v>14630</v>
      </c>
      <c r="H499" s="3" t="s">
        <v>17447</v>
      </c>
      <c r="I499" s="3" t="s">
        <v>20264</v>
      </c>
    </row>
    <row r="500" spans="1:9" x14ac:dyDescent="0.25">
      <c r="A500" s="3" t="s">
        <v>49</v>
      </c>
      <c r="B500" s="3" t="s">
        <v>546</v>
      </c>
      <c r="C500" s="3" t="s">
        <v>3363</v>
      </c>
      <c r="D500" s="3" t="s">
        <v>6180</v>
      </c>
      <c r="E500" s="3" t="s">
        <v>11814</v>
      </c>
      <c r="F500" s="3" t="s">
        <v>8997</v>
      </c>
      <c r="G500" s="3" t="s">
        <v>14631</v>
      </c>
      <c r="H500" s="3" t="s">
        <v>17448</v>
      </c>
      <c r="I500" s="3" t="s">
        <v>20265</v>
      </c>
    </row>
    <row r="501" spans="1:9" x14ac:dyDescent="0.25">
      <c r="A501" s="3" t="s">
        <v>49</v>
      </c>
      <c r="B501" s="3" t="s">
        <v>547</v>
      </c>
      <c r="C501" s="3" t="s">
        <v>3364</v>
      </c>
      <c r="D501" s="3" t="s">
        <v>6181</v>
      </c>
      <c r="E501" s="3" t="s">
        <v>11815</v>
      </c>
      <c r="F501" s="3" t="s">
        <v>8998</v>
      </c>
      <c r="G501" s="3" t="s">
        <v>14632</v>
      </c>
      <c r="H501" s="3" t="s">
        <v>17449</v>
      </c>
      <c r="I501" s="3" t="s">
        <v>20266</v>
      </c>
    </row>
    <row r="502" spans="1:9" x14ac:dyDescent="0.25">
      <c r="A502" s="3" t="s">
        <v>49</v>
      </c>
      <c r="B502" s="3" t="s">
        <v>548</v>
      </c>
      <c r="C502" s="3" t="s">
        <v>3365</v>
      </c>
      <c r="D502" s="3" t="s">
        <v>6182</v>
      </c>
      <c r="E502" s="3" t="s">
        <v>11816</v>
      </c>
      <c r="F502" s="3" t="s">
        <v>8999</v>
      </c>
      <c r="G502" s="3" t="s">
        <v>14633</v>
      </c>
      <c r="H502" s="3" t="s">
        <v>17450</v>
      </c>
      <c r="I502" s="3" t="s">
        <v>20267</v>
      </c>
    </row>
    <row r="503" spans="1:9" x14ac:dyDescent="0.25">
      <c r="A503" s="3" t="s">
        <v>49</v>
      </c>
      <c r="B503" s="3" t="s">
        <v>549</v>
      </c>
      <c r="C503" s="3" t="s">
        <v>3366</v>
      </c>
      <c r="D503" s="3" t="s">
        <v>6183</v>
      </c>
      <c r="E503" s="3" t="s">
        <v>11817</v>
      </c>
      <c r="F503" s="3" t="s">
        <v>9000</v>
      </c>
      <c r="G503" s="3" t="s">
        <v>14634</v>
      </c>
      <c r="H503" s="3" t="s">
        <v>17451</v>
      </c>
      <c r="I503" s="3" t="s">
        <v>20268</v>
      </c>
    </row>
    <row r="504" spans="1:9" x14ac:dyDescent="0.25">
      <c r="A504" s="3" t="s">
        <v>49</v>
      </c>
      <c r="B504" s="3" t="s">
        <v>550</v>
      </c>
      <c r="C504" s="3" t="s">
        <v>3367</v>
      </c>
      <c r="D504" s="3" t="s">
        <v>6184</v>
      </c>
      <c r="E504" s="3" t="s">
        <v>11818</v>
      </c>
      <c r="F504" s="3" t="s">
        <v>9001</v>
      </c>
      <c r="G504" s="3" t="s">
        <v>14635</v>
      </c>
      <c r="H504" s="3" t="s">
        <v>17452</v>
      </c>
      <c r="I504" s="3" t="s">
        <v>20269</v>
      </c>
    </row>
    <row r="505" spans="1:9" x14ac:dyDescent="0.25">
      <c r="A505" s="3" t="s">
        <v>49</v>
      </c>
      <c r="B505" s="3" t="s">
        <v>551</v>
      </c>
      <c r="C505" s="3" t="s">
        <v>3368</v>
      </c>
      <c r="D505" s="3" t="s">
        <v>6185</v>
      </c>
      <c r="E505" s="3" t="s">
        <v>11819</v>
      </c>
      <c r="F505" s="3" t="s">
        <v>9002</v>
      </c>
      <c r="G505" s="3" t="s">
        <v>14636</v>
      </c>
      <c r="H505" s="3" t="s">
        <v>17453</v>
      </c>
      <c r="I505" s="3" t="s">
        <v>20270</v>
      </c>
    </row>
    <row r="506" spans="1:9" x14ac:dyDescent="0.25">
      <c r="A506" s="3" t="s">
        <v>49</v>
      </c>
      <c r="B506" s="3" t="s">
        <v>552</v>
      </c>
      <c r="C506" s="3" t="s">
        <v>3369</v>
      </c>
      <c r="D506" s="3" t="s">
        <v>6186</v>
      </c>
      <c r="E506" s="3" t="s">
        <v>11820</v>
      </c>
      <c r="F506" s="3" t="s">
        <v>9003</v>
      </c>
      <c r="G506" s="3" t="s">
        <v>14637</v>
      </c>
      <c r="H506" s="3" t="s">
        <v>17454</v>
      </c>
      <c r="I506" s="3" t="s">
        <v>20271</v>
      </c>
    </row>
    <row r="507" spans="1:9" x14ac:dyDescent="0.25">
      <c r="A507" s="3" t="s">
        <v>49</v>
      </c>
      <c r="B507" s="3" t="s">
        <v>553</v>
      </c>
      <c r="C507" s="3" t="s">
        <v>3370</v>
      </c>
      <c r="D507" s="3" t="s">
        <v>6187</v>
      </c>
      <c r="E507" s="3" t="s">
        <v>11821</v>
      </c>
      <c r="F507" s="3" t="s">
        <v>9004</v>
      </c>
      <c r="G507" s="3" t="s">
        <v>14638</v>
      </c>
      <c r="H507" s="3" t="s">
        <v>17455</v>
      </c>
      <c r="I507" s="3" t="s">
        <v>20272</v>
      </c>
    </row>
    <row r="508" spans="1:9" x14ac:dyDescent="0.25">
      <c r="A508" s="3" t="s">
        <v>49</v>
      </c>
      <c r="B508" s="3" t="s">
        <v>554</v>
      </c>
      <c r="C508" s="3" t="s">
        <v>3371</v>
      </c>
      <c r="D508" s="3" t="s">
        <v>6188</v>
      </c>
      <c r="E508" s="3" t="s">
        <v>11822</v>
      </c>
      <c r="F508" s="3" t="s">
        <v>9005</v>
      </c>
      <c r="G508" s="3" t="s">
        <v>14639</v>
      </c>
      <c r="H508" s="3" t="s">
        <v>17456</v>
      </c>
      <c r="I508" s="3" t="s">
        <v>20273</v>
      </c>
    </row>
    <row r="509" spans="1:9" x14ac:dyDescent="0.25">
      <c r="A509" s="3" t="s">
        <v>49</v>
      </c>
      <c r="B509" s="3" t="s">
        <v>555</v>
      </c>
      <c r="C509" s="3" t="s">
        <v>3372</v>
      </c>
      <c r="D509" s="3" t="s">
        <v>6189</v>
      </c>
      <c r="E509" s="3" t="s">
        <v>11823</v>
      </c>
      <c r="F509" s="3" t="s">
        <v>9006</v>
      </c>
      <c r="G509" s="3" t="s">
        <v>14640</v>
      </c>
      <c r="H509" s="3" t="s">
        <v>17457</v>
      </c>
      <c r="I509" s="3" t="s">
        <v>20274</v>
      </c>
    </row>
    <row r="510" spans="1:9" x14ac:dyDescent="0.25">
      <c r="A510" s="3" t="s">
        <v>49</v>
      </c>
      <c r="B510" s="3" t="s">
        <v>556</v>
      </c>
      <c r="C510" s="3" t="s">
        <v>3373</v>
      </c>
      <c r="D510" s="3" t="s">
        <v>6190</v>
      </c>
      <c r="E510" s="3" t="s">
        <v>11824</v>
      </c>
      <c r="F510" s="3" t="s">
        <v>9007</v>
      </c>
      <c r="G510" s="3" t="s">
        <v>14641</v>
      </c>
      <c r="H510" s="3" t="s">
        <v>17458</v>
      </c>
      <c r="I510" s="3" t="s">
        <v>20275</v>
      </c>
    </row>
    <row r="511" spans="1:9" x14ac:dyDescent="0.25">
      <c r="A511" s="3" t="s">
        <v>49</v>
      </c>
      <c r="B511" s="3" t="s">
        <v>557</v>
      </c>
      <c r="C511" s="3" t="s">
        <v>3374</v>
      </c>
      <c r="D511" s="3" t="s">
        <v>6191</v>
      </c>
      <c r="E511" s="3" t="s">
        <v>11825</v>
      </c>
      <c r="F511" s="3" t="s">
        <v>9008</v>
      </c>
      <c r="G511" s="3" t="s">
        <v>14642</v>
      </c>
      <c r="H511" s="3" t="s">
        <v>17459</v>
      </c>
      <c r="I511" s="3" t="s">
        <v>20276</v>
      </c>
    </row>
    <row r="512" spans="1:9" x14ac:dyDescent="0.25">
      <c r="A512" s="3" t="s">
        <v>49</v>
      </c>
      <c r="B512" s="3" t="s">
        <v>558</v>
      </c>
      <c r="C512" s="3" t="s">
        <v>3375</v>
      </c>
      <c r="D512" s="3" t="s">
        <v>6192</v>
      </c>
      <c r="E512" s="3" t="s">
        <v>11826</v>
      </c>
      <c r="F512" s="3" t="s">
        <v>9009</v>
      </c>
      <c r="G512" s="3" t="s">
        <v>14643</v>
      </c>
      <c r="H512" s="3" t="s">
        <v>17460</v>
      </c>
      <c r="I512" s="3" t="s">
        <v>20277</v>
      </c>
    </row>
    <row r="513" spans="1:9" x14ac:dyDescent="0.25">
      <c r="A513" s="3" t="s">
        <v>49</v>
      </c>
      <c r="B513" s="3" t="s">
        <v>559</v>
      </c>
      <c r="C513" s="3" t="s">
        <v>3376</v>
      </c>
      <c r="D513" s="3" t="s">
        <v>6193</v>
      </c>
      <c r="E513" s="3" t="s">
        <v>11827</v>
      </c>
      <c r="F513" s="3" t="s">
        <v>9010</v>
      </c>
      <c r="G513" s="3" t="s">
        <v>14644</v>
      </c>
      <c r="H513" s="3" t="s">
        <v>17461</v>
      </c>
      <c r="I513" s="3" t="s">
        <v>20278</v>
      </c>
    </row>
    <row r="514" spans="1:9" x14ac:dyDescent="0.25">
      <c r="A514" s="3" t="s">
        <v>49</v>
      </c>
      <c r="B514" s="3" t="s">
        <v>560</v>
      </c>
      <c r="C514" s="3" t="s">
        <v>3377</v>
      </c>
      <c r="D514" s="3" t="s">
        <v>6194</v>
      </c>
      <c r="E514" s="3" t="s">
        <v>11828</v>
      </c>
      <c r="F514" s="3" t="s">
        <v>9011</v>
      </c>
      <c r="G514" s="3" t="s">
        <v>14645</v>
      </c>
      <c r="H514" s="3" t="s">
        <v>17462</v>
      </c>
      <c r="I514" s="3" t="s">
        <v>20279</v>
      </c>
    </row>
    <row r="515" spans="1:9" x14ac:dyDescent="0.25">
      <c r="A515" s="3" t="s">
        <v>49</v>
      </c>
      <c r="B515" s="3" t="s">
        <v>561</v>
      </c>
      <c r="C515" s="3" t="s">
        <v>3378</v>
      </c>
      <c r="D515" s="3" t="s">
        <v>6195</v>
      </c>
      <c r="E515" s="3" t="s">
        <v>11829</v>
      </c>
      <c r="F515" s="3" t="s">
        <v>9012</v>
      </c>
      <c r="G515" s="3" t="s">
        <v>14646</v>
      </c>
      <c r="H515" s="3" t="s">
        <v>17463</v>
      </c>
      <c r="I515" s="3" t="s">
        <v>20280</v>
      </c>
    </row>
    <row r="516" spans="1:9" x14ac:dyDescent="0.25">
      <c r="A516" s="3" t="s">
        <v>49</v>
      </c>
      <c r="B516" s="3" t="s">
        <v>562</v>
      </c>
      <c r="C516" s="3" t="s">
        <v>3379</v>
      </c>
      <c r="D516" s="3" t="s">
        <v>6196</v>
      </c>
      <c r="E516" s="3" t="s">
        <v>11830</v>
      </c>
      <c r="F516" s="3" t="s">
        <v>9013</v>
      </c>
      <c r="G516" s="3" t="s">
        <v>14647</v>
      </c>
      <c r="H516" s="3" t="s">
        <v>17464</v>
      </c>
      <c r="I516" s="3" t="s">
        <v>20281</v>
      </c>
    </row>
    <row r="517" spans="1:9" x14ac:dyDescent="0.25">
      <c r="A517" s="3" t="s">
        <v>49</v>
      </c>
      <c r="B517" s="3" t="s">
        <v>563</v>
      </c>
      <c r="C517" s="3" t="s">
        <v>3380</v>
      </c>
      <c r="D517" s="3" t="s">
        <v>6197</v>
      </c>
      <c r="E517" s="3" t="s">
        <v>11831</v>
      </c>
      <c r="F517" s="3" t="s">
        <v>9014</v>
      </c>
      <c r="G517" s="3" t="s">
        <v>14648</v>
      </c>
      <c r="H517" s="3" t="s">
        <v>17465</v>
      </c>
      <c r="I517" s="3" t="s">
        <v>20282</v>
      </c>
    </row>
    <row r="518" spans="1:9" x14ac:dyDescent="0.25">
      <c r="A518" s="3" t="s">
        <v>49</v>
      </c>
      <c r="B518" s="3" t="s">
        <v>564</v>
      </c>
      <c r="C518" s="3" t="s">
        <v>3381</v>
      </c>
      <c r="D518" s="3" t="s">
        <v>6198</v>
      </c>
      <c r="E518" s="3" t="s">
        <v>11832</v>
      </c>
      <c r="F518" s="3" t="s">
        <v>9015</v>
      </c>
      <c r="G518" s="3" t="s">
        <v>14649</v>
      </c>
      <c r="H518" s="3" t="s">
        <v>17466</v>
      </c>
      <c r="I518" s="3" t="s">
        <v>20283</v>
      </c>
    </row>
    <row r="519" spans="1:9" x14ac:dyDescent="0.25">
      <c r="A519" s="3" t="s">
        <v>49</v>
      </c>
      <c r="B519" s="3" t="s">
        <v>565</v>
      </c>
      <c r="C519" s="3" t="s">
        <v>3382</v>
      </c>
      <c r="D519" s="3" t="s">
        <v>6199</v>
      </c>
      <c r="E519" s="3" t="s">
        <v>11833</v>
      </c>
      <c r="F519" s="3" t="s">
        <v>9016</v>
      </c>
      <c r="G519" s="3" t="s">
        <v>14650</v>
      </c>
      <c r="H519" s="3" t="s">
        <v>17467</v>
      </c>
      <c r="I519" s="3" t="s">
        <v>20284</v>
      </c>
    </row>
    <row r="520" spans="1:9" x14ac:dyDescent="0.25">
      <c r="A520" s="3" t="s">
        <v>49</v>
      </c>
      <c r="B520" s="3" t="s">
        <v>566</v>
      </c>
      <c r="C520" s="3" t="s">
        <v>3383</v>
      </c>
      <c r="D520" s="3" t="s">
        <v>6200</v>
      </c>
      <c r="E520" s="3" t="s">
        <v>11834</v>
      </c>
      <c r="F520" s="3" t="s">
        <v>9017</v>
      </c>
      <c r="G520" s="3" t="s">
        <v>14651</v>
      </c>
      <c r="H520" s="3" t="s">
        <v>17468</v>
      </c>
      <c r="I520" s="3" t="s">
        <v>20285</v>
      </c>
    </row>
    <row r="521" spans="1:9" x14ac:dyDescent="0.25">
      <c r="A521" s="3" t="s">
        <v>49</v>
      </c>
      <c r="B521" s="3" t="s">
        <v>567</v>
      </c>
      <c r="C521" s="3" t="s">
        <v>3384</v>
      </c>
      <c r="D521" s="3" t="s">
        <v>6201</v>
      </c>
      <c r="E521" s="3" t="s">
        <v>11835</v>
      </c>
      <c r="F521" s="3" t="s">
        <v>9018</v>
      </c>
      <c r="G521" s="3" t="s">
        <v>14652</v>
      </c>
      <c r="H521" s="3" t="s">
        <v>17469</v>
      </c>
      <c r="I521" s="3" t="s">
        <v>20286</v>
      </c>
    </row>
    <row r="522" spans="1:9" x14ac:dyDescent="0.25">
      <c r="A522" s="3" t="s">
        <v>49</v>
      </c>
      <c r="B522" s="3" t="s">
        <v>568</v>
      </c>
      <c r="C522" s="3" t="s">
        <v>3385</v>
      </c>
      <c r="D522" s="3" t="s">
        <v>6202</v>
      </c>
      <c r="E522" s="3" t="s">
        <v>11836</v>
      </c>
      <c r="F522" s="3" t="s">
        <v>9019</v>
      </c>
      <c r="G522" s="3" t="s">
        <v>14653</v>
      </c>
      <c r="H522" s="3" t="s">
        <v>17470</v>
      </c>
      <c r="I522" s="3" t="s">
        <v>20287</v>
      </c>
    </row>
    <row r="523" spans="1:9" x14ac:dyDescent="0.25">
      <c r="A523" s="3" t="s">
        <v>49</v>
      </c>
      <c r="B523" s="3" t="s">
        <v>569</v>
      </c>
      <c r="C523" s="3" t="s">
        <v>3386</v>
      </c>
      <c r="D523" s="3" t="s">
        <v>6203</v>
      </c>
      <c r="E523" s="3" t="s">
        <v>11837</v>
      </c>
      <c r="F523" s="3" t="s">
        <v>9020</v>
      </c>
      <c r="G523" s="3" t="s">
        <v>14654</v>
      </c>
      <c r="H523" s="3" t="s">
        <v>17471</v>
      </c>
      <c r="I523" s="3" t="s">
        <v>20288</v>
      </c>
    </row>
    <row r="524" spans="1:9" x14ac:dyDescent="0.25">
      <c r="A524" s="3" t="s">
        <v>49</v>
      </c>
      <c r="B524" s="3" t="s">
        <v>570</v>
      </c>
      <c r="C524" s="3" t="s">
        <v>3387</v>
      </c>
      <c r="D524" s="3" t="s">
        <v>6204</v>
      </c>
      <c r="E524" s="3" t="s">
        <v>11838</v>
      </c>
      <c r="F524" s="3" t="s">
        <v>9021</v>
      </c>
      <c r="G524" s="3" t="s">
        <v>14655</v>
      </c>
      <c r="H524" s="3" t="s">
        <v>17472</v>
      </c>
      <c r="I524" s="3" t="s">
        <v>20289</v>
      </c>
    </row>
    <row r="525" spans="1:9" x14ac:dyDescent="0.25">
      <c r="A525" s="3" t="s">
        <v>49</v>
      </c>
      <c r="B525" s="3" t="s">
        <v>571</v>
      </c>
      <c r="C525" s="3" t="s">
        <v>3388</v>
      </c>
      <c r="D525" s="3" t="s">
        <v>6205</v>
      </c>
      <c r="E525" s="3" t="s">
        <v>11839</v>
      </c>
      <c r="F525" s="3" t="s">
        <v>9022</v>
      </c>
      <c r="G525" s="3" t="s">
        <v>14656</v>
      </c>
      <c r="H525" s="3" t="s">
        <v>17473</v>
      </c>
      <c r="I525" s="3" t="s">
        <v>20290</v>
      </c>
    </row>
    <row r="526" spans="1:9" x14ac:dyDescent="0.25">
      <c r="A526" s="3" t="s">
        <v>49</v>
      </c>
      <c r="B526" s="3" t="s">
        <v>572</v>
      </c>
      <c r="C526" s="3" t="s">
        <v>3389</v>
      </c>
      <c r="D526" s="3" t="s">
        <v>6206</v>
      </c>
      <c r="E526" s="3" t="s">
        <v>11840</v>
      </c>
      <c r="F526" s="3" t="s">
        <v>9023</v>
      </c>
      <c r="G526" s="3" t="s">
        <v>14657</v>
      </c>
      <c r="H526" s="3" t="s">
        <v>17474</v>
      </c>
      <c r="I526" s="3" t="s">
        <v>20291</v>
      </c>
    </row>
    <row r="527" spans="1:9" x14ac:dyDescent="0.25">
      <c r="A527" s="3" t="s">
        <v>49</v>
      </c>
      <c r="B527" s="3" t="s">
        <v>573</v>
      </c>
      <c r="C527" s="3" t="s">
        <v>3390</v>
      </c>
      <c r="D527" s="3" t="s">
        <v>6207</v>
      </c>
      <c r="E527" s="3" t="s">
        <v>11841</v>
      </c>
      <c r="F527" s="3" t="s">
        <v>9024</v>
      </c>
      <c r="G527" s="3" t="s">
        <v>14658</v>
      </c>
      <c r="H527" s="3" t="s">
        <v>17475</v>
      </c>
      <c r="I527" s="3" t="s">
        <v>20292</v>
      </c>
    </row>
    <row r="528" spans="1:9" x14ac:dyDescent="0.25">
      <c r="A528" s="3" t="s">
        <v>49</v>
      </c>
      <c r="B528" s="3" t="s">
        <v>574</v>
      </c>
      <c r="C528" s="3" t="s">
        <v>3391</v>
      </c>
      <c r="D528" s="3" t="s">
        <v>6208</v>
      </c>
      <c r="E528" s="3" t="s">
        <v>11842</v>
      </c>
      <c r="F528" s="3" t="s">
        <v>9025</v>
      </c>
      <c r="G528" s="3" t="s">
        <v>14659</v>
      </c>
      <c r="H528" s="3" t="s">
        <v>17476</v>
      </c>
      <c r="I528" s="3" t="s">
        <v>20293</v>
      </c>
    </row>
    <row r="529" spans="1:9" x14ac:dyDescent="0.25">
      <c r="A529" s="3" t="s">
        <v>49</v>
      </c>
      <c r="B529" s="3" t="s">
        <v>575</v>
      </c>
      <c r="C529" s="3" t="s">
        <v>3392</v>
      </c>
      <c r="D529" s="3" t="s">
        <v>6209</v>
      </c>
      <c r="E529" s="3" t="s">
        <v>11843</v>
      </c>
      <c r="F529" s="3" t="s">
        <v>9026</v>
      </c>
      <c r="G529" s="3" t="s">
        <v>14660</v>
      </c>
      <c r="H529" s="3" t="s">
        <v>17477</v>
      </c>
      <c r="I529" s="3" t="s">
        <v>20294</v>
      </c>
    </row>
    <row r="530" spans="1:9" x14ac:dyDescent="0.25">
      <c r="A530" s="3" t="s">
        <v>49</v>
      </c>
      <c r="B530" s="3" t="s">
        <v>576</v>
      </c>
      <c r="C530" s="3" t="s">
        <v>3393</v>
      </c>
      <c r="D530" s="3" t="s">
        <v>6210</v>
      </c>
      <c r="E530" s="3" t="s">
        <v>11844</v>
      </c>
      <c r="F530" s="3" t="s">
        <v>9027</v>
      </c>
      <c r="G530" s="3" t="s">
        <v>14661</v>
      </c>
      <c r="H530" s="3" t="s">
        <v>17478</v>
      </c>
      <c r="I530" s="3" t="s">
        <v>20295</v>
      </c>
    </row>
    <row r="531" spans="1:9" x14ac:dyDescent="0.25">
      <c r="A531" s="3" t="s">
        <v>49</v>
      </c>
      <c r="B531" s="3" t="s">
        <v>577</v>
      </c>
      <c r="C531" s="3" t="s">
        <v>3394</v>
      </c>
      <c r="D531" s="3" t="s">
        <v>6211</v>
      </c>
      <c r="E531" s="3" t="s">
        <v>11845</v>
      </c>
      <c r="F531" s="3" t="s">
        <v>9028</v>
      </c>
      <c r="G531" s="3" t="s">
        <v>14662</v>
      </c>
      <c r="H531" s="3" t="s">
        <v>17479</v>
      </c>
      <c r="I531" s="3" t="s">
        <v>20296</v>
      </c>
    </row>
    <row r="532" spans="1:9" x14ac:dyDescent="0.25">
      <c r="A532" s="3" t="s">
        <v>49</v>
      </c>
      <c r="B532" s="3" t="s">
        <v>578</v>
      </c>
      <c r="C532" s="3" t="s">
        <v>3395</v>
      </c>
      <c r="D532" s="3" t="s">
        <v>6212</v>
      </c>
      <c r="E532" s="3" t="s">
        <v>11846</v>
      </c>
      <c r="F532" s="3" t="s">
        <v>9029</v>
      </c>
      <c r="G532" s="3" t="s">
        <v>14663</v>
      </c>
      <c r="H532" s="3" t="s">
        <v>17480</v>
      </c>
      <c r="I532" s="3" t="s">
        <v>20297</v>
      </c>
    </row>
    <row r="533" spans="1:9" x14ac:dyDescent="0.25">
      <c r="A533" s="3" t="s">
        <v>49</v>
      </c>
      <c r="B533" s="3" t="s">
        <v>579</v>
      </c>
      <c r="C533" s="3" t="s">
        <v>3396</v>
      </c>
      <c r="D533" s="3" t="s">
        <v>6213</v>
      </c>
      <c r="E533" s="3" t="s">
        <v>11847</v>
      </c>
      <c r="F533" s="3" t="s">
        <v>9030</v>
      </c>
      <c r="G533" s="3" t="s">
        <v>14664</v>
      </c>
      <c r="H533" s="3" t="s">
        <v>17481</v>
      </c>
      <c r="I533" s="3" t="s">
        <v>20298</v>
      </c>
    </row>
    <row r="534" spans="1:9" x14ac:dyDescent="0.25">
      <c r="A534" s="3" t="s">
        <v>49</v>
      </c>
      <c r="B534" s="3" t="s">
        <v>580</v>
      </c>
      <c r="C534" s="3" t="s">
        <v>3397</v>
      </c>
      <c r="D534" s="3" t="s">
        <v>6214</v>
      </c>
      <c r="E534" s="3" t="s">
        <v>11848</v>
      </c>
      <c r="F534" s="3" t="s">
        <v>9031</v>
      </c>
      <c r="G534" s="3" t="s">
        <v>14665</v>
      </c>
      <c r="H534" s="3" t="s">
        <v>17482</v>
      </c>
      <c r="I534" s="3" t="s">
        <v>20299</v>
      </c>
    </row>
    <row r="535" spans="1:9" x14ac:dyDescent="0.25">
      <c r="A535" s="3" t="s">
        <v>49</v>
      </c>
      <c r="B535" s="3" t="s">
        <v>581</v>
      </c>
      <c r="C535" s="3" t="s">
        <v>3398</v>
      </c>
      <c r="D535" s="3" t="s">
        <v>6215</v>
      </c>
      <c r="E535" s="3" t="s">
        <v>11849</v>
      </c>
      <c r="F535" s="3" t="s">
        <v>9032</v>
      </c>
      <c r="G535" s="3" t="s">
        <v>14666</v>
      </c>
      <c r="H535" s="3" t="s">
        <v>17483</v>
      </c>
      <c r="I535" s="3" t="s">
        <v>20300</v>
      </c>
    </row>
    <row r="536" spans="1:9" x14ac:dyDescent="0.25">
      <c r="A536" s="3" t="s">
        <v>49</v>
      </c>
      <c r="B536" s="3" t="s">
        <v>582</v>
      </c>
      <c r="C536" s="3" t="s">
        <v>3399</v>
      </c>
      <c r="D536" s="3" t="s">
        <v>6216</v>
      </c>
      <c r="E536" s="3" t="s">
        <v>11850</v>
      </c>
      <c r="F536" s="3" t="s">
        <v>9033</v>
      </c>
      <c r="G536" s="3" t="s">
        <v>14667</v>
      </c>
      <c r="H536" s="3" t="s">
        <v>17484</v>
      </c>
      <c r="I536" s="3" t="s">
        <v>20301</v>
      </c>
    </row>
    <row r="537" spans="1:9" x14ac:dyDescent="0.25">
      <c r="A537" s="3" t="s">
        <v>49</v>
      </c>
      <c r="B537" s="3" t="s">
        <v>583</v>
      </c>
      <c r="C537" s="3" t="s">
        <v>3400</v>
      </c>
      <c r="D537" s="3" t="s">
        <v>6217</v>
      </c>
      <c r="E537" s="3" t="s">
        <v>11851</v>
      </c>
      <c r="F537" s="3" t="s">
        <v>9034</v>
      </c>
      <c r="G537" s="3" t="s">
        <v>14668</v>
      </c>
      <c r="H537" s="3" t="s">
        <v>17485</v>
      </c>
      <c r="I537" s="3" t="s">
        <v>20302</v>
      </c>
    </row>
    <row r="538" spans="1:9" x14ac:dyDescent="0.25">
      <c r="A538" s="3" t="s">
        <v>49</v>
      </c>
      <c r="B538" s="3" t="s">
        <v>584</v>
      </c>
      <c r="C538" s="3" t="s">
        <v>3401</v>
      </c>
      <c r="D538" s="3" t="s">
        <v>6218</v>
      </c>
      <c r="E538" s="3" t="s">
        <v>11852</v>
      </c>
      <c r="F538" s="3" t="s">
        <v>9035</v>
      </c>
      <c r="G538" s="3" t="s">
        <v>14669</v>
      </c>
      <c r="H538" s="3" t="s">
        <v>17486</v>
      </c>
      <c r="I538" s="3" t="s">
        <v>20303</v>
      </c>
    </row>
    <row r="539" spans="1:9" x14ac:dyDescent="0.25">
      <c r="A539" s="3" t="s">
        <v>49</v>
      </c>
      <c r="B539" s="3" t="s">
        <v>585</v>
      </c>
      <c r="C539" s="3" t="s">
        <v>3402</v>
      </c>
      <c r="D539" s="3" t="s">
        <v>6219</v>
      </c>
      <c r="E539" s="3" t="s">
        <v>11853</v>
      </c>
      <c r="F539" s="3" t="s">
        <v>9036</v>
      </c>
      <c r="G539" s="3" t="s">
        <v>14670</v>
      </c>
      <c r="H539" s="3" t="s">
        <v>17487</v>
      </c>
      <c r="I539" s="3" t="s">
        <v>20304</v>
      </c>
    </row>
    <row r="540" spans="1:9" x14ac:dyDescent="0.25">
      <c r="A540" s="3" t="s">
        <v>49</v>
      </c>
      <c r="B540" s="3" t="s">
        <v>586</v>
      </c>
      <c r="C540" s="3" t="s">
        <v>3403</v>
      </c>
      <c r="D540" s="3" t="s">
        <v>6220</v>
      </c>
      <c r="E540" s="3" t="s">
        <v>11854</v>
      </c>
      <c r="F540" s="3" t="s">
        <v>9037</v>
      </c>
      <c r="G540" s="3" t="s">
        <v>14671</v>
      </c>
      <c r="H540" s="3" t="s">
        <v>17488</v>
      </c>
      <c r="I540" s="3" t="s">
        <v>20305</v>
      </c>
    </row>
    <row r="541" spans="1:9" x14ac:dyDescent="0.25">
      <c r="A541" s="3" t="s">
        <v>49</v>
      </c>
      <c r="B541" s="3" t="s">
        <v>587</v>
      </c>
      <c r="C541" s="3" t="s">
        <v>3404</v>
      </c>
      <c r="D541" s="3" t="s">
        <v>6221</v>
      </c>
      <c r="E541" s="3" t="s">
        <v>11855</v>
      </c>
      <c r="F541" s="3" t="s">
        <v>9038</v>
      </c>
      <c r="G541" s="3" t="s">
        <v>14672</v>
      </c>
      <c r="H541" s="3" t="s">
        <v>17489</v>
      </c>
      <c r="I541" s="3" t="s">
        <v>20306</v>
      </c>
    </row>
    <row r="542" spans="1:9" x14ac:dyDescent="0.25">
      <c r="A542" s="3" t="s">
        <v>49</v>
      </c>
      <c r="B542" s="3" t="s">
        <v>588</v>
      </c>
      <c r="C542" s="3" t="s">
        <v>3405</v>
      </c>
      <c r="D542" s="3" t="s">
        <v>6222</v>
      </c>
      <c r="E542" s="3" t="s">
        <v>11856</v>
      </c>
      <c r="F542" s="3" t="s">
        <v>9039</v>
      </c>
      <c r="G542" s="3" t="s">
        <v>14673</v>
      </c>
      <c r="H542" s="3" t="s">
        <v>17490</v>
      </c>
      <c r="I542" s="3" t="s">
        <v>20307</v>
      </c>
    </row>
    <row r="543" spans="1:9" x14ac:dyDescent="0.25">
      <c r="A543" s="3" t="s">
        <v>49</v>
      </c>
      <c r="B543" s="3" t="s">
        <v>589</v>
      </c>
      <c r="C543" s="3" t="s">
        <v>3406</v>
      </c>
      <c r="D543" s="3" t="s">
        <v>6223</v>
      </c>
      <c r="E543" s="3" t="s">
        <v>11857</v>
      </c>
      <c r="F543" s="3" t="s">
        <v>9040</v>
      </c>
      <c r="G543" s="3" t="s">
        <v>14674</v>
      </c>
      <c r="H543" s="3" t="s">
        <v>17491</v>
      </c>
      <c r="I543" s="3" t="s">
        <v>20308</v>
      </c>
    </row>
    <row r="544" spans="1:9" x14ac:dyDescent="0.25">
      <c r="A544" s="3" t="s">
        <v>49</v>
      </c>
      <c r="B544" s="3" t="s">
        <v>590</v>
      </c>
      <c r="C544" s="3" t="s">
        <v>3407</v>
      </c>
      <c r="D544" s="3" t="s">
        <v>6224</v>
      </c>
      <c r="E544" s="3" t="s">
        <v>11858</v>
      </c>
      <c r="F544" s="3" t="s">
        <v>9041</v>
      </c>
      <c r="G544" s="3" t="s">
        <v>14675</v>
      </c>
      <c r="H544" s="3" t="s">
        <v>17492</v>
      </c>
      <c r="I544" s="3" t="s">
        <v>20309</v>
      </c>
    </row>
    <row r="545" spans="1:9" x14ac:dyDescent="0.25">
      <c r="A545" s="3" t="s">
        <v>49</v>
      </c>
      <c r="B545" s="3" t="s">
        <v>591</v>
      </c>
      <c r="C545" s="3" t="s">
        <v>3408</v>
      </c>
      <c r="D545" s="3" t="s">
        <v>6225</v>
      </c>
      <c r="E545" s="3" t="s">
        <v>11859</v>
      </c>
      <c r="F545" s="3" t="s">
        <v>9042</v>
      </c>
      <c r="G545" s="3" t="s">
        <v>14676</v>
      </c>
      <c r="H545" s="3" t="s">
        <v>17493</v>
      </c>
      <c r="I545" s="3" t="s">
        <v>20310</v>
      </c>
    </row>
    <row r="546" spans="1:9" x14ac:dyDescent="0.25">
      <c r="A546" s="3" t="s">
        <v>49</v>
      </c>
      <c r="B546" s="3" t="s">
        <v>592</v>
      </c>
      <c r="C546" s="3" t="s">
        <v>3409</v>
      </c>
      <c r="D546" s="3" t="s">
        <v>6226</v>
      </c>
      <c r="E546" s="3" t="s">
        <v>11860</v>
      </c>
      <c r="F546" s="3" t="s">
        <v>9043</v>
      </c>
      <c r="G546" s="3" t="s">
        <v>14677</v>
      </c>
      <c r="H546" s="3" t="s">
        <v>17494</v>
      </c>
      <c r="I546" s="3" t="s">
        <v>20311</v>
      </c>
    </row>
    <row r="547" spans="1:9" x14ac:dyDescent="0.25">
      <c r="A547" s="3" t="s">
        <v>49</v>
      </c>
      <c r="B547" s="3" t="s">
        <v>593</v>
      </c>
      <c r="C547" s="3" t="s">
        <v>3410</v>
      </c>
      <c r="D547" s="3" t="s">
        <v>6227</v>
      </c>
      <c r="E547" s="3" t="s">
        <v>11861</v>
      </c>
      <c r="F547" s="3" t="s">
        <v>9044</v>
      </c>
      <c r="G547" s="3" t="s">
        <v>14678</v>
      </c>
      <c r="H547" s="3" t="s">
        <v>17495</v>
      </c>
      <c r="I547" s="3" t="s">
        <v>20312</v>
      </c>
    </row>
    <row r="548" spans="1:9" x14ac:dyDescent="0.25">
      <c r="A548" s="3" t="s">
        <v>49</v>
      </c>
      <c r="B548" s="3" t="s">
        <v>594</v>
      </c>
      <c r="C548" s="3" t="s">
        <v>3411</v>
      </c>
      <c r="D548" s="3" t="s">
        <v>6228</v>
      </c>
      <c r="E548" s="3" t="s">
        <v>11862</v>
      </c>
      <c r="F548" s="3" t="s">
        <v>9045</v>
      </c>
      <c r="G548" s="3" t="s">
        <v>14679</v>
      </c>
      <c r="H548" s="3" t="s">
        <v>17496</v>
      </c>
      <c r="I548" s="3" t="s">
        <v>20313</v>
      </c>
    </row>
    <row r="549" spans="1:9" x14ac:dyDescent="0.25">
      <c r="A549" s="3" t="s">
        <v>49</v>
      </c>
      <c r="B549" s="3" t="s">
        <v>595</v>
      </c>
      <c r="C549" s="3" t="s">
        <v>3412</v>
      </c>
      <c r="D549" s="3" t="s">
        <v>6229</v>
      </c>
      <c r="E549" s="3" t="s">
        <v>11863</v>
      </c>
      <c r="F549" s="3" t="s">
        <v>9046</v>
      </c>
      <c r="G549" s="3" t="s">
        <v>14680</v>
      </c>
      <c r="H549" s="3" t="s">
        <v>17497</v>
      </c>
      <c r="I549" s="3" t="s">
        <v>20314</v>
      </c>
    </row>
    <row r="550" spans="1:9" x14ac:dyDescent="0.25">
      <c r="A550" s="3" t="s">
        <v>49</v>
      </c>
      <c r="B550" s="3" t="s">
        <v>596</v>
      </c>
      <c r="C550" s="3" t="s">
        <v>3413</v>
      </c>
      <c r="D550" s="3" t="s">
        <v>6230</v>
      </c>
      <c r="E550" s="3" t="s">
        <v>11864</v>
      </c>
      <c r="F550" s="3" t="s">
        <v>9047</v>
      </c>
      <c r="G550" s="3" t="s">
        <v>14681</v>
      </c>
      <c r="H550" s="3" t="s">
        <v>17498</v>
      </c>
      <c r="I550" s="3" t="s">
        <v>20315</v>
      </c>
    </row>
    <row r="551" spans="1:9" x14ac:dyDescent="0.25">
      <c r="A551" s="3" t="s">
        <v>49</v>
      </c>
      <c r="B551" s="3" t="s">
        <v>597</v>
      </c>
      <c r="C551" s="3" t="s">
        <v>3414</v>
      </c>
      <c r="D551" s="3" t="s">
        <v>6231</v>
      </c>
      <c r="E551" s="3" t="s">
        <v>11865</v>
      </c>
      <c r="F551" s="3" t="s">
        <v>9048</v>
      </c>
      <c r="G551" s="3" t="s">
        <v>14682</v>
      </c>
      <c r="H551" s="3" t="s">
        <v>17499</v>
      </c>
      <c r="I551" s="3" t="s">
        <v>20316</v>
      </c>
    </row>
    <row r="552" spans="1:9" x14ac:dyDescent="0.25">
      <c r="A552" s="3" t="s">
        <v>49</v>
      </c>
      <c r="B552" s="3" t="s">
        <v>598</v>
      </c>
      <c r="C552" s="3" t="s">
        <v>3415</v>
      </c>
      <c r="D552" s="3" t="s">
        <v>6232</v>
      </c>
      <c r="E552" s="3" t="s">
        <v>11866</v>
      </c>
      <c r="F552" s="3" t="s">
        <v>9049</v>
      </c>
      <c r="G552" s="3" t="s">
        <v>14683</v>
      </c>
      <c r="H552" s="3" t="s">
        <v>17500</v>
      </c>
      <c r="I552" s="3" t="s">
        <v>20317</v>
      </c>
    </row>
    <row r="553" spans="1:9" x14ac:dyDescent="0.25">
      <c r="A553" s="3" t="s">
        <v>49</v>
      </c>
      <c r="B553" s="3" t="s">
        <v>599</v>
      </c>
      <c r="C553" s="3" t="s">
        <v>3416</v>
      </c>
      <c r="D553" s="3" t="s">
        <v>6233</v>
      </c>
      <c r="E553" s="3" t="s">
        <v>11867</v>
      </c>
      <c r="F553" s="3" t="s">
        <v>9050</v>
      </c>
      <c r="G553" s="3" t="s">
        <v>14684</v>
      </c>
      <c r="H553" s="3" t="s">
        <v>17501</v>
      </c>
      <c r="I553" s="3" t="s">
        <v>20318</v>
      </c>
    </row>
    <row r="554" spans="1:9" x14ac:dyDescent="0.25">
      <c r="A554" s="3" t="s">
        <v>49</v>
      </c>
      <c r="B554" s="3" t="s">
        <v>600</v>
      </c>
      <c r="C554" s="3" t="s">
        <v>3417</v>
      </c>
      <c r="D554" s="3" t="s">
        <v>6234</v>
      </c>
      <c r="E554" s="3" t="s">
        <v>11868</v>
      </c>
      <c r="F554" s="3" t="s">
        <v>9051</v>
      </c>
      <c r="G554" s="3" t="s">
        <v>14685</v>
      </c>
      <c r="H554" s="3" t="s">
        <v>17502</v>
      </c>
      <c r="I554" s="3" t="s">
        <v>20319</v>
      </c>
    </row>
    <row r="555" spans="1:9" x14ac:dyDescent="0.25">
      <c r="A555" s="3" t="s">
        <v>49</v>
      </c>
      <c r="B555" s="3" t="s">
        <v>601</v>
      </c>
      <c r="C555" s="3" t="s">
        <v>3418</v>
      </c>
      <c r="D555" s="3" t="s">
        <v>6235</v>
      </c>
      <c r="E555" s="3" t="s">
        <v>11869</v>
      </c>
      <c r="F555" s="3" t="s">
        <v>9052</v>
      </c>
      <c r="G555" s="3" t="s">
        <v>14686</v>
      </c>
      <c r="H555" s="3" t="s">
        <v>17503</v>
      </c>
      <c r="I555" s="3" t="s">
        <v>20320</v>
      </c>
    </row>
    <row r="556" spans="1:9" x14ac:dyDescent="0.25">
      <c r="A556" s="3" t="s">
        <v>49</v>
      </c>
      <c r="B556" s="3" t="s">
        <v>602</v>
      </c>
      <c r="C556" s="3" t="s">
        <v>3419</v>
      </c>
      <c r="D556" s="3" t="s">
        <v>6236</v>
      </c>
      <c r="E556" s="3" t="s">
        <v>11870</v>
      </c>
      <c r="F556" s="3" t="s">
        <v>9053</v>
      </c>
      <c r="G556" s="3" t="s">
        <v>14687</v>
      </c>
      <c r="H556" s="3" t="s">
        <v>17504</v>
      </c>
      <c r="I556" s="3" t="s">
        <v>20321</v>
      </c>
    </row>
    <row r="557" spans="1:9" x14ac:dyDescent="0.25">
      <c r="A557" s="3" t="s">
        <v>49</v>
      </c>
      <c r="B557" s="3" t="s">
        <v>603</v>
      </c>
      <c r="C557" s="3" t="s">
        <v>3420</v>
      </c>
      <c r="D557" s="3" t="s">
        <v>6237</v>
      </c>
      <c r="E557" s="3" t="s">
        <v>11871</v>
      </c>
      <c r="F557" s="3" t="s">
        <v>9054</v>
      </c>
      <c r="G557" s="3" t="s">
        <v>14688</v>
      </c>
      <c r="H557" s="3" t="s">
        <v>17505</v>
      </c>
      <c r="I557" s="3" t="s">
        <v>20322</v>
      </c>
    </row>
    <row r="558" spans="1:9" x14ac:dyDescent="0.25">
      <c r="A558" s="3" t="s">
        <v>49</v>
      </c>
      <c r="B558" s="3" t="s">
        <v>604</v>
      </c>
      <c r="C558" s="3" t="s">
        <v>3421</v>
      </c>
      <c r="D558" s="3" t="s">
        <v>6238</v>
      </c>
      <c r="E558" s="3" t="s">
        <v>11872</v>
      </c>
      <c r="F558" s="3" t="s">
        <v>9055</v>
      </c>
      <c r="G558" s="3" t="s">
        <v>14689</v>
      </c>
      <c r="H558" s="3" t="s">
        <v>17506</v>
      </c>
      <c r="I558" s="3" t="s">
        <v>20323</v>
      </c>
    </row>
    <row r="559" spans="1:9" x14ac:dyDescent="0.25">
      <c r="A559" s="3" t="s">
        <v>49</v>
      </c>
      <c r="B559" s="3" t="s">
        <v>605</v>
      </c>
      <c r="C559" s="3" t="s">
        <v>3422</v>
      </c>
      <c r="D559" s="3" t="s">
        <v>6239</v>
      </c>
      <c r="E559" s="3" t="s">
        <v>11873</v>
      </c>
      <c r="F559" s="3" t="s">
        <v>9056</v>
      </c>
      <c r="G559" s="3" t="s">
        <v>14690</v>
      </c>
      <c r="H559" s="3" t="s">
        <v>17507</v>
      </c>
      <c r="I559" s="3" t="s">
        <v>20324</v>
      </c>
    </row>
    <row r="560" spans="1:9" x14ac:dyDescent="0.25">
      <c r="A560" s="3" t="s">
        <v>49</v>
      </c>
      <c r="B560" s="3" t="s">
        <v>606</v>
      </c>
      <c r="C560" s="3" t="s">
        <v>3423</v>
      </c>
      <c r="D560" s="3" t="s">
        <v>6240</v>
      </c>
      <c r="E560" s="3" t="s">
        <v>11874</v>
      </c>
      <c r="F560" s="3" t="s">
        <v>9057</v>
      </c>
      <c r="G560" s="3" t="s">
        <v>14691</v>
      </c>
      <c r="H560" s="3" t="s">
        <v>17508</v>
      </c>
      <c r="I560" s="3" t="s">
        <v>20325</v>
      </c>
    </row>
    <row r="561" spans="1:9" x14ac:dyDescent="0.25">
      <c r="A561" s="3" t="s">
        <v>49</v>
      </c>
      <c r="B561" s="3" t="s">
        <v>607</v>
      </c>
      <c r="C561" s="3" t="s">
        <v>3424</v>
      </c>
      <c r="D561" s="3" t="s">
        <v>6241</v>
      </c>
      <c r="E561" s="3" t="s">
        <v>11875</v>
      </c>
      <c r="F561" s="3" t="s">
        <v>9058</v>
      </c>
      <c r="G561" s="3" t="s">
        <v>14692</v>
      </c>
      <c r="H561" s="3" t="s">
        <v>17509</v>
      </c>
      <c r="I561" s="3" t="s">
        <v>20326</v>
      </c>
    </row>
    <row r="562" spans="1:9" x14ac:dyDescent="0.25">
      <c r="A562" s="3" t="s">
        <v>49</v>
      </c>
      <c r="B562" s="3" t="s">
        <v>608</v>
      </c>
      <c r="C562" s="3" t="s">
        <v>3425</v>
      </c>
      <c r="D562" s="3" t="s">
        <v>6242</v>
      </c>
      <c r="E562" s="3" t="s">
        <v>11876</v>
      </c>
      <c r="F562" s="3" t="s">
        <v>9059</v>
      </c>
      <c r="G562" s="3" t="s">
        <v>14693</v>
      </c>
      <c r="H562" s="3" t="s">
        <v>17510</v>
      </c>
      <c r="I562" s="3" t="s">
        <v>20327</v>
      </c>
    </row>
    <row r="563" spans="1:9" x14ac:dyDescent="0.25">
      <c r="A563" s="3" t="s">
        <v>49</v>
      </c>
      <c r="B563" s="3" t="s">
        <v>609</v>
      </c>
      <c r="C563" s="3" t="s">
        <v>3426</v>
      </c>
      <c r="D563" s="3" t="s">
        <v>6243</v>
      </c>
      <c r="E563" s="3" t="s">
        <v>11877</v>
      </c>
      <c r="F563" s="3" t="s">
        <v>9060</v>
      </c>
      <c r="G563" s="3" t="s">
        <v>14694</v>
      </c>
      <c r="H563" s="3" t="s">
        <v>17511</v>
      </c>
      <c r="I563" s="3" t="s">
        <v>20328</v>
      </c>
    </row>
    <row r="564" spans="1:9" x14ac:dyDescent="0.25">
      <c r="A564" s="3" t="s">
        <v>49</v>
      </c>
      <c r="B564" s="3" t="s">
        <v>610</v>
      </c>
      <c r="C564" s="3" t="s">
        <v>3427</v>
      </c>
      <c r="D564" s="3" t="s">
        <v>6244</v>
      </c>
      <c r="E564" s="3" t="s">
        <v>11878</v>
      </c>
      <c r="F564" s="3" t="s">
        <v>9061</v>
      </c>
      <c r="G564" s="3" t="s">
        <v>14695</v>
      </c>
      <c r="H564" s="3" t="s">
        <v>17512</v>
      </c>
      <c r="I564" s="3" t="s">
        <v>20329</v>
      </c>
    </row>
    <row r="565" spans="1:9" x14ac:dyDescent="0.25">
      <c r="A565" s="3" t="s">
        <v>49</v>
      </c>
      <c r="B565" s="3" t="s">
        <v>611</v>
      </c>
      <c r="C565" s="3" t="s">
        <v>3428</v>
      </c>
      <c r="D565" s="3" t="s">
        <v>6245</v>
      </c>
      <c r="E565" s="3" t="s">
        <v>11879</v>
      </c>
      <c r="F565" s="3" t="s">
        <v>9062</v>
      </c>
      <c r="G565" s="3" t="s">
        <v>14696</v>
      </c>
      <c r="H565" s="3" t="s">
        <v>17513</v>
      </c>
      <c r="I565" s="3" t="s">
        <v>20330</v>
      </c>
    </row>
    <row r="566" spans="1:9" x14ac:dyDescent="0.25">
      <c r="A566" s="3" t="s">
        <v>49</v>
      </c>
      <c r="B566" s="3" t="s">
        <v>612</v>
      </c>
      <c r="C566" s="3" t="s">
        <v>3429</v>
      </c>
      <c r="D566" s="3" t="s">
        <v>6246</v>
      </c>
      <c r="E566" s="3" t="s">
        <v>11880</v>
      </c>
      <c r="F566" s="3" t="s">
        <v>9063</v>
      </c>
      <c r="G566" s="3" t="s">
        <v>14697</v>
      </c>
      <c r="H566" s="3" t="s">
        <v>17514</v>
      </c>
      <c r="I566" s="3" t="s">
        <v>20331</v>
      </c>
    </row>
    <row r="567" spans="1:9" x14ac:dyDescent="0.25">
      <c r="A567" s="3" t="s">
        <v>49</v>
      </c>
      <c r="B567" s="3" t="s">
        <v>613</v>
      </c>
      <c r="C567" s="3" t="s">
        <v>3430</v>
      </c>
      <c r="D567" s="3" t="s">
        <v>6247</v>
      </c>
      <c r="E567" s="3" t="s">
        <v>11881</v>
      </c>
      <c r="F567" s="3" t="s">
        <v>9064</v>
      </c>
      <c r="G567" s="3" t="s">
        <v>14698</v>
      </c>
      <c r="H567" s="3" t="s">
        <v>17515</v>
      </c>
      <c r="I567" s="3" t="s">
        <v>20332</v>
      </c>
    </row>
    <row r="568" spans="1:9" x14ac:dyDescent="0.25">
      <c r="A568" s="3" t="s">
        <v>49</v>
      </c>
      <c r="B568" s="3" t="s">
        <v>614</v>
      </c>
      <c r="C568" s="3" t="s">
        <v>3431</v>
      </c>
      <c r="D568" s="3" t="s">
        <v>6248</v>
      </c>
      <c r="E568" s="3" t="s">
        <v>11882</v>
      </c>
      <c r="F568" s="3" t="s">
        <v>9065</v>
      </c>
      <c r="G568" s="3" t="s">
        <v>14699</v>
      </c>
      <c r="H568" s="3" t="s">
        <v>17516</v>
      </c>
      <c r="I568" s="3" t="s">
        <v>20333</v>
      </c>
    </row>
    <row r="569" spans="1:9" x14ac:dyDescent="0.25">
      <c r="A569" s="3" t="s">
        <v>49</v>
      </c>
      <c r="B569" s="3" t="s">
        <v>615</v>
      </c>
      <c r="C569" s="3" t="s">
        <v>3432</v>
      </c>
      <c r="D569" s="3" t="s">
        <v>6249</v>
      </c>
      <c r="E569" s="3" t="s">
        <v>11883</v>
      </c>
      <c r="F569" s="3" t="s">
        <v>9066</v>
      </c>
      <c r="G569" s="3" t="s">
        <v>14700</v>
      </c>
      <c r="H569" s="3" t="s">
        <v>17517</v>
      </c>
      <c r="I569" s="3" t="s">
        <v>20334</v>
      </c>
    </row>
    <row r="570" spans="1:9" x14ac:dyDescent="0.25">
      <c r="A570" s="3" t="s">
        <v>49</v>
      </c>
      <c r="B570" s="3" t="s">
        <v>616</v>
      </c>
      <c r="C570" s="3" t="s">
        <v>3433</v>
      </c>
      <c r="D570" s="3" t="s">
        <v>6250</v>
      </c>
      <c r="E570" s="3" t="s">
        <v>11884</v>
      </c>
      <c r="F570" s="3" t="s">
        <v>9067</v>
      </c>
      <c r="G570" s="3" t="s">
        <v>14701</v>
      </c>
      <c r="H570" s="3" t="s">
        <v>17518</v>
      </c>
      <c r="I570" s="3" t="s">
        <v>20335</v>
      </c>
    </row>
    <row r="571" spans="1:9" x14ac:dyDescent="0.25">
      <c r="A571" s="3" t="s">
        <v>49</v>
      </c>
      <c r="B571" s="3" t="s">
        <v>617</v>
      </c>
      <c r="C571" s="3" t="s">
        <v>3434</v>
      </c>
      <c r="D571" s="3" t="s">
        <v>6251</v>
      </c>
      <c r="E571" s="3" t="s">
        <v>11885</v>
      </c>
      <c r="F571" s="3" t="s">
        <v>9068</v>
      </c>
      <c r="G571" s="3" t="s">
        <v>14702</v>
      </c>
      <c r="H571" s="3" t="s">
        <v>17519</v>
      </c>
      <c r="I571" s="3" t="s">
        <v>20336</v>
      </c>
    </row>
    <row r="572" spans="1:9" x14ac:dyDescent="0.25">
      <c r="A572" s="3" t="s">
        <v>49</v>
      </c>
      <c r="B572" s="3" t="s">
        <v>618</v>
      </c>
      <c r="C572" s="3" t="s">
        <v>3435</v>
      </c>
      <c r="D572" s="3" t="s">
        <v>6252</v>
      </c>
      <c r="E572" s="3" t="s">
        <v>11886</v>
      </c>
      <c r="F572" s="3" t="s">
        <v>9069</v>
      </c>
      <c r="G572" s="3" t="s">
        <v>14703</v>
      </c>
      <c r="H572" s="3" t="s">
        <v>17520</v>
      </c>
      <c r="I572" s="3" t="s">
        <v>20337</v>
      </c>
    </row>
    <row r="573" spans="1:9" x14ac:dyDescent="0.25">
      <c r="A573" s="3" t="s">
        <v>49</v>
      </c>
      <c r="B573" s="3" t="s">
        <v>619</v>
      </c>
      <c r="C573" s="3" t="s">
        <v>3436</v>
      </c>
      <c r="D573" s="3" t="s">
        <v>6253</v>
      </c>
      <c r="E573" s="3" t="s">
        <v>11887</v>
      </c>
      <c r="F573" s="3" t="s">
        <v>9070</v>
      </c>
      <c r="G573" s="3" t="s">
        <v>14704</v>
      </c>
      <c r="H573" s="3" t="s">
        <v>17521</v>
      </c>
      <c r="I573" s="3" t="s">
        <v>20338</v>
      </c>
    </row>
    <row r="574" spans="1:9" x14ac:dyDescent="0.25">
      <c r="A574" s="3" t="s">
        <v>49</v>
      </c>
      <c r="B574" s="3" t="s">
        <v>620</v>
      </c>
      <c r="C574" s="3" t="s">
        <v>3437</v>
      </c>
      <c r="D574" s="3" t="s">
        <v>6254</v>
      </c>
      <c r="E574" s="3" t="s">
        <v>11888</v>
      </c>
      <c r="F574" s="3" t="s">
        <v>9071</v>
      </c>
      <c r="G574" s="3" t="s">
        <v>14705</v>
      </c>
      <c r="H574" s="3" t="s">
        <v>17522</v>
      </c>
      <c r="I574" s="3" t="s">
        <v>20339</v>
      </c>
    </row>
    <row r="575" spans="1:9" x14ac:dyDescent="0.25">
      <c r="A575" s="3" t="s">
        <v>49</v>
      </c>
      <c r="B575" s="3" t="s">
        <v>621</v>
      </c>
      <c r="C575" s="3" t="s">
        <v>3438</v>
      </c>
      <c r="D575" s="3" t="s">
        <v>6255</v>
      </c>
      <c r="E575" s="3" t="s">
        <v>11889</v>
      </c>
      <c r="F575" s="3" t="s">
        <v>9072</v>
      </c>
      <c r="G575" s="3" t="s">
        <v>14706</v>
      </c>
      <c r="H575" s="3" t="s">
        <v>17523</v>
      </c>
      <c r="I575" s="3" t="s">
        <v>20340</v>
      </c>
    </row>
    <row r="576" spans="1:9" x14ac:dyDescent="0.25">
      <c r="A576" s="3" t="s">
        <v>49</v>
      </c>
      <c r="B576" s="3" t="s">
        <v>622</v>
      </c>
      <c r="C576" s="3" t="s">
        <v>3439</v>
      </c>
      <c r="D576" s="3" t="s">
        <v>6256</v>
      </c>
      <c r="E576" s="3" t="s">
        <v>11890</v>
      </c>
      <c r="F576" s="3" t="s">
        <v>9073</v>
      </c>
      <c r="G576" s="3" t="s">
        <v>14707</v>
      </c>
      <c r="H576" s="3" t="s">
        <v>17524</v>
      </c>
      <c r="I576" s="3" t="s">
        <v>20341</v>
      </c>
    </row>
    <row r="577" spans="1:9" x14ac:dyDescent="0.25">
      <c r="A577" s="3" t="s">
        <v>49</v>
      </c>
      <c r="B577" s="3" t="s">
        <v>623</v>
      </c>
      <c r="C577" s="3" t="s">
        <v>3440</v>
      </c>
      <c r="D577" s="3" t="s">
        <v>6257</v>
      </c>
      <c r="E577" s="3" t="s">
        <v>11891</v>
      </c>
      <c r="F577" s="3" t="s">
        <v>9074</v>
      </c>
      <c r="G577" s="3" t="s">
        <v>14708</v>
      </c>
      <c r="H577" s="3" t="s">
        <v>17525</v>
      </c>
      <c r="I577" s="3" t="s">
        <v>20342</v>
      </c>
    </row>
    <row r="578" spans="1:9" x14ac:dyDescent="0.25">
      <c r="A578" s="3" t="s">
        <v>49</v>
      </c>
      <c r="B578" s="3" t="s">
        <v>624</v>
      </c>
      <c r="C578" s="3" t="s">
        <v>3441</v>
      </c>
      <c r="D578" s="3" t="s">
        <v>6258</v>
      </c>
      <c r="E578" s="3" t="s">
        <v>11892</v>
      </c>
      <c r="F578" s="3" t="s">
        <v>9075</v>
      </c>
      <c r="G578" s="3" t="s">
        <v>14709</v>
      </c>
      <c r="H578" s="3" t="s">
        <v>17526</v>
      </c>
      <c r="I578" s="3" t="s">
        <v>20343</v>
      </c>
    </row>
    <row r="579" spans="1:9" x14ac:dyDescent="0.25">
      <c r="A579" s="3" t="s">
        <v>49</v>
      </c>
      <c r="B579" s="3" t="s">
        <v>625</v>
      </c>
      <c r="C579" s="3" t="s">
        <v>3442</v>
      </c>
      <c r="D579" s="3" t="s">
        <v>6259</v>
      </c>
      <c r="E579" s="3" t="s">
        <v>11893</v>
      </c>
      <c r="F579" s="3" t="s">
        <v>9076</v>
      </c>
      <c r="G579" s="3" t="s">
        <v>14710</v>
      </c>
      <c r="H579" s="3" t="s">
        <v>17527</v>
      </c>
      <c r="I579" s="3" t="s">
        <v>20344</v>
      </c>
    </row>
    <row r="580" spans="1:9" x14ac:dyDescent="0.25">
      <c r="A580" s="3" t="s">
        <v>49</v>
      </c>
      <c r="B580" s="3" t="s">
        <v>626</v>
      </c>
      <c r="C580" s="3" t="s">
        <v>3443</v>
      </c>
      <c r="D580" s="3" t="s">
        <v>6260</v>
      </c>
      <c r="E580" s="3" t="s">
        <v>11894</v>
      </c>
      <c r="F580" s="3" t="s">
        <v>9077</v>
      </c>
      <c r="G580" s="3" t="s">
        <v>14711</v>
      </c>
      <c r="H580" s="3" t="s">
        <v>17528</v>
      </c>
      <c r="I580" s="3" t="s">
        <v>20345</v>
      </c>
    </row>
    <row r="581" spans="1:9" x14ac:dyDescent="0.25">
      <c r="A581" s="3" t="s">
        <v>49</v>
      </c>
      <c r="B581" s="3" t="s">
        <v>627</v>
      </c>
      <c r="C581" s="3" t="s">
        <v>3444</v>
      </c>
      <c r="D581" s="3" t="s">
        <v>6261</v>
      </c>
      <c r="E581" s="3" t="s">
        <v>11895</v>
      </c>
      <c r="F581" s="3" t="s">
        <v>9078</v>
      </c>
      <c r="G581" s="3" t="s">
        <v>14712</v>
      </c>
      <c r="H581" s="3" t="s">
        <v>17529</v>
      </c>
      <c r="I581" s="3" t="s">
        <v>20346</v>
      </c>
    </row>
    <row r="582" spans="1:9" x14ac:dyDescent="0.25">
      <c r="A582" s="3" t="s">
        <v>49</v>
      </c>
      <c r="B582" s="3" t="s">
        <v>628</v>
      </c>
      <c r="C582" s="3" t="s">
        <v>3445</v>
      </c>
      <c r="D582" s="3" t="s">
        <v>6262</v>
      </c>
      <c r="E582" s="3" t="s">
        <v>11896</v>
      </c>
      <c r="F582" s="3" t="s">
        <v>9079</v>
      </c>
      <c r="G582" s="3" t="s">
        <v>14713</v>
      </c>
      <c r="H582" s="3" t="s">
        <v>17530</v>
      </c>
      <c r="I582" s="3" t="s">
        <v>20347</v>
      </c>
    </row>
    <row r="583" spans="1:9" x14ac:dyDescent="0.25">
      <c r="A583" s="3" t="s">
        <v>49</v>
      </c>
      <c r="B583" s="3" t="s">
        <v>629</v>
      </c>
      <c r="C583" s="3" t="s">
        <v>3446</v>
      </c>
      <c r="D583" s="3" t="s">
        <v>6263</v>
      </c>
      <c r="E583" s="3" t="s">
        <v>11897</v>
      </c>
      <c r="F583" s="3" t="s">
        <v>9080</v>
      </c>
      <c r="G583" s="3" t="s">
        <v>14714</v>
      </c>
      <c r="H583" s="3" t="s">
        <v>17531</v>
      </c>
      <c r="I583" s="3" t="s">
        <v>20348</v>
      </c>
    </row>
    <row r="584" spans="1:9" x14ac:dyDescent="0.25">
      <c r="A584" s="3" t="s">
        <v>49</v>
      </c>
      <c r="B584" s="3" t="s">
        <v>630</v>
      </c>
      <c r="C584" s="3" t="s">
        <v>3447</v>
      </c>
      <c r="D584" s="3" t="s">
        <v>6264</v>
      </c>
      <c r="E584" s="3" t="s">
        <v>11898</v>
      </c>
      <c r="F584" s="3" t="s">
        <v>9081</v>
      </c>
      <c r="G584" s="3" t="s">
        <v>14715</v>
      </c>
      <c r="H584" s="3" t="s">
        <v>17532</v>
      </c>
      <c r="I584" s="3" t="s">
        <v>20349</v>
      </c>
    </row>
    <row r="585" spans="1:9" x14ac:dyDescent="0.25">
      <c r="A585" s="3" t="s">
        <v>49</v>
      </c>
      <c r="B585" s="3" t="s">
        <v>631</v>
      </c>
      <c r="C585" s="3" t="s">
        <v>3448</v>
      </c>
      <c r="D585" s="3" t="s">
        <v>6265</v>
      </c>
      <c r="E585" s="3" t="s">
        <v>11899</v>
      </c>
      <c r="F585" s="3" t="s">
        <v>9082</v>
      </c>
      <c r="G585" s="3" t="s">
        <v>14716</v>
      </c>
      <c r="H585" s="3" t="s">
        <v>17533</v>
      </c>
      <c r="I585" s="3" t="s">
        <v>20350</v>
      </c>
    </row>
    <row r="586" spans="1:9" x14ac:dyDescent="0.25">
      <c r="A586" s="3" t="s">
        <v>49</v>
      </c>
      <c r="B586" s="3" t="s">
        <v>632</v>
      </c>
      <c r="C586" s="3" t="s">
        <v>3449</v>
      </c>
      <c r="D586" s="3" t="s">
        <v>6266</v>
      </c>
      <c r="E586" s="3" t="s">
        <v>11900</v>
      </c>
      <c r="F586" s="3" t="s">
        <v>9083</v>
      </c>
      <c r="G586" s="3" t="s">
        <v>14717</v>
      </c>
      <c r="H586" s="3" t="s">
        <v>17534</v>
      </c>
      <c r="I586" s="3" t="s">
        <v>20351</v>
      </c>
    </row>
    <row r="587" spans="1:9" x14ac:dyDescent="0.25">
      <c r="A587" s="3" t="s">
        <v>49</v>
      </c>
      <c r="B587" s="3" t="s">
        <v>633</v>
      </c>
      <c r="C587" s="3" t="s">
        <v>3450</v>
      </c>
      <c r="D587" s="3" t="s">
        <v>6267</v>
      </c>
      <c r="E587" s="3" t="s">
        <v>11901</v>
      </c>
      <c r="F587" s="3" t="s">
        <v>9084</v>
      </c>
      <c r="G587" s="3" t="s">
        <v>14718</v>
      </c>
      <c r="H587" s="3" t="s">
        <v>17535</v>
      </c>
      <c r="I587" s="3" t="s">
        <v>20352</v>
      </c>
    </row>
    <row r="588" spans="1:9" x14ac:dyDescent="0.25">
      <c r="A588" s="3" t="s">
        <v>49</v>
      </c>
      <c r="B588" s="3" t="s">
        <v>634</v>
      </c>
      <c r="C588" s="3" t="s">
        <v>3451</v>
      </c>
      <c r="D588" s="3" t="s">
        <v>6268</v>
      </c>
      <c r="E588" s="3" t="s">
        <v>11902</v>
      </c>
      <c r="F588" s="3" t="s">
        <v>9085</v>
      </c>
      <c r="G588" s="3" t="s">
        <v>14719</v>
      </c>
      <c r="H588" s="3" t="s">
        <v>17536</v>
      </c>
      <c r="I588" s="3" t="s">
        <v>20353</v>
      </c>
    </row>
    <row r="589" spans="1:9" x14ac:dyDescent="0.25">
      <c r="A589" s="3" t="s">
        <v>49</v>
      </c>
      <c r="B589" s="3" t="s">
        <v>635</v>
      </c>
      <c r="C589" s="3" t="s">
        <v>3452</v>
      </c>
      <c r="D589" s="3" t="s">
        <v>6269</v>
      </c>
      <c r="E589" s="3" t="s">
        <v>11903</v>
      </c>
      <c r="F589" s="3" t="s">
        <v>9086</v>
      </c>
      <c r="G589" s="3" t="s">
        <v>14720</v>
      </c>
      <c r="H589" s="3" t="s">
        <v>17537</v>
      </c>
      <c r="I589" s="3" t="s">
        <v>20354</v>
      </c>
    </row>
    <row r="590" spans="1:9" x14ac:dyDescent="0.25">
      <c r="A590" s="3" t="s">
        <v>49</v>
      </c>
      <c r="B590" s="3" t="s">
        <v>636</v>
      </c>
      <c r="C590" s="3" t="s">
        <v>3453</v>
      </c>
      <c r="D590" s="3" t="s">
        <v>6270</v>
      </c>
      <c r="E590" s="3" t="s">
        <v>11904</v>
      </c>
      <c r="F590" s="3" t="s">
        <v>9087</v>
      </c>
      <c r="G590" s="3" t="s">
        <v>14721</v>
      </c>
      <c r="H590" s="3" t="s">
        <v>17538</v>
      </c>
      <c r="I590" s="3" t="s">
        <v>20355</v>
      </c>
    </row>
    <row r="591" spans="1:9" x14ac:dyDescent="0.25">
      <c r="A591" s="3" t="s">
        <v>49</v>
      </c>
      <c r="B591" s="3" t="s">
        <v>637</v>
      </c>
      <c r="C591" s="3" t="s">
        <v>3454</v>
      </c>
      <c r="D591" s="3" t="s">
        <v>6271</v>
      </c>
      <c r="E591" s="3" t="s">
        <v>11905</v>
      </c>
      <c r="F591" s="3" t="s">
        <v>9088</v>
      </c>
      <c r="G591" s="3" t="s">
        <v>14722</v>
      </c>
      <c r="H591" s="3" t="s">
        <v>17539</v>
      </c>
      <c r="I591" s="3" t="s">
        <v>20356</v>
      </c>
    </row>
    <row r="592" spans="1:9" x14ac:dyDescent="0.25">
      <c r="A592" s="3" t="s">
        <v>49</v>
      </c>
      <c r="B592" s="3" t="s">
        <v>638</v>
      </c>
      <c r="C592" s="3" t="s">
        <v>3455</v>
      </c>
      <c r="D592" s="3" t="s">
        <v>6272</v>
      </c>
      <c r="E592" s="3" t="s">
        <v>11906</v>
      </c>
      <c r="F592" s="3" t="s">
        <v>9089</v>
      </c>
      <c r="G592" s="3" t="s">
        <v>14723</v>
      </c>
      <c r="H592" s="3" t="s">
        <v>17540</v>
      </c>
      <c r="I592" s="3" t="s">
        <v>20357</v>
      </c>
    </row>
    <row r="593" spans="1:9" x14ac:dyDescent="0.25">
      <c r="A593" s="3" t="s">
        <v>49</v>
      </c>
      <c r="B593" s="3" t="s">
        <v>639</v>
      </c>
      <c r="C593" s="3" t="s">
        <v>3456</v>
      </c>
      <c r="D593" s="3" t="s">
        <v>6273</v>
      </c>
      <c r="E593" s="3" t="s">
        <v>11907</v>
      </c>
      <c r="F593" s="3" t="s">
        <v>9090</v>
      </c>
      <c r="G593" s="3" t="s">
        <v>14724</v>
      </c>
      <c r="H593" s="3" t="s">
        <v>17541</v>
      </c>
      <c r="I593" s="3" t="s">
        <v>20358</v>
      </c>
    </row>
    <row r="594" spans="1:9" x14ac:dyDescent="0.25">
      <c r="A594" s="3" t="s">
        <v>49</v>
      </c>
      <c r="B594" s="3" t="s">
        <v>640</v>
      </c>
      <c r="C594" s="3" t="s">
        <v>3457</v>
      </c>
      <c r="D594" s="3" t="s">
        <v>6274</v>
      </c>
      <c r="E594" s="3" t="s">
        <v>11908</v>
      </c>
      <c r="F594" s="3" t="s">
        <v>9091</v>
      </c>
      <c r="G594" s="3" t="s">
        <v>14725</v>
      </c>
      <c r="H594" s="3" t="s">
        <v>17542</v>
      </c>
      <c r="I594" s="3" t="s">
        <v>20359</v>
      </c>
    </row>
    <row r="595" spans="1:9" x14ac:dyDescent="0.25">
      <c r="A595" s="3" t="s">
        <v>49</v>
      </c>
      <c r="B595" s="3" t="s">
        <v>641</v>
      </c>
      <c r="C595" s="3" t="s">
        <v>3458</v>
      </c>
      <c r="D595" s="3" t="s">
        <v>6275</v>
      </c>
      <c r="E595" s="3" t="s">
        <v>11909</v>
      </c>
      <c r="F595" s="3" t="s">
        <v>9092</v>
      </c>
      <c r="G595" s="3" t="s">
        <v>14726</v>
      </c>
      <c r="H595" s="3" t="s">
        <v>17543</v>
      </c>
      <c r="I595" s="3" t="s">
        <v>20360</v>
      </c>
    </row>
    <row r="596" spans="1:9" x14ac:dyDescent="0.25">
      <c r="A596" s="3" t="s">
        <v>49</v>
      </c>
      <c r="B596" s="3" t="s">
        <v>642</v>
      </c>
      <c r="C596" s="3" t="s">
        <v>3459</v>
      </c>
      <c r="D596" s="3" t="s">
        <v>6276</v>
      </c>
      <c r="E596" s="3" t="s">
        <v>11910</v>
      </c>
      <c r="F596" s="3" t="s">
        <v>9093</v>
      </c>
      <c r="G596" s="3" t="s">
        <v>14727</v>
      </c>
      <c r="H596" s="3" t="s">
        <v>17544</v>
      </c>
      <c r="I596" s="3" t="s">
        <v>20361</v>
      </c>
    </row>
    <row r="597" spans="1:9" x14ac:dyDescent="0.25">
      <c r="A597" s="3" t="s">
        <v>49</v>
      </c>
      <c r="B597" s="3" t="s">
        <v>643</v>
      </c>
      <c r="C597" s="3" t="s">
        <v>3460</v>
      </c>
      <c r="D597" s="3" t="s">
        <v>6277</v>
      </c>
      <c r="E597" s="3" t="s">
        <v>11911</v>
      </c>
      <c r="F597" s="3" t="s">
        <v>9094</v>
      </c>
      <c r="G597" s="3" t="s">
        <v>14728</v>
      </c>
      <c r="H597" s="3" t="s">
        <v>17545</v>
      </c>
      <c r="I597" s="3" t="s">
        <v>20362</v>
      </c>
    </row>
    <row r="598" spans="1:9" x14ac:dyDescent="0.25">
      <c r="A598" s="3" t="s">
        <v>49</v>
      </c>
      <c r="B598" s="3" t="s">
        <v>644</v>
      </c>
      <c r="C598" s="3" t="s">
        <v>3461</v>
      </c>
      <c r="D598" s="3" t="s">
        <v>6278</v>
      </c>
      <c r="E598" s="3" t="s">
        <v>11912</v>
      </c>
      <c r="F598" s="3" t="s">
        <v>9095</v>
      </c>
      <c r="G598" s="3" t="s">
        <v>14729</v>
      </c>
      <c r="H598" s="3" t="s">
        <v>17546</v>
      </c>
      <c r="I598" s="3" t="s">
        <v>20363</v>
      </c>
    </row>
    <row r="599" spans="1:9" x14ac:dyDescent="0.25">
      <c r="A599" s="3" t="s">
        <v>49</v>
      </c>
      <c r="B599" s="3" t="s">
        <v>645</v>
      </c>
      <c r="C599" s="3" t="s">
        <v>3462</v>
      </c>
      <c r="D599" s="3" t="s">
        <v>6279</v>
      </c>
      <c r="E599" s="3" t="s">
        <v>11913</v>
      </c>
      <c r="F599" s="3" t="s">
        <v>9096</v>
      </c>
      <c r="G599" s="3" t="s">
        <v>14730</v>
      </c>
      <c r="H599" s="3" t="s">
        <v>17547</v>
      </c>
      <c r="I599" s="3" t="s">
        <v>20364</v>
      </c>
    </row>
    <row r="600" spans="1:9" x14ac:dyDescent="0.25">
      <c r="A600" s="3" t="s">
        <v>49</v>
      </c>
      <c r="B600" s="3" t="s">
        <v>646</v>
      </c>
      <c r="C600" s="3" t="s">
        <v>3463</v>
      </c>
      <c r="D600" s="3" t="s">
        <v>6280</v>
      </c>
      <c r="E600" s="3" t="s">
        <v>11914</v>
      </c>
      <c r="F600" s="3" t="s">
        <v>9097</v>
      </c>
      <c r="G600" s="3" t="s">
        <v>14731</v>
      </c>
      <c r="H600" s="3" t="s">
        <v>17548</v>
      </c>
      <c r="I600" s="3" t="s">
        <v>20365</v>
      </c>
    </row>
    <row r="601" spans="1:9" x14ac:dyDescent="0.25">
      <c r="A601" s="3" t="s">
        <v>49</v>
      </c>
      <c r="B601" s="3" t="s">
        <v>647</v>
      </c>
      <c r="C601" s="3" t="s">
        <v>3464</v>
      </c>
      <c r="D601" s="3" t="s">
        <v>6281</v>
      </c>
      <c r="E601" s="3" t="s">
        <v>11915</v>
      </c>
      <c r="F601" s="3" t="s">
        <v>9098</v>
      </c>
      <c r="G601" s="3" t="s">
        <v>14732</v>
      </c>
      <c r="H601" s="3" t="s">
        <v>17549</v>
      </c>
      <c r="I601" s="3" t="s">
        <v>20366</v>
      </c>
    </row>
    <row r="602" spans="1:9" x14ac:dyDescent="0.25">
      <c r="A602" s="3" t="s">
        <v>49</v>
      </c>
      <c r="B602" s="3" t="s">
        <v>648</v>
      </c>
      <c r="C602" s="3" t="s">
        <v>3465</v>
      </c>
      <c r="D602" s="3" t="s">
        <v>6282</v>
      </c>
      <c r="E602" s="3" t="s">
        <v>11916</v>
      </c>
      <c r="F602" s="3" t="s">
        <v>9099</v>
      </c>
      <c r="G602" s="3" t="s">
        <v>14733</v>
      </c>
      <c r="H602" s="3" t="s">
        <v>17550</v>
      </c>
      <c r="I602" s="3" t="s">
        <v>20367</v>
      </c>
    </row>
    <row r="603" spans="1:9" x14ac:dyDescent="0.25">
      <c r="A603" s="3" t="s">
        <v>49</v>
      </c>
      <c r="B603" s="3" t="s">
        <v>649</v>
      </c>
      <c r="C603" s="3" t="s">
        <v>3466</v>
      </c>
      <c r="D603" s="3" t="s">
        <v>6283</v>
      </c>
      <c r="E603" s="3" t="s">
        <v>11917</v>
      </c>
      <c r="F603" s="3" t="s">
        <v>9100</v>
      </c>
      <c r="G603" s="3" t="s">
        <v>14734</v>
      </c>
      <c r="H603" s="3" t="s">
        <v>17551</v>
      </c>
      <c r="I603" s="3" t="s">
        <v>20368</v>
      </c>
    </row>
    <row r="604" spans="1:9" x14ac:dyDescent="0.25">
      <c r="A604" s="3" t="s">
        <v>49</v>
      </c>
      <c r="B604" s="3" t="s">
        <v>650</v>
      </c>
      <c r="C604" s="3" t="s">
        <v>3467</v>
      </c>
      <c r="D604" s="3" t="s">
        <v>6284</v>
      </c>
      <c r="E604" s="3" t="s">
        <v>11918</v>
      </c>
      <c r="F604" s="3" t="s">
        <v>9101</v>
      </c>
      <c r="G604" s="3" t="s">
        <v>14735</v>
      </c>
      <c r="H604" s="3" t="s">
        <v>17552</v>
      </c>
      <c r="I604" s="3" t="s">
        <v>20369</v>
      </c>
    </row>
    <row r="605" spans="1:9" x14ac:dyDescent="0.25">
      <c r="A605" s="3" t="s">
        <v>49</v>
      </c>
      <c r="B605" s="3" t="s">
        <v>651</v>
      </c>
      <c r="C605" s="3" t="s">
        <v>3468</v>
      </c>
      <c r="D605" s="3" t="s">
        <v>6285</v>
      </c>
      <c r="E605" s="3" t="s">
        <v>11919</v>
      </c>
      <c r="F605" s="3" t="s">
        <v>9102</v>
      </c>
      <c r="G605" s="3" t="s">
        <v>14736</v>
      </c>
      <c r="H605" s="3" t="s">
        <v>17553</v>
      </c>
      <c r="I605" s="3" t="s">
        <v>20370</v>
      </c>
    </row>
    <row r="606" spans="1:9" x14ac:dyDescent="0.25">
      <c r="A606" s="3" t="s">
        <v>49</v>
      </c>
      <c r="B606" s="3" t="s">
        <v>652</v>
      </c>
      <c r="C606" s="3" t="s">
        <v>3469</v>
      </c>
      <c r="D606" s="3" t="s">
        <v>6286</v>
      </c>
      <c r="E606" s="3" t="s">
        <v>11920</v>
      </c>
      <c r="F606" s="3" t="s">
        <v>9103</v>
      </c>
      <c r="G606" s="3" t="s">
        <v>14737</v>
      </c>
      <c r="H606" s="3" t="s">
        <v>17554</v>
      </c>
      <c r="I606" s="3" t="s">
        <v>20371</v>
      </c>
    </row>
    <row r="607" spans="1:9" x14ac:dyDescent="0.25">
      <c r="A607" s="3" t="s">
        <v>49</v>
      </c>
      <c r="B607" s="3" t="s">
        <v>653</v>
      </c>
      <c r="C607" s="3" t="s">
        <v>3470</v>
      </c>
      <c r="D607" s="3" t="s">
        <v>6287</v>
      </c>
      <c r="E607" s="3" t="s">
        <v>11921</v>
      </c>
      <c r="F607" s="3" t="s">
        <v>9104</v>
      </c>
      <c r="G607" s="3" t="s">
        <v>14738</v>
      </c>
      <c r="H607" s="3" t="s">
        <v>17555</v>
      </c>
      <c r="I607" s="3" t="s">
        <v>20372</v>
      </c>
    </row>
    <row r="608" spans="1:9" x14ac:dyDescent="0.25">
      <c r="A608" s="3" t="s">
        <v>49</v>
      </c>
      <c r="B608" s="3" t="s">
        <v>654</v>
      </c>
      <c r="C608" s="3" t="s">
        <v>3471</v>
      </c>
      <c r="D608" s="3" t="s">
        <v>6288</v>
      </c>
      <c r="E608" s="3" t="s">
        <v>11922</v>
      </c>
      <c r="F608" s="3" t="s">
        <v>9105</v>
      </c>
      <c r="G608" s="3" t="s">
        <v>14739</v>
      </c>
      <c r="H608" s="3" t="s">
        <v>17556</v>
      </c>
      <c r="I608" s="3" t="s">
        <v>20373</v>
      </c>
    </row>
    <row r="609" spans="1:9" x14ac:dyDescent="0.25">
      <c r="A609" s="3" t="s">
        <v>49</v>
      </c>
      <c r="B609" s="3" t="s">
        <v>655</v>
      </c>
      <c r="C609" s="3" t="s">
        <v>3472</v>
      </c>
      <c r="D609" s="3" t="s">
        <v>6289</v>
      </c>
      <c r="E609" s="3" t="s">
        <v>11923</v>
      </c>
      <c r="F609" s="3" t="s">
        <v>9106</v>
      </c>
      <c r="G609" s="3" t="s">
        <v>14740</v>
      </c>
      <c r="H609" s="3" t="s">
        <v>17557</v>
      </c>
      <c r="I609" s="3" t="s">
        <v>20374</v>
      </c>
    </row>
    <row r="610" spans="1:9" x14ac:dyDescent="0.25">
      <c r="A610" s="3" t="s">
        <v>49</v>
      </c>
      <c r="B610" s="3" t="s">
        <v>656</v>
      </c>
      <c r="C610" s="3" t="s">
        <v>3473</v>
      </c>
      <c r="D610" s="3" t="s">
        <v>6290</v>
      </c>
      <c r="E610" s="3" t="s">
        <v>11924</v>
      </c>
      <c r="F610" s="3" t="s">
        <v>9107</v>
      </c>
      <c r="G610" s="3" t="s">
        <v>14741</v>
      </c>
      <c r="H610" s="3" t="s">
        <v>17558</v>
      </c>
      <c r="I610" s="3" t="s">
        <v>20375</v>
      </c>
    </row>
    <row r="611" spans="1:9" x14ac:dyDescent="0.25">
      <c r="A611" s="3" t="s">
        <v>49</v>
      </c>
      <c r="B611" s="3" t="s">
        <v>657</v>
      </c>
      <c r="C611" s="3" t="s">
        <v>3474</v>
      </c>
      <c r="D611" s="3" t="s">
        <v>6291</v>
      </c>
      <c r="E611" s="3" t="s">
        <v>11925</v>
      </c>
      <c r="F611" s="3" t="s">
        <v>9108</v>
      </c>
      <c r="G611" s="3" t="s">
        <v>14742</v>
      </c>
      <c r="H611" s="3" t="s">
        <v>17559</v>
      </c>
      <c r="I611" s="3" t="s">
        <v>20376</v>
      </c>
    </row>
    <row r="612" spans="1:9" x14ac:dyDescent="0.25">
      <c r="A612" s="3" t="s">
        <v>49</v>
      </c>
      <c r="B612" s="3" t="s">
        <v>658</v>
      </c>
      <c r="C612" s="3" t="s">
        <v>3475</v>
      </c>
      <c r="D612" s="3" t="s">
        <v>6292</v>
      </c>
      <c r="E612" s="3" t="s">
        <v>11926</v>
      </c>
      <c r="F612" s="3" t="s">
        <v>9109</v>
      </c>
      <c r="G612" s="3" t="s">
        <v>14743</v>
      </c>
      <c r="H612" s="3" t="s">
        <v>17560</v>
      </c>
      <c r="I612" s="3" t="s">
        <v>20377</v>
      </c>
    </row>
    <row r="613" spans="1:9" x14ac:dyDescent="0.25">
      <c r="A613" s="3" t="s">
        <v>49</v>
      </c>
      <c r="B613" s="3" t="s">
        <v>659</v>
      </c>
      <c r="C613" s="3" t="s">
        <v>3476</v>
      </c>
      <c r="D613" s="3" t="s">
        <v>6293</v>
      </c>
      <c r="E613" s="3" t="s">
        <v>11927</v>
      </c>
      <c r="F613" s="3" t="s">
        <v>9110</v>
      </c>
      <c r="G613" s="3" t="s">
        <v>14744</v>
      </c>
      <c r="H613" s="3" t="s">
        <v>17561</v>
      </c>
      <c r="I613" s="3" t="s">
        <v>20378</v>
      </c>
    </row>
    <row r="614" spans="1:9" x14ac:dyDescent="0.25">
      <c r="A614" s="3" t="s">
        <v>49</v>
      </c>
      <c r="B614" s="3" t="s">
        <v>660</v>
      </c>
      <c r="C614" s="3" t="s">
        <v>3477</v>
      </c>
      <c r="D614" s="3" t="s">
        <v>6294</v>
      </c>
      <c r="E614" s="3" t="s">
        <v>11928</v>
      </c>
      <c r="F614" s="3" t="s">
        <v>9111</v>
      </c>
      <c r="G614" s="3" t="s">
        <v>14745</v>
      </c>
      <c r="H614" s="3" t="s">
        <v>17562</v>
      </c>
      <c r="I614" s="3" t="s">
        <v>20379</v>
      </c>
    </row>
    <row r="615" spans="1:9" x14ac:dyDescent="0.25">
      <c r="A615" s="3" t="s">
        <v>49</v>
      </c>
      <c r="B615" s="3" t="s">
        <v>661</v>
      </c>
      <c r="C615" s="3" t="s">
        <v>3478</v>
      </c>
      <c r="D615" s="3" t="s">
        <v>6295</v>
      </c>
      <c r="E615" s="3" t="s">
        <v>11929</v>
      </c>
      <c r="F615" s="3" t="s">
        <v>9112</v>
      </c>
      <c r="G615" s="3" t="s">
        <v>14746</v>
      </c>
      <c r="H615" s="3" t="s">
        <v>17563</v>
      </c>
      <c r="I615" s="3" t="s">
        <v>20380</v>
      </c>
    </row>
    <row r="616" spans="1:9" x14ac:dyDescent="0.25">
      <c r="A616" s="3" t="s">
        <v>49</v>
      </c>
      <c r="B616" s="3" t="s">
        <v>662</v>
      </c>
      <c r="C616" s="3" t="s">
        <v>3479</v>
      </c>
      <c r="D616" s="3" t="s">
        <v>6296</v>
      </c>
      <c r="E616" s="3" t="s">
        <v>11930</v>
      </c>
      <c r="F616" s="3" t="s">
        <v>9113</v>
      </c>
      <c r="G616" s="3" t="s">
        <v>14747</v>
      </c>
      <c r="H616" s="3" t="s">
        <v>17564</v>
      </c>
      <c r="I616" s="3" t="s">
        <v>20381</v>
      </c>
    </row>
    <row r="617" spans="1:9" x14ac:dyDescent="0.25">
      <c r="A617" s="3" t="s">
        <v>49</v>
      </c>
      <c r="B617" s="3" t="s">
        <v>663</v>
      </c>
      <c r="C617" s="3" t="s">
        <v>3480</v>
      </c>
      <c r="D617" s="3" t="s">
        <v>6297</v>
      </c>
      <c r="E617" s="3" t="s">
        <v>11931</v>
      </c>
      <c r="F617" s="3" t="s">
        <v>9114</v>
      </c>
      <c r="G617" s="3" t="s">
        <v>14748</v>
      </c>
      <c r="H617" s="3" t="s">
        <v>17565</v>
      </c>
      <c r="I617" s="3" t="s">
        <v>20382</v>
      </c>
    </row>
    <row r="618" spans="1:9" x14ac:dyDescent="0.25">
      <c r="A618" s="3" t="s">
        <v>49</v>
      </c>
      <c r="B618" s="3" t="s">
        <v>664</v>
      </c>
      <c r="C618" s="3" t="s">
        <v>3481</v>
      </c>
      <c r="D618" s="3" t="s">
        <v>6298</v>
      </c>
      <c r="E618" s="3" t="s">
        <v>11932</v>
      </c>
      <c r="F618" s="3" t="s">
        <v>9115</v>
      </c>
      <c r="G618" s="3" t="s">
        <v>14749</v>
      </c>
      <c r="H618" s="3" t="s">
        <v>17566</v>
      </c>
      <c r="I618" s="3" t="s">
        <v>20383</v>
      </c>
    </row>
    <row r="619" spans="1:9" x14ac:dyDescent="0.25">
      <c r="A619" s="3" t="s">
        <v>49</v>
      </c>
      <c r="B619" s="3" t="s">
        <v>665</v>
      </c>
      <c r="C619" s="3" t="s">
        <v>3482</v>
      </c>
      <c r="D619" s="3" t="s">
        <v>6299</v>
      </c>
      <c r="E619" s="3" t="s">
        <v>11933</v>
      </c>
      <c r="F619" s="3" t="s">
        <v>9116</v>
      </c>
      <c r="G619" s="3" t="s">
        <v>14750</v>
      </c>
      <c r="H619" s="3" t="s">
        <v>17567</v>
      </c>
      <c r="I619" s="3" t="s">
        <v>20384</v>
      </c>
    </row>
    <row r="620" spans="1:9" x14ac:dyDescent="0.25">
      <c r="A620" s="3" t="s">
        <v>49</v>
      </c>
      <c r="B620" s="3" t="s">
        <v>666</v>
      </c>
      <c r="C620" s="3" t="s">
        <v>3483</v>
      </c>
      <c r="D620" s="3" t="s">
        <v>6300</v>
      </c>
      <c r="E620" s="3" t="s">
        <v>11934</v>
      </c>
      <c r="F620" s="3" t="s">
        <v>9117</v>
      </c>
      <c r="G620" s="3" t="s">
        <v>14751</v>
      </c>
      <c r="H620" s="3" t="s">
        <v>17568</v>
      </c>
      <c r="I620" s="3" t="s">
        <v>20385</v>
      </c>
    </row>
    <row r="621" spans="1:9" x14ac:dyDescent="0.25">
      <c r="A621" s="3" t="s">
        <v>49</v>
      </c>
      <c r="B621" s="3" t="s">
        <v>667</v>
      </c>
      <c r="C621" s="3" t="s">
        <v>3484</v>
      </c>
      <c r="D621" s="3" t="s">
        <v>6301</v>
      </c>
      <c r="E621" s="3" t="s">
        <v>11935</v>
      </c>
      <c r="F621" s="3" t="s">
        <v>9118</v>
      </c>
      <c r="G621" s="3" t="s">
        <v>14752</v>
      </c>
      <c r="H621" s="3" t="s">
        <v>17569</v>
      </c>
      <c r="I621" s="3" t="s">
        <v>20386</v>
      </c>
    </row>
    <row r="622" spans="1:9" x14ac:dyDescent="0.25">
      <c r="A622" s="3" t="s">
        <v>49</v>
      </c>
      <c r="B622" s="3" t="s">
        <v>668</v>
      </c>
      <c r="C622" s="3" t="s">
        <v>3485</v>
      </c>
      <c r="D622" s="3" t="s">
        <v>6302</v>
      </c>
      <c r="E622" s="3" t="s">
        <v>11936</v>
      </c>
      <c r="F622" s="3" t="s">
        <v>9119</v>
      </c>
      <c r="G622" s="3" t="s">
        <v>14753</v>
      </c>
      <c r="H622" s="3" t="s">
        <v>17570</v>
      </c>
      <c r="I622" s="3" t="s">
        <v>20387</v>
      </c>
    </row>
    <row r="623" spans="1:9" x14ac:dyDescent="0.25">
      <c r="A623" s="3" t="s">
        <v>49</v>
      </c>
      <c r="B623" s="3" t="s">
        <v>669</v>
      </c>
      <c r="C623" s="3" t="s">
        <v>3486</v>
      </c>
      <c r="D623" s="3" t="s">
        <v>6303</v>
      </c>
      <c r="E623" s="3" t="s">
        <v>11937</v>
      </c>
      <c r="F623" s="3" t="s">
        <v>9120</v>
      </c>
      <c r="G623" s="3" t="s">
        <v>14754</v>
      </c>
      <c r="H623" s="3" t="s">
        <v>17571</v>
      </c>
      <c r="I623" s="3" t="s">
        <v>20388</v>
      </c>
    </row>
    <row r="624" spans="1:9" x14ac:dyDescent="0.25">
      <c r="A624" s="3" t="s">
        <v>49</v>
      </c>
      <c r="B624" s="3" t="s">
        <v>670</v>
      </c>
      <c r="C624" s="3" t="s">
        <v>3487</v>
      </c>
      <c r="D624" s="3" t="s">
        <v>6304</v>
      </c>
      <c r="E624" s="3" t="s">
        <v>11938</v>
      </c>
      <c r="F624" s="3" t="s">
        <v>9121</v>
      </c>
      <c r="G624" s="3" t="s">
        <v>14755</v>
      </c>
      <c r="H624" s="3" t="s">
        <v>17572</v>
      </c>
      <c r="I624" s="3" t="s">
        <v>20389</v>
      </c>
    </row>
    <row r="625" spans="1:9" x14ac:dyDescent="0.25">
      <c r="A625" s="3" t="s">
        <v>49</v>
      </c>
      <c r="B625" s="3" t="s">
        <v>671</v>
      </c>
      <c r="C625" s="3" t="s">
        <v>3488</v>
      </c>
      <c r="D625" s="3" t="s">
        <v>6305</v>
      </c>
      <c r="E625" s="3" t="s">
        <v>11939</v>
      </c>
      <c r="F625" s="3" t="s">
        <v>9122</v>
      </c>
      <c r="G625" s="3" t="s">
        <v>14756</v>
      </c>
      <c r="H625" s="3" t="s">
        <v>17573</v>
      </c>
      <c r="I625" s="3" t="s">
        <v>20390</v>
      </c>
    </row>
    <row r="626" spans="1:9" x14ac:dyDescent="0.25">
      <c r="A626" s="3" t="s">
        <v>49</v>
      </c>
      <c r="B626" s="3" t="s">
        <v>672</v>
      </c>
      <c r="C626" s="3" t="s">
        <v>3489</v>
      </c>
      <c r="D626" s="3" t="s">
        <v>6306</v>
      </c>
      <c r="E626" s="3" t="s">
        <v>11940</v>
      </c>
      <c r="F626" s="3" t="s">
        <v>9123</v>
      </c>
      <c r="G626" s="3" t="s">
        <v>14757</v>
      </c>
      <c r="H626" s="3" t="s">
        <v>17574</v>
      </c>
      <c r="I626" s="3" t="s">
        <v>20391</v>
      </c>
    </row>
    <row r="627" spans="1:9" x14ac:dyDescent="0.25">
      <c r="A627" s="3" t="s">
        <v>49</v>
      </c>
      <c r="B627" s="3" t="s">
        <v>673</v>
      </c>
      <c r="C627" s="3" t="s">
        <v>3490</v>
      </c>
      <c r="D627" s="3" t="s">
        <v>6307</v>
      </c>
      <c r="E627" s="3" t="s">
        <v>11941</v>
      </c>
      <c r="F627" s="3" t="s">
        <v>9124</v>
      </c>
      <c r="G627" s="3" t="s">
        <v>14758</v>
      </c>
      <c r="H627" s="3" t="s">
        <v>17575</v>
      </c>
      <c r="I627" s="3" t="s">
        <v>20392</v>
      </c>
    </row>
    <row r="628" spans="1:9" x14ac:dyDescent="0.25">
      <c r="A628" s="3" t="s">
        <v>49</v>
      </c>
      <c r="B628" s="3" t="s">
        <v>674</v>
      </c>
      <c r="C628" s="3" t="s">
        <v>3491</v>
      </c>
      <c r="D628" s="3" t="s">
        <v>6308</v>
      </c>
      <c r="E628" s="3" t="s">
        <v>11942</v>
      </c>
      <c r="F628" s="3" t="s">
        <v>9125</v>
      </c>
      <c r="G628" s="3" t="s">
        <v>14759</v>
      </c>
      <c r="H628" s="3" t="s">
        <v>17576</v>
      </c>
      <c r="I628" s="3" t="s">
        <v>20393</v>
      </c>
    </row>
    <row r="629" spans="1:9" x14ac:dyDescent="0.25">
      <c r="A629" s="3" t="s">
        <v>49</v>
      </c>
      <c r="B629" s="3" t="s">
        <v>675</v>
      </c>
      <c r="C629" s="3" t="s">
        <v>3492</v>
      </c>
      <c r="D629" s="3" t="s">
        <v>6309</v>
      </c>
      <c r="E629" s="3" t="s">
        <v>11943</v>
      </c>
      <c r="F629" s="3" t="s">
        <v>9126</v>
      </c>
      <c r="G629" s="3" t="s">
        <v>14760</v>
      </c>
      <c r="H629" s="3" t="s">
        <v>17577</v>
      </c>
      <c r="I629" s="3" t="s">
        <v>20394</v>
      </c>
    </row>
    <row r="630" spans="1:9" x14ac:dyDescent="0.25">
      <c r="A630" s="3" t="s">
        <v>49</v>
      </c>
      <c r="B630" s="3" t="s">
        <v>676</v>
      </c>
      <c r="C630" s="3" t="s">
        <v>3493</v>
      </c>
      <c r="D630" s="3" t="s">
        <v>6310</v>
      </c>
      <c r="E630" s="3" t="s">
        <v>11944</v>
      </c>
      <c r="F630" s="3" t="s">
        <v>9127</v>
      </c>
      <c r="G630" s="3" t="s">
        <v>14761</v>
      </c>
      <c r="H630" s="3" t="s">
        <v>17578</v>
      </c>
      <c r="I630" s="3" t="s">
        <v>20395</v>
      </c>
    </row>
    <row r="631" spans="1:9" x14ac:dyDescent="0.25">
      <c r="A631" s="3" t="s">
        <v>49</v>
      </c>
      <c r="B631" s="3" t="s">
        <v>677</v>
      </c>
      <c r="C631" s="3" t="s">
        <v>3494</v>
      </c>
      <c r="D631" s="3" t="s">
        <v>6311</v>
      </c>
      <c r="E631" s="3" t="s">
        <v>11945</v>
      </c>
      <c r="F631" s="3" t="s">
        <v>9128</v>
      </c>
      <c r="G631" s="3" t="s">
        <v>14762</v>
      </c>
      <c r="H631" s="3" t="s">
        <v>17579</v>
      </c>
      <c r="I631" s="3" t="s">
        <v>20396</v>
      </c>
    </row>
    <row r="632" spans="1:9" x14ac:dyDescent="0.25">
      <c r="A632" s="3" t="s">
        <v>49</v>
      </c>
      <c r="B632" s="3" t="s">
        <v>678</v>
      </c>
      <c r="C632" s="3" t="s">
        <v>3495</v>
      </c>
      <c r="D632" s="3" t="s">
        <v>6312</v>
      </c>
      <c r="E632" s="3" t="s">
        <v>11946</v>
      </c>
      <c r="F632" s="3" t="s">
        <v>9129</v>
      </c>
      <c r="G632" s="3" t="s">
        <v>14763</v>
      </c>
      <c r="H632" s="3" t="s">
        <v>17580</v>
      </c>
      <c r="I632" s="3" t="s">
        <v>20397</v>
      </c>
    </row>
    <row r="633" spans="1:9" x14ac:dyDescent="0.25">
      <c r="A633" s="3" t="s">
        <v>49</v>
      </c>
      <c r="B633" s="3" t="s">
        <v>679</v>
      </c>
      <c r="C633" s="3" t="s">
        <v>3496</v>
      </c>
      <c r="D633" s="3" t="s">
        <v>6313</v>
      </c>
      <c r="E633" s="3" t="s">
        <v>11947</v>
      </c>
      <c r="F633" s="3" t="s">
        <v>9130</v>
      </c>
      <c r="G633" s="3" t="s">
        <v>14764</v>
      </c>
      <c r="H633" s="3" t="s">
        <v>17581</v>
      </c>
      <c r="I633" s="3" t="s">
        <v>20398</v>
      </c>
    </row>
    <row r="634" spans="1:9" x14ac:dyDescent="0.25">
      <c r="A634" s="3" t="s">
        <v>49</v>
      </c>
      <c r="B634" s="3" t="s">
        <v>680</v>
      </c>
      <c r="C634" s="3" t="s">
        <v>3497</v>
      </c>
      <c r="D634" s="3" t="s">
        <v>6314</v>
      </c>
      <c r="E634" s="3" t="s">
        <v>11948</v>
      </c>
      <c r="F634" s="3" t="s">
        <v>9131</v>
      </c>
      <c r="G634" s="3" t="s">
        <v>14765</v>
      </c>
      <c r="H634" s="3" t="s">
        <v>17582</v>
      </c>
      <c r="I634" s="3" t="s">
        <v>20399</v>
      </c>
    </row>
    <row r="635" spans="1:9" x14ac:dyDescent="0.25">
      <c r="A635" s="3" t="s">
        <v>49</v>
      </c>
      <c r="B635" s="3" t="s">
        <v>681</v>
      </c>
      <c r="C635" s="3" t="s">
        <v>3498</v>
      </c>
      <c r="D635" s="3" t="s">
        <v>6315</v>
      </c>
      <c r="E635" s="3" t="s">
        <v>11949</v>
      </c>
      <c r="F635" s="3" t="s">
        <v>9132</v>
      </c>
      <c r="G635" s="3" t="s">
        <v>14766</v>
      </c>
      <c r="H635" s="3" t="s">
        <v>17583</v>
      </c>
      <c r="I635" s="3" t="s">
        <v>20400</v>
      </c>
    </row>
    <row r="636" spans="1:9" x14ac:dyDescent="0.25">
      <c r="A636" s="3" t="s">
        <v>49</v>
      </c>
      <c r="B636" s="3" t="s">
        <v>682</v>
      </c>
      <c r="C636" s="3" t="s">
        <v>3499</v>
      </c>
      <c r="D636" s="3" t="s">
        <v>6316</v>
      </c>
      <c r="E636" s="3" t="s">
        <v>11950</v>
      </c>
      <c r="F636" s="3" t="s">
        <v>9133</v>
      </c>
      <c r="G636" s="3" t="s">
        <v>14767</v>
      </c>
      <c r="H636" s="3" t="s">
        <v>17584</v>
      </c>
      <c r="I636" s="3" t="s">
        <v>20401</v>
      </c>
    </row>
    <row r="637" spans="1:9" x14ac:dyDescent="0.25">
      <c r="A637" s="3" t="s">
        <v>49</v>
      </c>
      <c r="B637" s="3" t="s">
        <v>683</v>
      </c>
      <c r="C637" s="3" t="s">
        <v>3500</v>
      </c>
      <c r="D637" s="3" t="s">
        <v>6317</v>
      </c>
      <c r="E637" s="3" t="s">
        <v>11951</v>
      </c>
      <c r="F637" s="3" t="s">
        <v>9134</v>
      </c>
      <c r="G637" s="3" t="s">
        <v>14768</v>
      </c>
      <c r="H637" s="3" t="s">
        <v>17585</v>
      </c>
      <c r="I637" s="3" t="s">
        <v>20402</v>
      </c>
    </row>
    <row r="638" spans="1:9" x14ac:dyDescent="0.25">
      <c r="A638" s="3" t="s">
        <v>49</v>
      </c>
      <c r="B638" s="3" t="s">
        <v>684</v>
      </c>
      <c r="C638" s="3" t="s">
        <v>3501</v>
      </c>
      <c r="D638" s="3" t="s">
        <v>6318</v>
      </c>
      <c r="E638" s="3" t="s">
        <v>11952</v>
      </c>
      <c r="F638" s="3" t="s">
        <v>9135</v>
      </c>
      <c r="G638" s="3" t="s">
        <v>14769</v>
      </c>
      <c r="H638" s="3" t="s">
        <v>17586</v>
      </c>
      <c r="I638" s="3" t="s">
        <v>20403</v>
      </c>
    </row>
    <row r="639" spans="1:9" x14ac:dyDescent="0.25">
      <c r="A639" s="3" t="s">
        <v>49</v>
      </c>
      <c r="B639" s="3" t="s">
        <v>685</v>
      </c>
      <c r="C639" s="3" t="s">
        <v>3502</v>
      </c>
      <c r="D639" s="3" t="s">
        <v>6319</v>
      </c>
      <c r="E639" s="3" t="s">
        <v>11953</v>
      </c>
      <c r="F639" s="3" t="s">
        <v>9136</v>
      </c>
      <c r="G639" s="3" t="s">
        <v>14770</v>
      </c>
      <c r="H639" s="3" t="s">
        <v>17587</v>
      </c>
      <c r="I639" s="3" t="s">
        <v>20404</v>
      </c>
    </row>
    <row r="640" spans="1:9" x14ac:dyDescent="0.25">
      <c r="A640" s="3" t="s">
        <v>49</v>
      </c>
      <c r="B640" s="3" t="s">
        <v>686</v>
      </c>
      <c r="C640" s="3" t="s">
        <v>3503</v>
      </c>
      <c r="D640" s="3" t="s">
        <v>6320</v>
      </c>
      <c r="E640" s="3" t="s">
        <v>11954</v>
      </c>
      <c r="F640" s="3" t="s">
        <v>9137</v>
      </c>
      <c r="G640" s="3" t="s">
        <v>14771</v>
      </c>
      <c r="H640" s="3" t="s">
        <v>17588</v>
      </c>
      <c r="I640" s="3" t="s">
        <v>20405</v>
      </c>
    </row>
    <row r="641" spans="1:9" x14ac:dyDescent="0.25">
      <c r="A641" s="3" t="s">
        <v>49</v>
      </c>
      <c r="B641" s="3" t="s">
        <v>687</v>
      </c>
      <c r="C641" s="3" t="s">
        <v>3504</v>
      </c>
      <c r="D641" s="3" t="s">
        <v>6321</v>
      </c>
      <c r="E641" s="3" t="s">
        <v>11955</v>
      </c>
      <c r="F641" s="3" t="s">
        <v>9138</v>
      </c>
      <c r="G641" s="3" t="s">
        <v>14772</v>
      </c>
      <c r="H641" s="3" t="s">
        <v>17589</v>
      </c>
      <c r="I641" s="3" t="s">
        <v>20406</v>
      </c>
    </row>
    <row r="642" spans="1:9" x14ac:dyDescent="0.25">
      <c r="A642" s="3" t="s">
        <v>49</v>
      </c>
      <c r="B642" s="3" t="s">
        <v>688</v>
      </c>
      <c r="C642" s="3" t="s">
        <v>3505</v>
      </c>
      <c r="D642" s="3" t="s">
        <v>6322</v>
      </c>
      <c r="E642" s="3" t="s">
        <v>11956</v>
      </c>
      <c r="F642" s="3" t="s">
        <v>9139</v>
      </c>
      <c r="G642" s="3" t="s">
        <v>14773</v>
      </c>
      <c r="H642" s="3" t="s">
        <v>17590</v>
      </c>
      <c r="I642" s="3" t="s">
        <v>20407</v>
      </c>
    </row>
    <row r="643" spans="1:9" x14ac:dyDescent="0.25">
      <c r="A643" s="3" t="s">
        <v>49</v>
      </c>
      <c r="B643" s="3" t="s">
        <v>689</v>
      </c>
      <c r="C643" s="3" t="s">
        <v>3506</v>
      </c>
      <c r="D643" s="3" t="s">
        <v>6323</v>
      </c>
      <c r="E643" s="3" t="s">
        <v>11957</v>
      </c>
      <c r="F643" s="3" t="s">
        <v>9140</v>
      </c>
      <c r="G643" s="3" t="s">
        <v>14774</v>
      </c>
      <c r="H643" s="3" t="s">
        <v>17591</v>
      </c>
      <c r="I643" s="3" t="s">
        <v>20408</v>
      </c>
    </row>
    <row r="644" spans="1:9" x14ac:dyDescent="0.25">
      <c r="A644" s="3" t="s">
        <v>49</v>
      </c>
      <c r="B644" s="3" t="s">
        <v>690</v>
      </c>
      <c r="C644" s="3" t="s">
        <v>3507</v>
      </c>
      <c r="D644" s="3" t="s">
        <v>6324</v>
      </c>
      <c r="E644" s="3" t="s">
        <v>11958</v>
      </c>
      <c r="F644" s="3" t="s">
        <v>9141</v>
      </c>
      <c r="G644" s="3" t="s">
        <v>14775</v>
      </c>
      <c r="H644" s="3" t="s">
        <v>17592</v>
      </c>
      <c r="I644" s="3" t="s">
        <v>20409</v>
      </c>
    </row>
    <row r="645" spans="1:9" x14ac:dyDescent="0.25">
      <c r="A645" s="3" t="s">
        <v>49</v>
      </c>
      <c r="B645" s="3" t="s">
        <v>691</v>
      </c>
      <c r="C645" s="3" t="s">
        <v>3508</v>
      </c>
      <c r="D645" s="3" t="s">
        <v>6325</v>
      </c>
      <c r="E645" s="3" t="s">
        <v>11959</v>
      </c>
      <c r="F645" s="3" t="s">
        <v>9142</v>
      </c>
      <c r="G645" s="3" t="s">
        <v>14776</v>
      </c>
      <c r="H645" s="3" t="s">
        <v>17593</v>
      </c>
      <c r="I645" s="3" t="s">
        <v>20410</v>
      </c>
    </row>
    <row r="646" spans="1:9" x14ac:dyDescent="0.25">
      <c r="A646" s="3" t="s">
        <v>49</v>
      </c>
      <c r="B646" s="3" t="s">
        <v>692</v>
      </c>
      <c r="C646" s="3" t="s">
        <v>3509</v>
      </c>
      <c r="D646" s="3" t="s">
        <v>6326</v>
      </c>
      <c r="E646" s="3" t="s">
        <v>11960</v>
      </c>
      <c r="F646" s="3" t="s">
        <v>9143</v>
      </c>
      <c r="G646" s="3" t="s">
        <v>14777</v>
      </c>
      <c r="H646" s="3" t="s">
        <v>17594</v>
      </c>
      <c r="I646" s="3" t="s">
        <v>20411</v>
      </c>
    </row>
    <row r="647" spans="1:9" x14ac:dyDescent="0.25">
      <c r="A647" s="3" t="s">
        <v>49</v>
      </c>
      <c r="B647" s="3" t="s">
        <v>693</v>
      </c>
      <c r="C647" s="3" t="s">
        <v>3510</v>
      </c>
      <c r="D647" s="3" t="s">
        <v>6327</v>
      </c>
      <c r="E647" s="3" t="s">
        <v>11961</v>
      </c>
      <c r="F647" s="3" t="s">
        <v>9144</v>
      </c>
      <c r="G647" s="3" t="s">
        <v>14778</v>
      </c>
      <c r="H647" s="3" t="s">
        <v>17595</v>
      </c>
      <c r="I647" s="3" t="s">
        <v>20412</v>
      </c>
    </row>
    <row r="648" spans="1:9" x14ac:dyDescent="0.25">
      <c r="A648" s="3" t="s">
        <v>49</v>
      </c>
      <c r="B648" s="3" t="s">
        <v>694</v>
      </c>
      <c r="C648" s="3" t="s">
        <v>3511</v>
      </c>
      <c r="D648" s="3" t="s">
        <v>6328</v>
      </c>
      <c r="E648" s="3" t="s">
        <v>11962</v>
      </c>
      <c r="F648" s="3" t="s">
        <v>9145</v>
      </c>
      <c r="G648" s="3" t="s">
        <v>14779</v>
      </c>
      <c r="H648" s="3" t="s">
        <v>17596</v>
      </c>
      <c r="I648" s="3" t="s">
        <v>20413</v>
      </c>
    </row>
    <row r="649" spans="1:9" x14ac:dyDescent="0.25">
      <c r="A649" s="3" t="s">
        <v>49</v>
      </c>
      <c r="B649" s="3" t="s">
        <v>695</v>
      </c>
      <c r="C649" s="3" t="s">
        <v>3512</v>
      </c>
      <c r="D649" s="3" t="s">
        <v>6329</v>
      </c>
      <c r="E649" s="3" t="s">
        <v>11963</v>
      </c>
      <c r="F649" s="3" t="s">
        <v>9146</v>
      </c>
      <c r="G649" s="3" t="s">
        <v>14780</v>
      </c>
      <c r="H649" s="3" t="s">
        <v>17597</v>
      </c>
      <c r="I649" s="3" t="s">
        <v>20414</v>
      </c>
    </row>
    <row r="650" spans="1:9" x14ac:dyDescent="0.25">
      <c r="A650" s="3" t="s">
        <v>49</v>
      </c>
      <c r="B650" s="3" t="s">
        <v>696</v>
      </c>
      <c r="C650" s="3" t="s">
        <v>3513</v>
      </c>
      <c r="D650" s="3" t="s">
        <v>6330</v>
      </c>
      <c r="E650" s="3" t="s">
        <v>11964</v>
      </c>
      <c r="F650" s="3" t="s">
        <v>9147</v>
      </c>
      <c r="G650" s="3" t="s">
        <v>14781</v>
      </c>
      <c r="H650" s="3" t="s">
        <v>17598</v>
      </c>
      <c r="I650" s="3" t="s">
        <v>20415</v>
      </c>
    </row>
    <row r="651" spans="1:9" x14ac:dyDescent="0.25">
      <c r="A651" s="3" t="s">
        <v>49</v>
      </c>
      <c r="B651" s="3" t="s">
        <v>697</v>
      </c>
      <c r="C651" s="3" t="s">
        <v>3514</v>
      </c>
      <c r="D651" s="3" t="s">
        <v>6331</v>
      </c>
      <c r="E651" s="3" t="s">
        <v>11965</v>
      </c>
      <c r="F651" s="3" t="s">
        <v>9148</v>
      </c>
      <c r="G651" s="3" t="s">
        <v>14782</v>
      </c>
      <c r="H651" s="3" t="s">
        <v>17599</v>
      </c>
      <c r="I651" s="3" t="s">
        <v>20416</v>
      </c>
    </row>
    <row r="652" spans="1:9" x14ac:dyDescent="0.25">
      <c r="A652" s="3" t="s">
        <v>49</v>
      </c>
      <c r="B652" s="3" t="s">
        <v>698</v>
      </c>
      <c r="C652" s="3" t="s">
        <v>3515</v>
      </c>
      <c r="D652" s="3" t="s">
        <v>6332</v>
      </c>
      <c r="E652" s="3" t="s">
        <v>11966</v>
      </c>
      <c r="F652" s="3" t="s">
        <v>9149</v>
      </c>
      <c r="G652" s="3" t="s">
        <v>14783</v>
      </c>
      <c r="H652" s="3" t="s">
        <v>17600</v>
      </c>
      <c r="I652" s="3" t="s">
        <v>20417</v>
      </c>
    </row>
    <row r="653" spans="1:9" x14ac:dyDescent="0.25">
      <c r="A653" s="3" t="s">
        <v>49</v>
      </c>
      <c r="B653" s="3" t="s">
        <v>699</v>
      </c>
      <c r="C653" s="3" t="s">
        <v>3516</v>
      </c>
      <c r="D653" s="3" t="s">
        <v>6333</v>
      </c>
      <c r="E653" s="3" t="s">
        <v>11967</v>
      </c>
      <c r="F653" s="3" t="s">
        <v>9150</v>
      </c>
      <c r="G653" s="3" t="s">
        <v>14784</v>
      </c>
      <c r="H653" s="3" t="s">
        <v>17601</v>
      </c>
      <c r="I653" s="3" t="s">
        <v>20418</v>
      </c>
    </row>
    <row r="654" spans="1:9" x14ac:dyDescent="0.25">
      <c r="A654" s="3" t="s">
        <v>49</v>
      </c>
      <c r="B654" s="3" t="s">
        <v>700</v>
      </c>
      <c r="C654" s="3" t="s">
        <v>3517</v>
      </c>
      <c r="D654" s="3" t="s">
        <v>6334</v>
      </c>
      <c r="E654" s="3" t="s">
        <v>11968</v>
      </c>
      <c r="F654" s="3" t="s">
        <v>9151</v>
      </c>
      <c r="G654" s="3" t="s">
        <v>14785</v>
      </c>
      <c r="H654" s="3" t="s">
        <v>17602</v>
      </c>
      <c r="I654" s="3" t="s">
        <v>20419</v>
      </c>
    </row>
    <row r="655" spans="1:9" x14ac:dyDescent="0.25">
      <c r="A655" s="3" t="s">
        <v>49</v>
      </c>
      <c r="B655" s="3" t="s">
        <v>701</v>
      </c>
      <c r="C655" s="3" t="s">
        <v>3518</v>
      </c>
      <c r="D655" s="3" t="s">
        <v>6335</v>
      </c>
      <c r="E655" s="3" t="s">
        <v>11969</v>
      </c>
      <c r="F655" s="3" t="s">
        <v>9152</v>
      </c>
      <c r="G655" s="3" t="s">
        <v>14786</v>
      </c>
      <c r="H655" s="3" t="s">
        <v>17603</v>
      </c>
      <c r="I655" s="3" t="s">
        <v>20420</v>
      </c>
    </row>
    <row r="656" spans="1:9" x14ac:dyDescent="0.25">
      <c r="A656" s="3" t="s">
        <v>49</v>
      </c>
      <c r="B656" s="3" t="s">
        <v>702</v>
      </c>
      <c r="C656" s="3" t="s">
        <v>3519</v>
      </c>
      <c r="D656" s="3" t="s">
        <v>6336</v>
      </c>
      <c r="E656" s="3" t="s">
        <v>11970</v>
      </c>
      <c r="F656" s="3" t="s">
        <v>9153</v>
      </c>
      <c r="G656" s="3" t="s">
        <v>14787</v>
      </c>
      <c r="H656" s="3" t="s">
        <v>17604</v>
      </c>
      <c r="I656" s="3" t="s">
        <v>20421</v>
      </c>
    </row>
    <row r="657" spans="1:9" x14ac:dyDescent="0.25">
      <c r="A657" s="3" t="s">
        <v>49</v>
      </c>
      <c r="B657" s="3" t="s">
        <v>703</v>
      </c>
      <c r="C657" s="3" t="s">
        <v>3520</v>
      </c>
      <c r="D657" s="3" t="s">
        <v>6337</v>
      </c>
      <c r="E657" s="3" t="s">
        <v>11971</v>
      </c>
      <c r="F657" s="3" t="s">
        <v>9154</v>
      </c>
      <c r="G657" s="3" t="s">
        <v>14788</v>
      </c>
      <c r="H657" s="3" t="s">
        <v>17605</v>
      </c>
      <c r="I657" s="3" t="s">
        <v>20422</v>
      </c>
    </row>
    <row r="658" spans="1:9" x14ac:dyDescent="0.25">
      <c r="A658" s="3" t="s">
        <v>49</v>
      </c>
      <c r="B658" s="3" t="s">
        <v>704</v>
      </c>
      <c r="C658" s="3" t="s">
        <v>3521</v>
      </c>
      <c r="D658" s="3" t="s">
        <v>6338</v>
      </c>
      <c r="E658" s="3" t="s">
        <v>11972</v>
      </c>
      <c r="F658" s="3" t="s">
        <v>9155</v>
      </c>
      <c r="G658" s="3" t="s">
        <v>14789</v>
      </c>
      <c r="H658" s="3" t="s">
        <v>17606</v>
      </c>
      <c r="I658" s="3" t="s">
        <v>20423</v>
      </c>
    </row>
    <row r="659" spans="1:9" x14ac:dyDescent="0.25">
      <c r="A659" s="3" t="s">
        <v>49</v>
      </c>
      <c r="B659" s="3" t="s">
        <v>705</v>
      </c>
      <c r="C659" s="3" t="s">
        <v>3522</v>
      </c>
      <c r="D659" s="3" t="s">
        <v>6339</v>
      </c>
      <c r="E659" s="3" t="s">
        <v>11973</v>
      </c>
      <c r="F659" s="3" t="s">
        <v>9156</v>
      </c>
      <c r="G659" s="3" t="s">
        <v>14790</v>
      </c>
      <c r="H659" s="3" t="s">
        <v>17607</v>
      </c>
      <c r="I659" s="3" t="s">
        <v>20424</v>
      </c>
    </row>
    <row r="660" spans="1:9" x14ac:dyDescent="0.25">
      <c r="A660" s="3" t="s">
        <v>49</v>
      </c>
      <c r="B660" s="3" t="s">
        <v>706</v>
      </c>
      <c r="C660" s="3" t="s">
        <v>3523</v>
      </c>
      <c r="D660" s="3" t="s">
        <v>6340</v>
      </c>
      <c r="E660" s="3" t="s">
        <v>11974</v>
      </c>
      <c r="F660" s="3" t="s">
        <v>9157</v>
      </c>
      <c r="G660" s="3" t="s">
        <v>14791</v>
      </c>
      <c r="H660" s="3" t="s">
        <v>17608</v>
      </c>
      <c r="I660" s="3" t="s">
        <v>20425</v>
      </c>
    </row>
    <row r="661" spans="1:9" x14ac:dyDescent="0.25">
      <c r="A661" s="3" t="s">
        <v>49</v>
      </c>
      <c r="B661" s="3" t="s">
        <v>707</v>
      </c>
      <c r="C661" s="3" t="s">
        <v>3524</v>
      </c>
      <c r="D661" s="3" t="s">
        <v>6341</v>
      </c>
      <c r="E661" s="3" t="s">
        <v>11975</v>
      </c>
      <c r="F661" s="3" t="s">
        <v>9158</v>
      </c>
      <c r="G661" s="3" t="s">
        <v>14792</v>
      </c>
      <c r="H661" s="3" t="s">
        <v>17609</v>
      </c>
      <c r="I661" s="3" t="s">
        <v>20426</v>
      </c>
    </row>
    <row r="662" spans="1:9" x14ac:dyDescent="0.25">
      <c r="A662" s="3" t="s">
        <v>49</v>
      </c>
      <c r="B662" s="3" t="s">
        <v>708</v>
      </c>
      <c r="C662" s="3" t="s">
        <v>3525</v>
      </c>
      <c r="D662" s="3" t="s">
        <v>6342</v>
      </c>
      <c r="E662" s="3" t="s">
        <v>11976</v>
      </c>
      <c r="F662" s="3" t="s">
        <v>9159</v>
      </c>
      <c r="G662" s="3" t="s">
        <v>14793</v>
      </c>
      <c r="H662" s="3" t="s">
        <v>17610</v>
      </c>
      <c r="I662" s="3" t="s">
        <v>20427</v>
      </c>
    </row>
    <row r="663" spans="1:9" x14ac:dyDescent="0.25">
      <c r="A663" s="3" t="s">
        <v>49</v>
      </c>
      <c r="B663" s="3" t="s">
        <v>709</v>
      </c>
      <c r="C663" s="3" t="s">
        <v>3526</v>
      </c>
      <c r="D663" s="3" t="s">
        <v>6343</v>
      </c>
      <c r="E663" s="3" t="s">
        <v>11977</v>
      </c>
      <c r="F663" s="3" t="s">
        <v>9160</v>
      </c>
      <c r="G663" s="3" t="s">
        <v>14794</v>
      </c>
      <c r="H663" s="3" t="s">
        <v>17611</v>
      </c>
      <c r="I663" s="3" t="s">
        <v>20428</v>
      </c>
    </row>
    <row r="664" spans="1:9" x14ac:dyDescent="0.25">
      <c r="A664" s="3" t="s">
        <v>49</v>
      </c>
      <c r="B664" s="3" t="s">
        <v>710</v>
      </c>
      <c r="C664" s="3" t="s">
        <v>3527</v>
      </c>
      <c r="D664" s="3" t="s">
        <v>6344</v>
      </c>
      <c r="E664" s="3" t="s">
        <v>11978</v>
      </c>
      <c r="F664" s="3" t="s">
        <v>9161</v>
      </c>
      <c r="G664" s="3" t="s">
        <v>14795</v>
      </c>
      <c r="H664" s="3" t="s">
        <v>17612</v>
      </c>
      <c r="I664" s="3" t="s">
        <v>20429</v>
      </c>
    </row>
    <row r="665" spans="1:9" x14ac:dyDescent="0.25">
      <c r="A665" s="3" t="s">
        <v>49</v>
      </c>
      <c r="B665" s="3" t="s">
        <v>711</v>
      </c>
      <c r="C665" s="3" t="s">
        <v>3528</v>
      </c>
      <c r="D665" s="3" t="s">
        <v>6345</v>
      </c>
      <c r="E665" s="3" t="s">
        <v>11979</v>
      </c>
      <c r="F665" s="3" t="s">
        <v>9162</v>
      </c>
      <c r="G665" s="3" t="s">
        <v>14796</v>
      </c>
      <c r="H665" s="3" t="s">
        <v>17613</v>
      </c>
      <c r="I665" s="3" t="s">
        <v>20430</v>
      </c>
    </row>
    <row r="666" spans="1:9" x14ac:dyDescent="0.25">
      <c r="A666" s="3" t="s">
        <v>49</v>
      </c>
      <c r="B666" s="3" t="s">
        <v>712</v>
      </c>
      <c r="C666" s="3" t="s">
        <v>3529</v>
      </c>
      <c r="D666" s="3" t="s">
        <v>6346</v>
      </c>
      <c r="E666" s="3" t="s">
        <v>11980</v>
      </c>
      <c r="F666" s="3" t="s">
        <v>9163</v>
      </c>
      <c r="G666" s="3" t="s">
        <v>14797</v>
      </c>
      <c r="H666" s="3" t="s">
        <v>17614</v>
      </c>
      <c r="I666" s="3" t="s">
        <v>20431</v>
      </c>
    </row>
    <row r="667" spans="1:9" x14ac:dyDescent="0.25">
      <c r="A667" s="3" t="s">
        <v>49</v>
      </c>
      <c r="B667" s="3" t="s">
        <v>713</v>
      </c>
      <c r="C667" s="3" t="s">
        <v>3530</v>
      </c>
      <c r="D667" s="3" t="s">
        <v>6347</v>
      </c>
      <c r="E667" s="3" t="s">
        <v>11981</v>
      </c>
      <c r="F667" s="3" t="s">
        <v>9164</v>
      </c>
      <c r="G667" s="3" t="s">
        <v>14798</v>
      </c>
      <c r="H667" s="3" t="s">
        <v>17615</v>
      </c>
      <c r="I667" s="3" t="s">
        <v>20432</v>
      </c>
    </row>
    <row r="668" spans="1:9" x14ac:dyDescent="0.25">
      <c r="A668" s="3" t="s">
        <v>49</v>
      </c>
      <c r="B668" s="3" t="s">
        <v>714</v>
      </c>
      <c r="C668" s="3" t="s">
        <v>3531</v>
      </c>
      <c r="D668" s="3" t="s">
        <v>6348</v>
      </c>
      <c r="E668" s="3" t="s">
        <v>11982</v>
      </c>
      <c r="F668" s="3" t="s">
        <v>9165</v>
      </c>
      <c r="G668" s="3" t="s">
        <v>14799</v>
      </c>
      <c r="H668" s="3" t="s">
        <v>17616</v>
      </c>
      <c r="I668" s="3" t="s">
        <v>20433</v>
      </c>
    </row>
    <row r="669" spans="1:9" x14ac:dyDescent="0.25">
      <c r="A669" s="3" t="s">
        <v>49</v>
      </c>
      <c r="B669" s="3" t="s">
        <v>715</v>
      </c>
      <c r="C669" s="3" t="s">
        <v>3532</v>
      </c>
      <c r="D669" s="3" t="s">
        <v>6349</v>
      </c>
      <c r="E669" s="3" t="s">
        <v>11983</v>
      </c>
      <c r="F669" s="3" t="s">
        <v>9166</v>
      </c>
      <c r="G669" s="3" t="s">
        <v>14800</v>
      </c>
      <c r="H669" s="3" t="s">
        <v>17617</v>
      </c>
      <c r="I669" s="3" t="s">
        <v>20434</v>
      </c>
    </row>
    <row r="670" spans="1:9" x14ac:dyDescent="0.25">
      <c r="A670" s="3" t="s">
        <v>49</v>
      </c>
      <c r="B670" s="3" t="s">
        <v>716</v>
      </c>
      <c r="C670" s="3" t="s">
        <v>3533</v>
      </c>
      <c r="D670" s="3" t="s">
        <v>6350</v>
      </c>
      <c r="E670" s="3" t="s">
        <v>11984</v>
      </c>
      <c r="F670" s="3" t="s">
        <v>9167</v>
      </c>
      <c r="G670" s="3" t="s">
        <v>14801</v>
      </c>
      <c r="H670" s="3" t="s">
        <v>17618</v>
      </c>
      <c r="I670" s="3" t="s">
        <v>20435</v>
      </c>
    </row>
    <row r="671" spans="1:9" x14ac:dyDescent="0.25">
      <c r="A671" s="3" t="s">
        <v>49</v>
      </c>
      <c r="B671" s="3" t="s">
        <v>717</v>
      </c>
      <c r="C671" s="3" t="s">
        <v>3534</v>
      </c>
      <c r="D671" s="3" t="s">
        <v>6351</v>
      </c>
      <c r="E671" s="3" t="s">
        <v>11985</v>
      </c>
      <c r="F671" s="3" t="s">
        <v>9168</v>
      </c>
      <c r="G671" s="3" t="s">
        <v>14802</v>
      </c>
      <c r="H671" s="3" t="s">
        <v>17619</v>
      </c>
      <c r="I671" s="3" t="s">
        <v>20436</v>
      </c>
    </row>
    <row r="672" spans="1:9" x14ac:dyDescent="0.25">
      <c r="A672" s="3" t="s">
        <v>49</v>
      </c>
      <c r="B672" s="3" t="s">
        <v>718</v>
      </c>
      <c r="C672" s="3" t="s">
        <v>3535</v>
      </c>
      <c r="D672" s="3" t="s">
        <v>6352</v>
      </c>
      <c r="E672" s="3" t="s">
        <v>11986</v>
      </c>
      <c r="F672" s="3" t="s">
        <v>9169</v>
      </c>
      <c r="G672" s="3" t="s">
        <v>14803</v>
      </c>
      <c r="H672" s="3" t="s">
        <v>17620</v>
      </c>
      <c r="I672" s="3" t="s">
        <v>20437</v>
      </c>
    </row>
    <row r="673" spans="1:9" x14ac:dyDescent="0.25">
      <c r="A673" s="3" t="s">
        <v>49</v>
      </c>
      <c r="B673" s="3" t="s">
        <v>719</v>
      </c>
      <c r="C673" s="3" t="s">
        <v>3536</v>
      </c>
      <c r="D673" s="3" t="s">
        <v>6353</v>
      </c>
      <c r="E673" s="3" t="s">
        <v>11987</v>
      </c>
      <c r="F673" s="3" t="s">
        <v>9170</v>
      </c>
      <c r="G673" s="3" t="s">
        <v>14804</v>
      </c>
      <c r="H673" s="3" t="s">
        <v>17621</v>
      </c>
      <c r="I673" s="3" t="s">
        <v>20438</v>
      </c>
    </row>
    <row r="674" spans="1:9" x14ac:dyDescent="0.25">
      <c r="A674" s="3" t="s">
        <v>49</v>
      </c>
      <c r="B674" s="3" t="s">
        <v>720</v>
      </c>
      <c r="C674" s="3" t="s">
        <v>3537</v>
      </c>
      <c r="D674" s="3" t="s">
        <v>6354</v>
      </c>
      <c r="E674" s="3" t="s">
        <v>11988</v>
      </c>
      <c r="F674" s="3" t="s">
        <v>9171</v>
      </c>
      <c r="G674" s="3" t="s">
        <v>14805</v>
      </c>
      <c r="H674" s="3" t="s">
        <v>17622</v>
      </c>
      <c r="I674" s="3" t="s">
        <v>20439</v>
      </c>
    </row>
    <row r="675" spans="1:9" x14ac:dyDescent="0.25">
      <c r="A675" s="3" t="s">
        <v>49</v>
      </c>
      <c r="B675" s="3" t="s">
        <v>721</v>
      </c>
      <c r="C675" s="3" t="s">
        <v>3538</v>
      </c>
      <c r="D675" s="3" t="s">
        <v>6355</v>
      </c>
      <c r="E675" s="3" t="s">
        <v>11989</v>
      </c>
      <c r="F675" s="3" t="s">
        <v>9172</v>
      </c>
      <c r="G675" s="3" t="s">
        <v>14806</v>
      </c>
      <c r="H675" s="3" t="s">
        <v>17623</v>
      </c>
      <c r="I675" s="3" t="s">
        <v>20440</v>
      </c>
    </row>
    <row r="676" spans="1:9" x14ac:dyDescent="0.25">
      <c r="A676" s="3" t="s">
        <v>49</v>
      </c>
      <c r="B676" s="3" t="s">
        <v>722</v>
      </c>
      <c r="C676" s="3" t="s">
        <v>3539</v>
      </c>
      <c r="D676" s="3" t="s">
        <v>6356</v>
      </c>
      <c r="E676" s="3" t="s">
        <v>11990</v>
      </c>
      <c r="F676" s="3" t="s">
        <v>9173</v>
      </c>
      <c r="G676" s="3" t="s">
        <v>14807</v>
      </c>
      <c r="H676" s="3" t="s">
        <v>17624</v>
      </c>
      <c r="I676" s="3" t="s">
        <v>20441</v>
      </c>
    </row>
    <row r="677" spans="1:9" x14ac:dyDescent="0.25">
      <c r="A677" s="3" t="s">
        <v>49</v>
      </c>
      <c r="B677" s="3" t="s">
        <v>723</v>
      </c>
      <c r="C677" s="3" t="s">
        <v>3540</v>
      </c>
      <c r="D677" s="3" t="s">
        <v>6357</v>
      </c>
      <c r="E677" s="3" t="s">
        <v>11991</v>
      </c>
      <c r="F677" s="3" t="s">
        <v>9174</v>
      </c>
      <c r="G677" s="3" t="s">
        <v>14808</v>
      </c>
      <c r="H677" s="3" t="s">
        <v>17625</v>
      </c>
      <c r="I677" s="3" t="s">
        <v>20442</v>
      </c>
    </row>
    <row r="678" spans="1:9" x14ac:dyDescent="0.25">
      <c r="A678" s="3" t="s">
        <v>49</v>
      </c>
      <c r="B678" s="3" t="s">
        <v>724</v>
      </c>
      <c r="C678" s="3" t="s">
        <v>3541</v>
      </c>
      <c r="D678" s="3" t="s">
        <v>6358</v>
      </c>
      <c r="E678" s="3" t="s">
        <v>11992</v>
      </c>
      <c r="F678" s="3" t="s">
        <v>9175</v>
      </c>
      <c r="G678" s="3" t="s">
        <v>14809</v>
      </c>
      <c r="H678" s="3" t="s">
        <v>17626</v>
      </c>
      <c r="I678" s="3" t="s">
        <v>20443</v>
      </c>
    </row>
    <row r="679" spans="1:9" x14ac:dyDescent="0.25">
      <c r="A679" s="3" t="s">
        <v>49</v>
      </c>
      <c r="B679" s="3" t="s">
        <v>725</v>
      </c>
      <c r="C679" s="3" t="s">
        <v>3542</v>
      </c>
      <c r="D679" s="3" t="s">
        <v>6359</v>
      </c>
      <c r="E679" s="3" t="s">
        <v>11993</v>
      </c>
      <c r="F679" s="3" t="s">
        <v>9176</v>
      </c>
      <c r="G679" s="3" t="s">
        <v>14810</v>
      </c>
      <c r="H679" s="3" t="s">
        <v>17627</v>
      </c>
      <c r="I679" s="3" t="s">
        <v>20444</v>
      </c>
    </row>
    <row r="680" spans="1:9" x14ac:dyDescent="0.25">
      <c r="A680" s="3" t="s">
        <v>49</v>
      </c>
      <c r="B680" s="3" t="s">
        <v>726</v>
      </c>
      <c r="C680" s="3" t="s">
        <v>3543</v>
      </c>
      <c r="D680" s="3" t="s">
        <v>6360</v>
      </c>
      <c r="E680" s="3" t="s">
        <v>11994</v>
      </c>
      <c r="F680" s="3" t="s">
        <v>9177</v>
      </c>
      <c r="G680" s="3" t="s">
        <v>14811</v>
      </c>
      <c r="H680" s="3" t="s">
        <v>17628</v>
      </c>
      <c r="I680" s="3" t="s">
        <v>20445</v>
      </c>
    </row>
    <row r="681" spans="1:9" x14ac:dyDescent="0.25">
      <c r="A681" s="3" t="s">
        <v>49</v>
      </c>
      <c r="B681" s="3" t="s">
        <v>727</v>
      </c>
      <c r="C681" s="3" t="s">
        <v>3544</v>
      </c>
      <c r="D681" s="3" t="s">
        <v>6361</v>
      </c>
      <c r="E681" s="3" t="s">
        <v>11995</v>
      </c>
      <c r="F681" s="3" t="s">
        <v>9178</v>
      </c>
      <c r="G681" s="3" t="s">
        <v>14812</v>
      </c>
      <c r="H681" s="3" t="s">
        <v>17629</v>
      </c>
      <c r="I681" s="3" t="s">
        <v>20446</v>
      </c>
    </row>
    <row r="682" spans="1:9" x14ac:dyDescent="0.25">
      <c r="A682" s="3" t="s">
        <v>49</v>
      </c>
      <c r="B682" s="3" t="s">
        <v>728</v>
      </c>
      <c r="C682" s="3" t="s">
        <v>3545</v>
      </c>
      <c r="D682" s="3" t="s">
        <v>6362</v>
      </c>
      <c r="E682" s="3" t="s">
        <v>11996</v>
      </c>
      <c r="F682" s="3" t="s">
        <v>9179</v>
      </c>
      <c r="G682" s="3" t="s">
        <v>14813</v>
      </c>
      <c r="H682" s="3" t="s">
        <v>17630</v>
      </c>
      <c r="I682" s="3" t="s">
        <v>20447</v>
      </c>
    </row>
    <row r="683" spans="1:9" x14ac:dyDescent="0.25">
      <c r="A683" s="3" t="s">
        <v>49</v>
      </c>
      <c r="B683" s="3" t="s">
        <v>729</v>
      </c>
      <c r="C683" s="3" t="s">
        <v>3546</v>
      </c>
      <c r="D683" s="3" t="s">
        <v>6363</v>
      </c>
      <c r="E683" s="3" t="s">
        <v>11997</v>
      </c>
      <c r="F683" s="3" t="s">
        <v>9180</v>
      </c>
      <c r="G683" s="3" t="s">
        <v>14814</v>
      </c>
      <c r="H683" s="3" t="s">
        <v>17631</v>
      </c>
      <c r="I683" s="3" t="s">
        <v>20448</v>
      </c>
    </row>
    <row r="684" spans="1:9" x14ac:dyDescent="0.25">
      <c r="A684" s="3" t="s">
        <v>49</v>
      </c>
      <c r="B684" s="3" t="s">
        <v>730</v>
      </c>
      <c r="C684" s="3" t="s">
        <v>3547</v>
      </c>
      <c r="D684" s="3" t="s">
        <v>6364</v>
      </c>
      <c r="E684" s="3" t="s">
        <v>11998</v>
      </c>
      <c r="F684" s="3" t="s">
        <v>9181</v>
      </c>
      <c r="G684" s="3" t="s">
        <v>14815</v>
      </c>
      <c r="H684" s="3" t="s">
        <v>17632</v>
      </c>
      <c r="I684" s="3" t="s">
        <v>20449</v>
      </c>
    </row>
    <row r="685" spans="1:9" x14ac:dyDescent="0.25">
      <c r="A685" s="3" t="s">
        <v>49</v>
      </c>
      <c r="B685" s="3" t="s">
        <v>731</v>
      </c>
      <c r="C685" s="3" t="s">
        <v>3548</v>
      </c>
      <c r="D685" s="3" t="s">
        <v>6365</v>
      </c>
      <c r="E685" s="3" t="s">
        <v>11999</v>
      </c>
      <c r="F685" s="3" t="s">
        <v>9182</v>
      </c>
      <c r="G685" s="3" t="s">
        <v>14816</v>
      </c>
      <c r="H685" s="3" t="s">
        <v>17633</v>
      </c>
      <c r="I685" s="3" t="s">
        <v>20450</v>
      </c>
    </row>
    <row r="686" spans="1:9" x14ac:dyDescent="0.25">
      <c r="A686" s="3" t="s">
        <v>49</v>
      </c>
      <c r="B686" s="3" t="s">
        <v>732</v>
      </c>
      <c r="C686" s="3" t="s">
        <v>3549</v>
      </c>
      <c r="D686" s="3" t="s">
        <v>6366</v>
      </c>
      <c r="E686" s="3" t="s">
        <v>12000</v>
      </c>
      <c r="F686" s="3" t="s">
        <v>9183</v>
      </c>
      <c r="G686" s="3" t="s">
        <v>14817</v>
      </c>
      <c r="H686" s="3" t="s">
        <v>17634</v>
      </c>
      <c r="I686" s="3" t="s">
        <v>20451</v>
      </c>
    </row>
    <row r="687" spans="1:9" x14ac:dyDescent="0.25">
      <c r="A687" s="3" t="s">
        <v>49</v>
      </c>
      <c r="B687" s="3" t="s">
        <v>733</v>
      </c>
      <c r="C687" s="3" t="s">
        <v>3550</v>
      </c>
      <c r="D687" s="3" t="s">
        <v>6367</v>
      </c>
      <c r="E687" s="3" t="s">
        <v>12001</v>
      </c>
      <c r="F687" s="3" t="s">
        <v>9184</v>
      </c>
      <c r="G687" s="3" t="s">
        <v>14818</v>
      </c>
      <c r="H687" s="3" t="s">
        <v>17635</v>
      </c>
      <c r="I687" s="3" t="s">
        <v>20452</v>
      </c>
    </row>
    <row r="688" spans="1:9" x14ac:dyDescent="0.25">
      <c r="A688" s="3" t="s">
        <v>49</v>
      </c>
      <c r="B688" s="3" t="s">
        <v>734</v>
      </c>
      <c r="C688" s="3" t="s">
        <v>3551</v>
      </c>
      <c r="D688" s="3" t="s">
        <v>6368</v>
      </c>
      <c r="E688" s="3" t="s">
        <v>12002</v>
      </c>
      <c r="F688" s="3" t="s">
        <v>9185</v>
      </c>
      <c r="G688" s="3" t="s">
        <v>14819</v>
      </c>
      <c r="H688" s="3" t="s">
        <v>17636</v>
      </c>
      <c r="I688" s="3" t="s">
        <v>20453</v>
      </c>
    </row>
    <row r="689" spans="1:9" x14ac:dyDescent="0.25">
      <c r="A689" s="3" t="s">
        <v>49</v>
      </c>
      <c r="B689" s="3" t="s">
        <v>735</v>
      </c>
      <c r="C689" s="3" t="s">
        <v>3552</v>
      </c>
      <c r="D689" s="3" t="s">
        <v>6369</v>
      </c>
      <c r="E689" s="3" t="s">
        <v>12003</v>
      </c>
      <c r="F689" s="3" t="s">
        <v>9186</v>
      </c>
      <c r="G689" s="3" t="s">
        <v>14820</v>
      </c>
      <c r="H689" s="3" t="s">
        <v>17637</v>
      </c>
      <c r="I689" s="3" t="s">
        <v>20454</v>
      </c>
    </row>
    <row r="690" spans="1:9" x14ac:dyDescent="0.25">
      <c r="A690" s="3" t="s">
        <v>49</v>
      </c>
      <c r="B690" s="3" t="s">
        <v>736</v>
      </c>
      <c r="C690" s="3" t="s">
        <v>3553</v>
      </c>
      <c r="D690" s="3" t="s">
        <v>6370</v>
      </c>
      <c r="E690" s="3" t="s">
        <v>12004</v>
      </c>
      <c r="F690" s="3" t="s">
        <v>9187</v>
      </c>
      <c r="G690" s="3" t="s">
        <v>14821</v>
      </c>
      <c r="H690" s="3" t="s">
        <v>17638</v>
      </c>
      <c r="I690" s="3" t="s">
        <v>20455</v>
      </c>
    </row>
    <row r="691" spans="1:9" x14ac:dyDescent="0.25">
      <c r="A691" s="3" t="s">
        <v>49</v>
      </c>
      <c r="B691" s="3" t="s">
        <v>737</v>
      </c>
      <c r="C691" s="3" t="s">
        <v>3554</v>
      </c>
      <c r="D691" s="3" t="s">
        <v>6371</v>
      </c>
      <c r="E691" s="3" t="s">
        <v>12005</v>
      </c>
      <c r="F691" s="3" t="s">
        <v>9188</v>
      </c>
      <c r="G691" s="3" t="s">
        <v>14822</v>
      </c>
      <c r="H691" s="3" t="s">
        <v>17639</v>
      </c>
      <c r="I691" s="3" t="s">
        <v>20456</v>
      </c>
    </row>
    <row r="692" spans="1:9" x14ac:dyDescent="0.25">
      <c r="A692" s="3" t="s">
        <v>49</v>
      </c>
      <c r="B692" s="3" t="s">
        <v>738</v>
      </c>
      <c r="C692" s="3" t="s">
        <v>3555</v>
      </c>
      <c r="D692" s="3" t="s">
        <v>6372</v>
      </c>
      <c r="E692" s="3" t="s">
        <v>12006</v>
      </c>
      <c r="F692" s="3" t="s">
        <v>9189</v>
      </c>
      <c r="G692" s="3" t="s">
        <v>14823</v>
      </c>
      <c r="H692" s="3" t="s">
        <v>17640</v>
      </c>
      <c r="I692" s="3" t="s">
        <v>20457</v>
      </c>
    </row>
    <row r="693" spans="1:9" x14ac:dyDescent="0.25">
      <c r="A693" s="3" t="s">
        <v>49</v>
      </c>
      <c r="B693" s="3" t="s">
        <v>739</v>
      </c>
      <c r="C693" s="3" t="s">
        <v>3556</v>
      </c>
      <c r="D693" s="3" t="s">
        <v>6373</v>
      </c>
      <c r="E693" s="3" t="s">
        <v>12007</v>
      </c>
      <c r="F693" s="3" t="s">
        <v>9190</v>
      </c>
      <c r="G693" s="3" t="s">
        <v>14824</v>
      </c>
      <c r="H693" s="3" t="s">
        <v>17641</v>
      </c>
      <c r="I693" s="3" t="s">
        <v>20458</v>
      </c>
    </row>
    <row r="694" spans="1:9" x14ac:dyDescent="0.25">
      <c r="A694" s="3" t="s">
        <v>49</v>
      </c>
      <c r="B694" s="3" t="s">
        <v>740</v>
      </c>
      <c r="C694" s="3" t="s">
        <v>3557</v>
      </c>
      <c r="D694" s="3" t="s">
        <v>6374</v>
      </c>
      <c r="E694" s="3" t="s">
        <v>12008</v>
      </c>
      <c r="F694" s="3" t="s">
        <v>9191</v>
      </c>
      <c r="G694" s="3" t="s">
        <v>14825</v>
      </c>
      <c r="H694" s="3" t="s">
        <v>17642</v>
      </c>
      <c r="I694" s="3" t="s">
        <v>20459</v>
      </c>
    </row>
    <row r="695" spans="1:9" x14ac:dyDescent="0.25">
      <c r="A695" s="3" t="s">
        <v>49</v>
      </c>
      <c r="B695" s="3" t="s">
        <v>741</v>
      </c>
      <c r="C695" s="3" t="s">
        <v>3558</v>
      </c>
      <c r="D695" s="3" t="s">
        <v>6375</v>
      </c>
      <c r="E695" s="3" t="s">
        <v>12009</v>
      </c>
      <c r="F695" s="3" t="s">
        <v>9192</v>
      </c>
      <c r="G695" s="3" t="s">
        <v>14826</v>
      </c>
      <c r="H695" s="3" t="s">
        <v>17643</v>
      </c>
      <c r="I695" s="3" t="s">
        <v>20460</v>
      </c>
    </row>
    <row r="696" spans="1:9" x14ac:dyDescent="0.25">
      <c r="A696" s="3" t="s">
        <v>49</v>
      </c>
      <c r="B696" s="3" t="s">
        <v>742</v>
      </c>
      <c r="C696" s="3" t="s">
        <v>3559</v>
      </c>
      <c r="D696" s="3" t="s">
        <v>6376</v>
      </c>
      <c r="E696" s="3" t="s">
        <v>12010</v>
      </c>
      <c r="F696" s="3" t="s">
        <v>9193</v>
      </c>
      <c r="G696" s="3" t="s">
        <v>14827</v>
      </c>
      <c r="H696" s="3" t="s">
        <v>17644</v>
      </c>
      <c r="I696" s="3" t="s">
        <v>20461</v>
      </c>
    </row>
    <row r="697" spans="1:9" x14ac:dyDescent="0.25">
      <c r="A697" s="3" t="s">
        <v>49</v>
      </c>
      <c r="B697" s="3" t="s">
        <v>743</v>
      </c>
      <c r="C697" s="3" t="s">
        <v>3560</v>
      </c>
      <c r="D697" s="3" t="s">
        <v>6377</v>
      </c>
      <c r="E697" s="3" t="s">
        <v>12011</v>
      </c>
      <c r="F697" s="3" t="s">
        <v>9194</v>
      </c>
      <c r="G697" s="3" t="s">
        <v>14828</v>
      </c>
      <c r="H697" s="3" t="s">
        <v>17645</v>
      </c>
      <c r="I697" s="3" t="s">
        <v>20462</v>
      </c>
    </row>
    <row r="698" spans="1:9" x14ac:dyDescent="0.25">
      <c r="A698" s="3" t="s">
        <v>49</v>
      </c>
      <c r="B698" s="3" t="s">
        <v>744</v>
      </c>
      <c r="C698" s="3" t="s">
        <v>3561</v>
      </c>
      <c r="D698" s="3" t="s">
        <v>6378</v>
      </c>
      <c r="E698" s="3" t="s">
        <v>12012</v>
      </c>
      <c r="F698" s="3" t="s">
        <v>9195</v>
      </c>
      <c r="G698" s="3" t="s">
        <v>14829</v>
      </c>
      <c r="H698" s="3" t="s">
        <v>17646</v>
      </c>
      <c r="I698" s="3" t="s">
        <v>20463</v>
      </c>
    </row>
    <row r="699" spans="1:9" x14ac:dyDescent="0.25">
      <c r="A699" s="3" t="s">
        <v>49</v>
      </c>
      <c r="B699" s="3" t="s">
        <v>745</v>
      </c>
      <c r="C699" s="3" t="s">
        <v>3562</v>
      </c>
      <c r="D699" s="3" t="s">
        <v>6379</v>
      </c>
      <c r="E699" s="3" t="s">
        <v>12013</v>
      </c>
      <c r="F699" s="3" t="s">
        <v>9196</v>
      </c>
      <c r="G699" s="3" t="s">
        <v>14830</v>
      </c>
      <c r="H699" s="3" t="s">
        <v>17647</v>
      </c>
      <c r="I699" s="3" t="s">
        <v>20464</v>
      </c>
    </row>
    <row r="700" spans="1:9" x14ac:dyDescent="0.25">
      <c r="A700" s="3" t="s">
        <v>49</v>
      </c>
      <c r="B700" s="3" t="s">
        <v>746</v>
      </c>
      <c r="C700" s="3" t="s">
        <v>3563</v>
      </c>
      <c r="D700" s="3" t="s">
        <v>6380</v>
      </c>
      <c r="E700" s="3" t="s">
        <v>12014</v>
      </c>
      <c r="F700" s="3" t="s">
        <v>9197</v>
      </c>
      <c r="G700" s="3" t="s">
        <v>14831</v>
      </c>
      <c r="H700" s="3" t="s">
        <v>17648</v>
      </c>
      <c r="I700" s="3" t="s">
        <v>20465</v>
      </c>
    </row>
    <row r="701" spans="1:9" x14ac:dyDescent="0.25">
      <c r="A701" s="3" t="s">
        <v>49</v>
      </c>
      <c r="B701" s="3" t="s">
        <v>747</v>
      </c>
      <c r="C701" s="3" t="s">
        <v>3564</v>
      </c>
      <c r="D701" s="3" t="s">
        <v>6381</v>
      </c>
      <c r="E701" s="3" t="s">
        <v>12015</v>
      </c>
      <c r="F701" s="3" t="s">
        <v>9198</v>
      </c>
      <c r="G701" s="3" t="s">
        <v>14832</v>
      </c>
      <c r="H701" s="3" t="s">
        <v>17649</v>
      </c>
      <c r="I701" s="3" t="s">
        <v>20466</v>
      </c>
    </row>
    <row r="702" spans="1:9" x14ac:dyDescent="0.25">
      <c r="A702" s="3" t="s">
        <v>49</v>
      </c>
      <c r="B702" s="3" t="s">
        <v>748</v>
      </c>
      <c r="C702" s="3" t="s">
        <v>3565</v>
      </c>
      <c r="D702" s="3" t="s">
        <v>6382</v>
      </c>
      <c r="E702" s="3" t="s">
        <v>12016</v>
      </c>
      <c r="F702" s="3" t="s">
        <v>9199</v>
      </c>
      <c r="G702" s="3" t="s">
        <v>14833</v>
      </c>
      <c r="H702" s="3" t="s">
        <v>17650</v>
      </c>
      <c r="I702" s="3" t="s">
        <v>20467</v>
      </c>
    </row>
    <row r="703" spans="1:9" x14ac:dyDescent="0.25">
      <c r="A703" s="3" t="s">
        <v>49</v>
      </c>
      <c r="B703" s="3" t="s">
        <v>749</v>
      </c>
      <c r="C703" s="3" t="s">
        <v>3566</v>
      </c>
      <c r="D703" s="3" t="s">
        <v>6383</v>
      </c>
      <c r="E703" s="3" t="s">
        <v>12017</v>
      </c>
      <c r="F703" s="3" t="s">
        <v>9200</v>
      </c>
      <c r="G703" s="3" t="s">
        <v>14834</v>
      </c>
      <c r="H703" s="3" t="s">
        <v>17651</v>
      </c>
      <c r="I703" s="3" t="s">
        <v>20468</v>
      </c>
    </row>
    <row r="704" spans="1:9" x14ac:dyDescent="0.25">
      <c r="A704" s="3" t="s">
        <v>49</v>
      </c>
      <c r="B704" s="3" t="s">
        <v>750</v>
      </c>
      <c r="C704" s="3" t="s">
        <v>3567</v>
      </c>
      <c r="D704" s="3" t="s">
        <v>6384</v>
      </c>
      <c r="E704" s="3" t="s">
        <v>12018</v>
      </c>
      <c r="F704" s="3" t="s">
        <v>9201</v>
      </c>
      <c r="G704" s="3" t="s">
        <v>14835</v>
      </c>
      <c r="H704" s="3" t="s">
        <v>17652</v>
      </c>
      <c r="I704" s="3" t="s">
        <v>20469</v>
      </c>
    </row>
    <row r="705" spans="1:9" x14ac:dyDescent="0.25">
      <c r="A705" s="3" t="s">
        <v>49</v>
      </c>
      <c r="B705" s="3" t="s">
        <v>751</v>
      </c>
      <c r="C705" s="3" t="s">
        <v>3568</v>
      </c>
      <c r="D705" s="3" t="s">
        <v>6385</v>
      </c>
      <c r="E705" s="3" t="s">
        <v>12019</v>
      </c>
      <c r="F705" s="3" t="s">
        <v>9202</v>
      </c>
      <c r="G705" s="3" t="s">
        <v>14836</v>
      </c>
      <c r="H705" s="3" t="s">
        <v>17653</v>
      </c>
      <c r="I705" s="3" t="s">
        <v>20470</v>
      </c>
    </row>
    <row r="706" spans="1:9" x14ac:dyDescent="0.25">
      <c r="A706" s="3" t="s">
        <v>49</v>
      </c>
      <c r="B706" s="3" t="s">
        <v>752</v>
      </c>
      <c r="C706" s="3" t="s">
        <v>3569</v>
      </c>
      <c r="D706" s="3" t="s">
        <v>6386</v>
      </c>
      <c r="E706" s="3" t="s">
        <v>12020</v>
      </c>
      <c r="F706" s="3" t="s">
        <v>9203</v>
      </c>
      <c r="G706" s="3" t="s">
        <v>14837</v>
      </c>
      <c r="H706" s="3" t="s">
        <v>17654</v>
      </c>
      <c r="I706" s="3" t="s">
        <v>20471</v>
      </c>
    </row>
    <row r="707" spans="1:9" x14ac:dyDescent="0.25">
      <c r="A707" s="3" t="s">
        <v>49</v>
      </c>
      <c r="B707" s="3" t="s">
        <v>753</v>
      </c>
      <c r="C707" s="3" t="s">
        <v>3570</v>
      </c>
      <c r="D707" s="3" t="s">
        <v>6387</v>
      </c>
      <c r="E707" s="3" t="s">
        <v>12021</v>
      </c>
      <c r="F707" s="3" t="s">
        <v>9204</v>
      </c>
      <c r="G707" s="3" t="s">
        <v>14838</v>
      </c>
      <c r="H707" s="3" t="s">
        <v>17655</v>
      </c>
      <c r="I707" s="3" t="s">
        <v>20472</v>
      </c>
    </row>
    <row r="708" spans="1:9" x14ac:dyDescent="0.25">
      <c r="A708" s="3" t="s">
        <v>49</v>
      </c>
      <c r="B708" s="3" t="s">
        <v>754</v>
      </c>
      <c r="C708" s="3" t="s">
        <v>3571</v>
      </c>
      <c r="D708" s="3" t="s">
        <v>6388</v>
      </c>
      <c r="E708" s="3" t="s">
        <v>12022</v>
      </c>
      <c r="F708" s="3" t="s">
        <v>9205</v>
      </c>
      <c r="G708" s="3" t="s">
        <v>14839</v>
      </c>
      <c r="H708" s="3" t="s">
        <v>17656</v>
      </c>
      <c r="I708" s="3" t="s">
        <v>20473</v>
      </c>
    </row>
    <row r="709" spans="1:9" x14ac:dyDescent="0.25">
      <c r="A709" s="3" t="s">
        <v>49</v>
      </c>
      <c r="B709" s="3" t="s">
        <v>755</v>
      </c>
      <c r="C709" s="3" t="s">
        <v>3572</v>
      </c>
      <c r="D709" s="3" t="s">
        <v>6389</v>
      </c>
      <c r="E709" s="3" t="s">
        <v>12023</v>
      </c>
      <c r="F709" s="3" t="s">
        <v>9206</v>
      </c>
      <c r="G709" s="3" t="s">
        <v>14840</v>
      </c>
      <c r="H709" s="3" t="s">
        <v>17657</v>
      </c>
      <c r="I709" s="3" t="s">
        <v>20474</v>
      </c>
    </row>
    <row r="710" spans="1:9" x14ac:dyDescent="0.25">
      <c r="A710" s="3" t="s">
        <v>49</v>
      </c>
      <c r="B710" s="3" t="s">
        <v>756</v>
      </c>
      <c r="C710" s="3" t="s">
        <v>3573</v>
      </c>
      <c r="D710" s="3" t="s">
        <v>6390</v>
      </c>
      <c r="E710" s="3" t="s">
        <v>12024</v>
      </c>
      <c r="F710" s="3" t="s">
        <v>9207</v>
      </c>
      <c r="G710" s="3" t="s">
        <v>14841</v>
      </c>
      <c r="H710" s="3" t="s">
        <v>17658</v>
      </c>
      <c r="I710" s="3" t="s">
        <v>20475</v>
      </c>
    </row>
    <row r="711" spans="1:9" x14ac:dyDescent="0.25">
      <c r="A711" s="3" t="s">
        <v>49</v>
      </c>
      <c r="B711" s="3" t="s">
        <v>757</v>
      </c>
      <c r="C711" s="3" t="s">
        <v>3574</v>
      </c>
      <c r="D711" s="3" t="s">
        <v>6391</v>
      </c>
      <c r="E711" s="3" t="s">
        <v>12025</v>
      </c>
      <c r="F711" s="3" t="s">
        <v>9208</v>
      </c>
      <c r="G711" s="3" t="s">
        <v>14842</v>
      </c>
      <c r="H711" s="3" t="s">
        <v>17659</v>
      </c>
      <c r="I711" s="3" t="s">
        <v>20476</v>
      </c>
    </row>
    <row r="712" spans="1:9" x14ac:dyDescent="0.25">
      <c r="A712" s="3" t="s">
        <v>49</v>
      </c>
      <c r="B712" s="3" t="s">
        <v>758</v>
      </c>
      <c r="C712" s="3" t="s">
        <v>3575</v>
      </c>
      <c r="D712" s="3" t="s">
        <v>6392</v>
      </c>
      <c r="E712" s="3" t="s">
        <v>12026</v>
      </c>
      <c r="F712" s="3" t="s">
        <v>9209</v>
      </c>
      <c r="G712" s="3" t="s">
        <v>14843</v>
      </c>
      <c r="H712" s="3" t="s">
        <v>17660</v>
      </c>
      <c r="I712" s="3" t="s">
        <v>20477</v>
      </c>
    </row>
    <row r="713" spans="1:9" x14ac:dyDescent="0.25">
      <c r="A713" s="3" t="s">
        <v>49</v>
      </c>
      <c r="B713" s="3" t="s">
        <v>759</v>
      </c>
      <c r="C713" s="3" t="s">
        <v>3576</v>
      </c>
      <c r="D713" s="3" t="s">
        <v>6393</v>
      </c>
      <c r="E713" s="3" t="s">
        <v>12027</v>
      </c>
      <c r="F713" s="3" t="s">
        <v>9210</v>
      </c>
      <c r="G713" s="3" t="s">
        <v>14844</v>
      </c>
      <c r="H713" s="3" t="s">
        <v>17661</v>
      </c>
      <c r="I713" s="3" t="s">
        <v>20478</v>
      </c>
    </row>
    <row r="714" spans="1:9" x14ac:dyDescent="0.25">
      <c r="A714" s="3" t="s">
        <v>49</v>
      </c>
      <c r="B714" s="3" t="s">
        <v>760</v>
      </c>
      <c r="C714" s="3" t="s">
        <v>3577</v>
      </c>
      <c r="D714" s="3" t="s">
        <v>6394</v>
      </c>
      <c r="E714" s="3" t="s">
        <v>12028</v>
      </c>
      <c r="F714" s="3" t="s">
        <v>9211</v>
      </c>
      <c r="G714" s="3" t="s">
        <v>14845</v>
      </c>
      <c r="H714" s="3" t="s">
        <v>17662</v>
      </c>
      <c r="I714" s="3" t="s">
        <v>20479</v>
      </c>
    </row>
    <row r="715" spans="1:9" x14ac:dyDescent="0.25">
      <c r="A715" s="3" t="s">
        <v>49</v>
      </c>
      <c r="B715" s="3" t="s">
        <v>761</v>
      </c>
      <c r="C715" s="3" t="s">
        <v>3578</v>
      </c>
      <c r="D715" s="3" t="s">
        <v>6395</v>
      </c>
      <c r="E715" s="3" t="s">
        <v>12029</v>
      </c>
      <c r="F715" s="3" t="s">
        <v>9212</v>
      </c>
      <c r="G715" s="3" t="s">
        <v>14846</v>
      </c>
      <c r="H715" s="3" t="s">
        <v>17663</v>
      </c>
      <c r="I715" s="3" t="s">
        <v>20480</v>
      </c>
    </row>
    <row r="716" spans="1:9" x14ac:dyDescent="0.25">
      <c r="A716" s="3" t="s">
        <v>49</v>
      </c>
      <c r="B716" s="3" t="s">
        <v>762</v>
      </c>
      <c r="C716" s="3" t="s">
        <v>3579</v>
      </c>
      <c r="D716" s="3" t="s">
        <v>6396</v>
      </c>
      <c r="E716" s="3" t="s">
        <v>12030</v>
      </c>
      <c r="F716" s="3" t="s">
        <v>9213</v>
      </c>
      <c r="G716" s="3" t="s">
        <v>14847</v>
      </c>
      <c r="H716" s="3" t="s">
        <v>17664</v>
      </c>
      <c r="I716" s="3" t="s">
        <v>20481</v>
      </c>
    </row>
    <row r="717" spans="1:9" x14ac:dyDescent="0.25">
      <c r="A717" s="3" t="s">
        <v>49</v>
      </c>
      <c r="B717" s="3" t="s">
        <v>763</v>
      </c>
      <c r="C717" s="3" t="s">
        <v>3580</v>
      </c>
      <c r="D717" s="3" t="s">
        <v>6397</v>
      </c>
      <c r="E717" s="3" t="s">
        <v>12031</v>
      </c>
      <c r="F717" s="3" t="s">
        <v>9214</v>
      </c>
      <c r="G717" s="3" t="s">
        <v>14848</v>
      </c>
      <c r="H717" s="3" t="s">
        <v>17665</v>
      </c>
      <c r="I717" s="3" t="s">
        <v>20482</v>
      </c>
    </row>
    <row r="718" spans="1:9" x14ac:dyDescent="0.25">
      <c r="A718" s="3" t="s">
        <v>49</v>
      </c>
      <c r="B718" s="3" t="s">
        <v>764</v>
      </c>
      <c r="C718" s="3" t="s">
        <v>3581</v>
      </c>
      <c r="D718" s="3" t="s">
        <v>6398</v>
      </c>
      <c r="E718" s="3" t="s">
        <v>12032</v>
      </c>
      <c r="F718" s="3" t="s">
        <v>9215</v>
      </c>
      <c r="G718" s="3" t="s">
        <v>14849</v>
      </c>
      <c r="H718" s="3" t="s">
        <v>17666</v>
      </c>
      <c r="I718" s="3" t="s">
        <v>20483</v>
      </c>
    </row>
    <row r="719" spans="1:9" x14ac:dyDescent="0.25">
      <c r="A719" s="3" t="s">
        <v>49</v>
      </c>
      <c r="B719" s="3" t="s">
        <v>765</v>
      </c>
      <c r="C719" s="3" t="s">
        <v>3582</v>
      </c>
      <c r="D719" s="3" t="s">
        <v>6399</v>
      </c>
      <c r="E719" s="3" t="s">
        <v>12033</v>
      </c>
      <c r="F719" s="3" t="s">
        <v>9216</v>
      </c>
      <c r="G719" s="3" t="s">
        <v>14850</v>
      </c>
      <c r="H719" s="3" t="s">
        <v>17667</v>
      </c>
      <c r="I719" s="3" t="s">
        <v>20484</v>
      </c>
    </row>
    <row r="720" spans="1:9" x14ac:dyDescent="0.25">
      <c r="A720" s="3" t="s">
        <v>49</v>
      </c>
      <c r="B720" s="3" t="s">
        <v>766</v>
      </c>
      <c r="C720" s="3" t="s">
        <v>3583</v>
      </c>
      <c r="D720" s="3" t="s">
        <v>6400</v>
      </c>
      <c r="E720" s="3" t="s">
        <v>12034</v>
      </c>
      <c r="F720" s="3" t="s">
        <v>9217</v>
      </c>
      <c r="G720" s="3" t="s">
        <v>14851</v>
      </c>
      <c r="H720" s="3" t="s">
        <v>17668</v>
      </c>
      <c r="I720" s="3" t="s">
        <v>20485</v>
      </c>
    </row>
    <row r="721" spans="1:9" x14ac:dyDescent="0.25">
      <c r="A721" s="3" t="s">
        <v>49</v>
      </c>
      <c r="B721" s="3" t="s">
        <v>767</v>
      </c>
      <c r="C721" s="3" t="s">
        <v>3584</v>
      </c>
      <c r="D721" s="3" t="s">
        <v>6401</v>
      </c>
      <c r="E721" s="3" t="s">
        <v>12035</v>
      </c>
      <c r="F721" s="3" t="s">
        <v>9218</v>
      </c>
      <c r="G721" s="3" t="s">
        <v>14852</v>
      </c>
      <c r="H721" s="3" t="s">
        <v>17669</v>
      </c>
      <c r="I721" s="3" t="s">
        <v>20486</v>
      </c>
    </row>
    <row r="722" spans="1:9" x14ac:dyDescent="0.25">
      <c r="A722" s="3" t="s">
        <v>49</v>
      </c>
      <c r="B722" s="3" t="s">
        <v>768</v>
      </c>
      <c r="C722" s="3" t="s">
        <v>3585</v>
      </c>
      <c r="D722" s="3" t="s">
        <v>6402</v>
      </c>
      <c r="E722" s="3" t="s">
        <v>12036</v>
      </c>
      <c r="F722" s="3" t="s">
        <v>9219</v>
      </c>
      <c r="G722" s="3" t="s">
        <v>14853</v>
      </c>
      <c r="H722" s="3" t="s">
        <v>17670</v>
      </c>
      <c r="I722" s="3" t="s">
        <v>20487</v>
      </c>
    </row>
    <row r="723" spans="1:9" x14ac:dyDescent="0.25">
      <c r="A723" s="3" t="s">
        <v>49</v>
      </c>
      <c r="B723" s="3" t="s">
        <v>769</v>
      </c>
      <c r="C723" s="3" t="s">
        <v>3586</v>
      </c>
      <c r="D723" s="3" t="s">
        <v>6403</v>
      </c>
      <c r="E723" s="3" t="s">
        <v>12037</v>
      </c>
      <c r="F723" s="3" t="s">
        <v>9220</v>
      </c>
      <c r="G723" s="3" t="s">
        <v>14854</v>
      </c>
      <c r="H723" s="3" t="s">
        <v>17671</v>
      </c>
      <c r="I723" s="3" t="s">
        <v>20488</v>
      </c>
    </row>
    <row r="724" spans="1:9" x14ac:dyDescent="0.25">
      <c r="A724" s="3" t="s">
        <v>49</v>
      </c>
      <c r="B724" s="3" t="s">
        <v>770</v>
      </c>
      <c r="C724" s="3" t="s">
        <v>3587</v>
      </c>
      <c r="D724" s="3" t="s">
        <v>6404</v>
      </c>
      <c r="E724" s="3" t="s">
        <v>12038</v>
      </c>
      <c r="F724" s="3" t="s">
        <v>9221</v>
      </c>
      <c r="G724" s="3" t="s">
        <v>14855</v>
      </c>
      <c r="H724" s="3" t="s">
        <v>17672</v>
      </c>
      <c r="I724" s="3" t="s">
        <v>20489</v>
      </c>
    </row>
    <row r="725" spans="1:9" x14ac:dyDescent="0.25">
      <c r="A725" s="3" t="s">
        <v>49</v>
      </c>
      <c r="B725" s="3" t="s">
        <v>771</v>
      </c>
      <c r="C725" s="3" t="s">
        <v>3588</v>
      </c>
      <c r="D725" s="3" t="s">
        <v>6405</v>
      </c>
      <c r="E725" s="3" t="s">
        <v>12039</v>
      </c>
      <c r="F725" s="3" t="s">
        <v>9222</v>
      </c>
      <c r="G725" s="3" t="s">
        <v>14856</v>
      </c>
      <c r="H725" s="3" t="s">
        <v>17673</v>
      </c>
      <c r="I725" s="3" t="s">
        <v>20490</v>
      </c>
    </row>
    <row r="726" spans="1:9" x14ac:dyDescent="0.25">
      <c r="A726" s="3" t="s">
        <v>49</v>
      </c>
      <c r="B726" s="3" t="s">
        <v>772</v>
      </c>
      <c r="C726" s="3" t="s">
        <v>3589</v>
      </c>
      <c r="D726" s="3" t="s">
        <v>6406</v>
      </c>
      <c r="E726" s="3" t="s">
        <v>12040</v>
      </c>
      <c r="F726" s="3" t="s">
        <v>9223</v>
      </c>
      <c r="G726" s="3" t="s">
        <v>14857</v>
      </c>
      <c r="H726" s="3" t="s">
        <v>17674</v>
      </c>
      <c r="I726" s="3" t="s">
        <v>20491</v>
      </c>
    </row>
    <row r="727" spans="1:9" x14ac:dyDescent="0.25">
      <c r="A727" s="3" t="s">
        <v>49</v>
      </c>
      <c r="B727" s="3" t="s">
        <v>773</v>
      </c>
      <c r="C727" s="3" t="s">
        <v>3590</v>
      </c>
      <c r="D727" s="3" t="s">
        <v>6407</v>
      </c>
      <c r="E727" s="3" t="s">
        <v>12041</v>
      </c>
      <c r="F727" s="3" t="s">
        <v>9224</v>
      </c>
      <c r="G727" s="3" t="s">
        <v>14858</v>
      </c>
      <c r="H727" s="3" t="s">
        <v>17675</v>
      </c>
      <c r="I727" s="3" t="s">
        <v>20492</v>
      </c>
    </row>
    <row r="728" spans="1:9" x14ac:dyDescent="0.25">
      <c r="A728" s="3" t="s">
        <v>49</v>
      </c>
      <c r="B728" s="3" t="s">
        <v>774</v>
      </c>
      <c r="C728" s="3" t="s">
        <v>3591</v>
      </c>
      <c r="D728" s="3" t="s">
        <v>6408</v>
      </c>
      <c r="E728" s="3" t="s">
        <v>12042</v>
      </c>
      <c r="F728" s="3" t="s">
        <v>9225</v>
      </c>
      <c r="G728" s="3" t="s">
        <v>14859</v>
      </c>
      <c r="H728" s="3" t="s">
        <v>17676</v>
      </c>
      <c r="I728" s="3" t="s">
        <v>20493</v>
      </c>
    </row>
    <row r="729" spans="1:9" x14ac:dyDescent="0.25">
      <c r="A729" s="3" t="s">
        <v>49</v>
      </c>
      <c r="B729" s="3" t="s">
        <v>775</v>
      </c>
      <c r="C729" s="3" t="s">
        <v>3592</v>
      </c>
      <c r="D729" s="3" t="s">
        <v>6409</v>
      </c>
      <c r="E729" s="3" t="s">
        <v>12043</v>
      </c>
      <c r="F729" s="3" t="s">
        <v>9226</v>
      </c>
      <c r="G729" s="3" t="s">
        <v>14860</v>
      </c>
      <c r="H729" s="3" t="s">
        <v>17677</v>
      </c>
      <c r="I729" s="3" t="s">
        <v>20494</v>
      </c>
    </row>
    <row r="730" spans="1:9" x14ac:dyDescent="0.25">
      <c r="A730" s="3" t="s">
        <v>49</v>
      </c>
      <c r="B730" s="3" t="s">
        <v>776</v>
      </c>
      <c r="C730" s="3" t="s">
        <v>3593</v>
      </c>
      <c r="D730" s="3" t="s">
        <v>6410</v>
      </c>
      <c r="E730" s="3" t="s">
        <v>12044</v>
      </c>
      <c r="F730" s="3" t="s">
        <v>9227</v>
      </c>
      <c r="G730" s="3" t="s">
        <v>14861</v>
      </c>
      <c r="H730" s="3" t="s">
        <v>17678</v>
      </c>
      <c r="I730" s="3" t="s">
        <v>20495</v>
      </c>
    </row>
    <row r="731" spans="1:9" x14ac:dyDescent="0.25">
      <c r="A731" s="3" t="s">
        <v>49</v>
      </c>
      <c r="B731" s="3" t="s">
        <v>777</v>
      </c>
      <c r="C731" s="3" t="s">
        <v>3594</v>
      </c>
      <c r="D731" s="3" t="s">
        <v>6411</v>
      </c>
      <c r="E731" s="3" t="s">
        <v>12045</v>
      </c>
      <c r="F731" s="3" t="s">
        <v>9228</v>
      </c>
      <c r="G731" s="3" t="s">
        <v>14862</v>
      </c>
      <c r="H731" s="3" t="s">
        <v>17679</v>
      </c>
      <c r="I731" s="3" t="s">
        <v>20496</v>
      </c>
    </row>
    <row r="732" spans="1:9" x14ac:dyDescent="0.25">
      <c r="A732" s="3" t="s">
        <v>49</v>
      </c>
      <c r="B732" s="3" t="s">
        <v>778</v>
      </c>
      <c r="C732" s="3" t="s">
        <v>3595</v>
      </c>
      <c r="D732" s="3" t="s">
        <v>6412</v>
      </c>
      <c r="E732" s="3" t="s">
        <v>12046</v>
      </c>
      <c r="F732" s="3" t="s">
        <v>9229</v>
      </c>
      <c r="G732" s="3" t="s">
        <v>14863</v>
      </c>
      <c r="H732" s="3" t="s">
        <v>17680</v>
      </c>
      <c r="I732" s="3" t="s">
        <v>20497</v>
      </c>
    </row>
    <row r="733" spans="1:9" x14ac:dyDescent="0.25">
      <c r="A733" s="3" t="s">
        <v>49</v>
      </c>
      <c r="B733" s="3" t="s">
        <v>779</v>
      </c>
      <c r="C733" s="3" t="s">
        <v>3596</v>
      </c>
      <c r="D733" s="3" t="s">
        <v>6413</v>
      </c>
      <c r="E733" s="3" t="s">
        <v>12047</v>
      </c>
      <c r="F733" s="3" t="s">
        <v>9230</v>
      </c>
      <c r="G733" s="3" t="s">
        <v>14864</v>
      </c>
      <c r="H733" s="3" t="s">
        <v>17681</v>
      </c>
      <c r="I733" s="3" t="s">
        <v>20498</v>
      </c>
    </row>
    <row r="734" spans="1:9" x14ac:dyDescent="0.25">
      <c r="A734" s="3" t="s">
        <v>49</v>
      </c>
      <c r="B734" s="3" t="s">
        <v>780</v>
      </c>
      <c r="C734" s="3" t="s">
        <v>3597</v>
      </c>
      <c r="D734" s="3" t="s">
        <v>6414</v>
      </c>
      <c r="E734" s="3" t="s">
        <v>12048</v>
      </c>
      <c r="F734" s="3" t="s">
        <v>9231</v>
      </c>
      <c r="G734" s="3" t="s">
        <v>14865</v>
      </c>
      <c r="H734" s="3" t="s">
        <v>17682</v>
      </c>
      <c r="I734" s="3" t="s">
        <v>20499</v>
      </c>
    </row>
    <row r="735" spans="1:9" x14ac:dyDescent="0.25">
      <c r="A735" s="3" t="s">
        <v>49</v>
      </c>
      <c r="B735" s="3" t="s">
        <v>781</v>
      </c>
      <c r="C735" s="3" t="s">
        <v>3598</v>
      </c>
      <c r="D735" s="3" t="s">
        <v>6415</v>
      </c>
      <c r="E735" s="3" t="s">
        <v>12049</v>
      </c>
      <c r="F735" s="3" t="s">
        <v>9232</v>
      </c>
      <c r="G735" s="3" t="s">
        <v>14866</v>
      </c>
      <c r="H735" s="3" t="s">
        <v>17683</v>
      </c>
      <c r="I735" s="3" t="s">
        <v>20500</v>
      </c>
    </row>
    <row r="736" spans="1:9" x14ac:dyDescent="0.25">
      <c r="A736" s="3" t="s">
        <v>49</v>
      </c>
      <c r="B736" s="3" t="s">
        <v>782</v>
      </c>
      <c r="C736" s="3" t="s">
        <v>3599</v>
      </c>
      <c r="D736" s="3" t="s">
        <v>6416</v>
      </c>
      <c r="E736" s="3" t="s">
        <v>12050</v>
      </c>
      <c r="F736" s="3" t="s">
        <v>9233</v>
      </c>
      <c r="G736" s="3" t="s">
        <v>14867</v>
      </c>
      <c r="H736" s="3" t="s">
        <v>17684</v>
      </c>
      <c r="I736" s="3" t="s">
        <v>20501</v>
      </c>
    </row>
    <row r="737" spans="1:9" x14ac:dyDescent="0.25">
      <c r="A737" s="3" t="s">
        <v>49</v>
      </c>
      <c r="B737" s="3" t="s">
        <v>783</v>
      </c>
      <c r="C737" s="3" t="s">
        <v>3600</v>
      </c>
      <c r="D737" s="3" t="s">
        <v>6417</v>
      </c>
      <c r="E737" s="3" t="s">
        <v>12051</v>
      </c>
      <c r="F737" s="3" t="s">
        <v>9234</v>
      </c>
      <c r="G737" s="3" t="s">
        <v>14868</v>
      </c>
      <c r="H737" s="3" t="s">
        <v>17685</v>
      </c>
      <c r="I737" s="3" t="s">
        <v>20502</v>
      </c>
    </row>
    <row r="738" spans="1:9" x14ac:dyDescent="0.25">
      <c r="A738" s="3" t="s">
        <v>49</v>
      </c>
      <c r="B738" s="3" t="s">
        <v>784</v>
      </c>
      <c r="C738" s="3" t="s">
        <v>3601</v>
      </c>
      <c r="D738" s="3" t="s">
        <v>6418</v>
      </c>
      <c r="E738" s="3" t="s">
        <v>12052</v>
      </c>
      <c r="F738" s="3" t="s">
        <v>9235</v>
      </c>
      <c r="G738" s="3" t="s">
        <v>14869</v>
      </c>
      <c r="H738" s="3" t="s">
        <v>17686</v>
      </c>
      <c r="I738" s="3" t="s">
        <v>20503</v>
      </c>
    </row>
    <row r="739" spans="1:9" x14ac:dyDescent="0.25">
      <c r="A739" s="3" t="s">
        <v>49</v>
      </c>
      <c r="B739" s="3" t="s">
        <v>785</v>
      </c>
      <c r="C739" s="3" t="s">
        <v>3602</v>
      </c>
      <c r="D739" s="3" t="s">
        <v>6419</v>
      </c>
      <c r="E739" s="3" t="s">
        <v>12053</v>
      </c>
      <c r="F739" s="3" t="s">
        <v>9236</v>
      </c>
      <c r="G739" s="3" t="s">
        <v>14870</v>
      </c>
      <c r="H739" s="3" t="s">
        <v>17687</v>
      </c>
      <c r="I739" s="3" t="s">
        <v>20504</v>
      </c>
    </row>
    <row r="740" spans="1:9" x14ac:dyDescent="0.25">
      <c r="A740" s="3" t="s">
        <v>49</v>
      </c>
      <c r="B740" s="3" t="s">
        <v>786</v>
      </c>
      <c r="C740" s="3" t="s">
        <v>3603</v>
      </c>
      <c r="D740" s="3" t="s">
        <v>6420</v>
      </c>
      <c r="E740" s="3" t="s">
        <v>12054</v>
      </c>
      <c r="F740" s="3" t="s">
        <v>9237</v>
      </c>
      <c r="G740" s="3" t="s">
        <v>14871</v>
      </c>
      <c r="H740" s="3" t="s">
        <v>17688</v>
      </c>
      <c r="I740" s="3" t="s">
        <v>20505</v>
      </c>
    </row>
    <row r="741" spans="1:9" x14ac:dyDescent="0.25">
      <c r="A741" s="3" t="s">
        <v>49</v>
      </c>
      <c r="B741" s="3" t="s">
        <v>787</v>
      </c>
      <c r="C741" s="3" t="s">
        <v>3604</v>
      </c>
      <c r="D741" s="3" t="s">
        <v>6421</v>
      </c>
      <c r="E741" s="3" t="s">
        <v>12055</v>
      </c>
      <c r="F741" s="3" t="s">
        <v>9238</v>
      </c>
      <c r="G741" s="3" t="s">
        <v>14872</v>
      </c>
      <c r="H741" s="3" t="s">
        <v>17689</v>
      </c>
      <c r="I741" s="3" t="s">
        <v>20506</v>
      </c>
    </row>
    <row r="742" spans="1:9" x14ac:dyDescent="0.25">
      <c r="A742" s="3" t="s">
        <v>49</v>
      </c>
      <c r="B742" s="3" t="s">
        <v>788</v>
      </c>
      <c r="C742" s="3" t="s">
        <v>3605</v>
      </c>
      <c r="D742" s="3" t="s">
        <v>6422</v>
      </c>
      <c r="E742" s="3" t="s">
        <v>12056</v>
      </c>
      <c r="F742" s="3" t="s">
        <v>9239</v>
      </c>
      <c r="G742" s="3" t="s">
        <v>14873</v>
      </c>
      <c r="H742" s="3" t="s">
        <v>17690</v>
      </c>
      <c r="I742" s="3" t="s">
        <v>20507</v>
      </c>
    </row>
    <row r="743" spans="1:9" x14ac:dyDescent="0.25">
      <c r="A743" s="3" t="s">
        <v>49</v>
      </c>
      <c r="B743" s="3" t="s">
        <v>789</v>
      </c>
      <c r="C743" s="3" t="s">
        <v>3606</v>
      </c>
      <c r="D743" s="3" t="s">
        <v>6423</v>
      </c>
      <c r="E743" s="3" t="s">
        <v>12057</v>
      </c>
      <c r="F743" s="3" t="s">
        <v>9240</v>
      </c>
      <c r="G743" s="3" t="s">
        <v>14874</v>
      </c>
      <c r="H743" s="3" t="s">
        <v>17691</v>
      </c>
      <c r="I743" s="3" t="s">
        <v>20508</v>
      </c>
    </row>
    <row r="744" spans="1:9" x14ac:dyDescent="0.25">
      <c r="A744" s="3" t="s">
        <v>49</v>
      </c>
      <c r="B744" s="3" t="s">
        <v>790</v>
      </c>
      <c r="C744" s="3" t="s">
        <v>3607</v>
      </c>
      <c r="D744" s="3" t="s">
        <v>6424</v>
      </c>
      <c r="E744" s="3" t="s">
        <v>12058</v>
      </c>
      <c r="F744" s="3" t="s">
        <v>9241</v>
      </c>
      <c r="G744" s="3" t="s">
        <v>14875</v>
      </c>
      <c r="H744" s="3" t="s">
        <v>17692</v>
      </c>
      <c r="I744" s="3" t="s">
        <v>20509</v>
      </c>
    </row>
    <row r="745" spans="1:9" x14ac:dyDescent="0.25">
      <c r="A745" s="3" t="s">
        <v>49</v>
      </c>
      <c r="B745" s="3" t="s">
        <v>791</v>
      </c>
      <c r="C745" s="3" t="s">
        <v>3608</v>
      </c>
      <c r="D745" s="3" t="s">
        <v>6425</v>
      </c>
      <c r="E745" s="3" t="s">
        <v>12059</v>
      </c>
      <c r="F745" s="3" t="s">
        <v>9242</v>
      </c>
      <c r="G745" s="3" t="s">
        <v>14876</v>
      </c>
      <c r="H745" s="3" t="s">
        <v>17693</v>
      </c>
      <c r="I745" s="3" t="s">
        <v>20510</v>
      </c>
    </row>
    <row r="746" spans="1:9" x14ac:dyDescent="0.25">
      <c r="A746" s="3" t="s">
        <v>49</v>
      </c>
      <c r="B746" s="3" t="s">
        <v>792</v>
      </c>
      <c r="C746" s="3" t="s">
        <v>3609</v>
      </c>
      <c r="D746" s="3" t="s">
        <v>6426</v>
      </c>
      <c r="E746" s="3" t="s">
        <v>12060</v>
      </c>
      <c r="F746" s="3" t="s">
        <v>9243</v>
      </c>
      <c r="G746" s="3" t="s">
        <v>14877</v>
      </c>
      <c r="H746" s="3" t="s">
        <v>17694</v>
      </c>
      <c r="I746" s="3" t="s">
        <v>20511</v>
      </c>
    </row>
    <row r="747" spans="1:9" x14ac:dyDescent="0.25">
      <c r="A747" s="3" t="s">
        <v>49</v>
      </c>
      <c r="B747" s="3" t="s">
        <v>793</v>
      </c>
      <c r="C747" s="3" t="s">
        <v>3610</v>
      </c>
      <c r="D747" s="3" t="s">
        <v>6427</v>
      </c>
      <c r="E747" s="3" t="s">
        <v>12061</v>
      </c>
      <c r="F747" s="3" t="s">
        <v>9244</v>
      </c>
      <c r="G747" s="3" t="s">
        <v>14878</v>
      </c>
      <c r="H747" s="3" t="s">
        <v>17695</v>
      </c>
      <c r="I747" s="3" t="s">
        <v>20512</v>
      </c>
    </row>
    <row r="748" spans="1:9" x14ac:dyDescent="0.25">
      <c r="A748" s="3" t="s">
        <v>49</v>
      </c>
      <c r="B748" s="3" t="s">
        <v>794</v>
      </c>
      <c r="C748" s="3" t="s">
        <v>3611</v>
      </c>
      <c r="D748" s="3" t="s">
        <v>6428</v>
      </c>
      <c r="E748" s="3" t="s">
        <v>12062</v>
      </c>
      <c r="F748" s="3" t="s">
        <v>9245</v>
      </c>
      <c r="G748" s="3" t="s">
        <v>14879</v>
      </c>
      <c r="H748" s="3" t="s">
        <v>17696</v>
      </c>
      <c r="I748" s="3" t="s">
        <v>20513</v>
      </c>
    </row>
    <row r="749" spans="1:9" x14ac:dyDescent="0.25">
      <c r="A749" s="3" t="s">
        <v>49</v>
      </c>
      <c r="B749" s="3" t="s">
        <v>795</v>
      </c>
      <c r="C749" s="3" t="s">
        <v>3612</v>
      </c>
      <c r="D749" s="3" t="s">
        <v>6429</v>
      </c>
      <c r="E749" s="3" t="s">
        <v>12063</v>
      </c>
      <c r="F749" s="3" t="s">
        <v>9246</v>
      </c>
      <c r="G749" s="3" t="s">
        <v>14880</v>
      </c>
      <c r="H749" s="3" t="s">
        <v>17697</v>
      </c>
      <c r="I749" s="3" t="s">
        <v>20514</v>
      </c>
    </row>
    <row r="750" spans="1:9" x14ac:dyDescent="0.25">
      <c r="A750" s="3" t="s">
        <v>49</v>
      </c>
      <c r="B750" s="3" t="s">
        <v>796</v>
      </c>
      <c r="C750" s="3" t="s">
        <v>3613</v>
      </c>
      <c r="D750" s="3" t="s">
        <v>6430</v>
      </c>
      <c r="E750" s="3" t="s">
        <v>12064</v>
      </c>
      <c r="F750" s="3" t="s">
        <v>9247</v>
      </c>
      <c r="G750" s="3" t="s">
        <v>14881</v>
      </c>
      <c r="H750" s="3" t="s">
        <v>17698</v>
      </c>
      <c r="I750" s="3" t="s">
        <v>20515</v>
      </c>
    </row>
    <row r="751" spans="1:9" x14ac:dyDescent="0.25">
      <c r="A751" s="3" t="s">
        <v>49</v>
      </c>
      <c r="B751" s="3" t="s">
        <v>797</v>
      </c>
      <c r="C751" s="3" t="s">
        <v>3614</v>
      </c>
      <c r="D751" s="3" t="s">
        <v>6431</v>
      </c>
      <c r="E751" s="3" t="s">
        <v>12065</v>
      </c>
      <c r="F751" s="3" t="s">
        <v>9248</v>
      </c>
      <c r="G751" s="3" t="s">
        <v>14882</v>
      </c>
      <c r="H751" s="3" t="s">
        <v>17699</v>
      </c>
      <c r="I751" s="3" t="s">
        <v>20516</v>
      </c>
    </row>
    <row r="752" spans="1:9" x14ac:dyDescent="0.25">
      <c r="A752" s="3" t="s">
        <v>49</v>
      </c>
      <c r="B752" s="3" t="s">
        <v>798</v>
      </c>
      <c r="C752" s="3" t="s">
        <v>3615</v>
      </c>
      <c r="D752" s="3" t="s">
        <v>6432</v>
      </c>
      <c r="E752" s="3" t="s">
        <v>12066</v>
      </c>
      <c r="F752" s="3" t="s">
        <v>9249</v>
      </c>
      <c r="G752" s="3" t="s">
        <v>14883</v>
      </c>
      <c r="H752" s="3" t="s">
        <v>17700</v>
      </c>
      <c r="I752" s="3" t="s">
        <v>20517</v>
      </c>
    </row>
    <row r="753" spans="1:9" x14ac:dyDescent="0.25">
      <c r="A753" s="3" t="s">
        <v>49</v>
      </c>
      <c r="B753" s="3" t="s">
        <v>799</v>
      </c>
      <c r="C753" s="3" t="s">
        <v>3616</v>
      </c>
      <c r="D753" s="3" t="s">
        <v>6433</v>
      </c>
      <c r="E753" s="3" t="s">
        <v>12067</v>
      </c>
      <c r="F753" s="3" t="s">
        <v>9250</v>
      </c>
      <c r="G753" s="3" t="s">
        <v>14884</v>
      </c>
      <c r="H753" s="3" t="s">
        <v>17701</v>
      </c>
      <c r="I753" s="3" t="s">
        <v>20518</v>
      </c>
    </row>
    <row r="754" spans="1:9" x14ac:dyDescent="0.25">
      <c r="A754" s="3" t="s">
        <v>49</v>
      </c>
      <c r="B754" s="3" t="s">
        <v>800</v>
      </c>
      <c r="C754" s="3" t="s">
        <v>3617</v>
      </c>
      <c r="D754" s="3" t="s">
        <v>6434</v>
      </c>
      <c r="E754" s="3" t="s">
        <v>12068</v>
      </c>
      <c r="F754" s="3" t="s">
        <v>9251</v>
      </c>
      <c r="G754" s="3" t="s">
        <v>14885</v>
      </c>
      <c r="H754" s="3" t="s">
        <v>17702</v>
      </c>
      <c r="I754" s="3" t="s">
        <v>20519</v>
      </c>
    </row>
    <row r="755" spans="1:9" x14ac:dyDescent="0.25">
      <c r="A755" s="3" t="s">
        <v>49</v>
      </c>
      <c r="B755" s="3" t="s">
        <v>801</v>
      </c>
      <c r="C755" s="3" t="s">
        <v>3618</v>
      </c>
      <c r="D755" s="3" t="s">
        <v>6435</v>
      </c>
      <c r="E755" s="3" t="s">
        <v>12069</v>
      </c>
      <c r="F755" s="3" t="s">
        <v>9252</v>
      </c>
      <c r="G755" s="3" t="s">
        <v>14886</v>
      </c>
      <c r="H755" s="3" t="s">
        <v>17703</v>
      </c>
      <c r="I755" s="3" t="s">
        <v>20520</v>
      </c>
    </row>
    <row r="756" spans="1:9" x14ac:dyDescent="0.25">
      <c r="A756" s="3" t="s">
        <v>49</v>
      </c>
      <c r="B756" s="3" t="s">
        <v>802</v>
      </c>
      <c r="C756" s="3" t="s">
        <v>3619</v>
      </c>
      <c r="D756" s="3" t="s">
        <v>6436</v>
      </c>
      <c r="E756" s="3" t="s">
        <v>12070</v>
      </c>
      <c r="F756" s="3" t="s">
        <v>9253</v>
      </c>
      <c r="G756" s="3" t="s">
        <v>14887</v>
      </c>
      <c r="H756" s="3" t="s">
        <v>17704</v>
      </c>
      <c r="I756" s="3" t="s">
        <v>20521</v>
      </c>
    </row>
    <row r="757" spans="1:9" x14ac:dyDescent="0.25">
      <c r="A757" s="3" t="s">
        <v>49</v>
      </c>
      <c r="B757" s="3" t="s">
        <v>803</v>
      </c>
      <c r="C757" s="3" t="s">
        <v>3620</v>
      </c>
      <c r="D757" s="3" t="s">
        <v>6437</v>
      </c>
      <c r="E757" s="3" t="s">
        <v>12071</v>
      </c>
      <c r="F757" s="3" t="s">
        <v>9254</v>
      </c>
      <c r="G757" s="3" t="s">
        <v>14888</v>
      </c>
      <c r="H757" s="3" t="s">
        <v>17705</v>
      </c>
      <c r="I757" s="3" t="s">
        <v>20522</v>
      </c>
    </row>
    <row r="758" spans="1:9" x14ac:dyDescent="0.25">
      <c r="A758" s="3" t="s">
        <v>49</v>
      </c>
      <c r="B758" s="3" t="s">
        <v>804</v>
      </c>
      <c r="C758" s="3" t="s">
        <v>3621</v>
      </c>
      <c r="D758" s="3" t="s">
        <v>6438</v>
      </c>
      <c r="E758" s="3" t="s">
        <v>12072</v>
      </c>
      <c r="F758" s="3" t="s">
        <v>9255</v>
      </c>
      <c r="G758" s="3" t="s">
        <v>14889</v>
      </c>
      <c r="H758" s="3" t="s">
        <v>17706</v>
      </c>
      <c r="I758" s="3" t="s">
        <v>20523</v>
      </c>
    </row>
    <row r="759" spans="1:9" x14ac:dyDescent="0.25">
      <c r="A759" s="3" t="s">
        <v>49</v>
      </c>
      <c r="B759" s="3" t="s">
        <v>805</v>
      </c>
      <c r="C759" s="3" t="s">
        <v>3622</v>
      </c>
      <c r="D759" s="3" t="s">
        <v>6439</v>
      </c>
      <c r="E759" s="3" t="s">
        <v>12073</v>
      </c>
      <c r="F759" s="3" t="s">
        <v>9256</v>
      </c>
      <c r="G759" s="3" t="s">
        <v>14890</v>
      </c>
      <c r="H759" s="3" t="s">
        <v>17707</v>
      </c>
      <c r="I759" s="3" t="s">
        <v>20524</v>
      </c>
    </row>
    <row r="760" spans="1:9" x14ac:dyDescent="0.25">
      <c r="A760" s="3" t="s">
        <v>49</v>
      </c>
      <c r="B760" s="3" t="s">
        <v>806</v>
      </c>
      <c r="C760" s="3" t="s">
        <v>3623</v>
      </c>
      <c r="D760" s="3" t="s">
        <v>6440</v>
      </c>
      <c r="E760" s="3" t="s">
        <v>12074</v>
      </c>
      <c r="F760" s="3" t="s">
        <v>9257</v>
      </c>
      <c r="G760" s="3" t="s">
        <v>14891</v>
      </c>
      <c r="H760" s="3" t="s">
        <v>17708</v>
      </c>
      <c r="I760" s="3" t="s">
        <v>20525</v>
      </c>
    </row>
    <row r="761" spans="1:9" x14ac:dyDescent="0.25">
      <c r="A761" s="3" t="s">
        <v>49</v>
      </c>
      <c r="B761" s="3" t="s">
        <v>807</v>
      </c>
      <c r="C761" s="3" t="s">
        <v>3624</v>
      </c>
      <c r="D761" s="3" t="s">
        <v>6441</v>
      </c>
      <c r="E761" s="3" t="s">
        <v>12075</v>
      </c>
      <c r="F761" s="3" t="s">
        <v>9258</v>
      </c>
      <c r="G761" s="3" t="s">
        <v>14892</v>
      </c>
      <c r="H761" s="3" t="s">
        <v>17709</v>
      </c>
      <c r="I761" s="3" t="s">
        <v>20526</v>
      </c>
    </row>
    <row r="762" spans="1:9" x14ac:dyDescent="0.25">
      <c r="A762" s="3" t="s">
        <v>49</v>
      </c>
      <c r="B762" s="3" t="s">
        <v>808</v>
      </c>
      <c r="C762" s="3" t="s">
        <v>3625</v>
      </c>
      <c r="D762" s="3" t="s">
        <v>6442</v>
      </c>
      <c r="E762" s="3" t="s">
        <v>12076</v>
      </c>
      <c r="F762" s="3" t="s">
        <v>9259</v>
      </c>
      <c r="G762" s="3" t="s">
        <v>14893</v>
      </c>
      <c r="H762" s="3" t="s">
        <v>17710</v>
      </c>
      <c r="I762" s="3" t="s">
        <v>20527</v>
      </c>
    </row>
    <row r="763" spans="1:9" x14ac:dyDescent="0.25">
      <c r="A763" s="3" t="s">
        <v>49</v>
      </c>
      <c r="B763" s="3" t="s">
        <v>809</v>
      </c>
      <c r="C763" s="3" t="s">
        <v>3626</v>
      </c>
      <c r="D763" s="3" t="s">
        <v>6443</v>
      </c>
      <c r="E763" s="3" t="s">
        <v>12077</v>
      </c>
      <c r="F763" s="3" t="s">
        <v>9260</v>
      </c>
      <c r="G763" s="3" t="s">
        <v>14894</v>
      </c>
      <c r="H763" s="3" t="s">
        <v>17711</v>
      </c>
      <c r="I763" s="3" t="s">
        <v>20528</v>
      </c>
    </row>
    <row r="764" spans="1:9" x14ac:dyDescent="0.25">
      <c r="A764" s="3" t="s">
        <v>49</v>
      </c>
      <c r="B764" s="3" t="s">
        <v>810</v>
      </c>
      <c r="C764" s="3" t="s">
        <v>3627</v>
      </c>
      <c r="D764" s="3" t="s">
        <v>6444</v>
      </c>
      <c r="E764" s="3" t="s">
        <v>12078</v>
      </c>
      <c r="F764" s="3" t="s">
        <v>9261</v>
      </c>
      <c r="G764" s="3" t="s">
        <v>14895</v>
      </c>
      <c r="H764" s="3" t="s">
        <v>17712</v>
      </c>
      <c r="I764" s="3" t="s">
        <v>20529</v>
      </c>
    </row>
    <row r="765" spans="1:9" x14ac:dyDescent="0.25">
      <c r="A765" s="3" t="s">
        <v>49</v>
      </c>
      <c r="B765" s="3" t="s">
        <v>811</v>
      </c>
      <c r="C765" s="3" t="s">
        <v>3628</v>
      </c>
      <c r="D765" s="3" t="s">
        <v>6445</v>
      </c>
      <c r="E765" s="3" t="s">
        <v>12079</v>
      </c>
      <c r="F765" s="3" t="s">
        <v>9262</v>
      </c>
      <c r="G765" s="3" t="s">
        <v>14896</v>
      </c>
      <c r="H765" s="3" t="s">
        <v>17713</v>
      </c>
      <c r="I765" s="3" t="s">
        <v>20530</v>
      </c>
    </row>
    <row r="766" spans="1:9" x14ac:dyDescent="0.25">
      <c r="A766" s="3" t="s">
        <v>49</v>
      </c>
      <c r="B766" s="3" t="s">
        <v>812</v>
      </c>
      <c r="C766" s="3" t="s">
        <v>3629</v>
      </c>
      <c r="D766" s="3" t="s">
        <v>6446</v>
      </c>
      <c r="E766" s="3" t="s">
        <v>12080</v>
      </c>
      <c r="F766" s="3" t="s">
        <v>9263</v>
      </c>
      <c r="G766" s="3" t="s">
        <v>14897</v>
      </c>
      <c r="H766" s="3" t="s">
        <v>17714</v>
      </c>
      <c r="I766" s="3" t="s">
        <v>20531</v>
      </c>
    </row>
    <row r="767" spans="1:9" x14ac:dyDescent="0.25">
      <c r="A767" s="3" t="s">
        <v>49</v>
      </c>
      <c r="B767" s="3" t="s">
        <v>813</v>
      </c>
      <c r="C767" s="3" t="s">
        <v>3630</v>
      </c>
      <c r="D767" s="3" t="s">
        <v>6447</v>
      </c>
      <c r="E767" s="3" t="s">
        <v>12081</v>
      </c>
      <c r="F767" s="3" t="s">
        <v>9264</v>
      </c>
      <c r="G767" s="3" t="s">
        <v>14898</v>
      </c>
      <c r="H767" s="3" t="s">
        <v>17715</v>
      </c>
      <c r="I767" s="3" t="s">
        <v>20532</v>
      </c>
    </row>
    <row r="768" spans="1:9" x14ac:dyDescent="0.25">
      <c r="A768" s="3" t="s">
        <v>49</v>
      </c>
      <c r="B768" s="3" t="s">
        <v>814</v>
      </c>
      <c r="C768" s="3" t="s">
        <v>3631</v>
      </c>
      <c r="D768" s="3" t="s">
        <v>6448</v>
      </c>
      <c r="E768" s="3" t="s">
        <v>12082</v>
      </c>
      <c r="F768" s="3" t="s">
        <v>9265</v>
      </c>
      <c r="G768" s="3" t="s">
        <v>14899</v>
      </c>
      <c r="H768" s="3" t="s">
        <v>17716</v>
      </c>
      <c r="I768" s="3" t="s">
        <v>20533</v>
      </c>
    </row>
    <row r="769" spans="1:9" x14ac:dyDescent="0.25">
      <c r="A769" s="3" t="s">
        <v>49</v>
      </c>
      <c r="B769" s="3" t="s">
        <v>815</v>
      </c>
      <c r="C769" s="3" t="s">
        <v>3632</v>
      </c>
      <c r="D769" s="3" t="s">
        <v>6449</v>
      </c>
      <c r="E769" s="3" t="s">
        <v>12083</v>
      </c>
      <c r="F769" s="3" t="s">
        <v>9266</v>
      </c>
      <c r="G769" s="3" t="s">
        <v>14900</v>
      </c>
      <c r="H769" s="3" t="s">
        <v>17717</v>
      </c>
      <c r="I769" s="3" t="s">
        <v>20534</v>
      </c>
    </row>
    <row r="770" spans="1:9" x14ac:dyDescent="0.25">
      <c r="A770" s="3" t="s">
        <v>49</v>
      </c>
      <c r="B770" s="3" t="s">
        <v>816</v>
      </c>
      <c r="C770" s="3" t="s">
        <v>3633</v>
      </c>
      <c r="D770" s="3" t="s">
        <v>6450</v>
      </c>
      <c r="E770" s="3" t="s">
        <v>12084</v>
      </c>
      <c r="F770" s="3" t="s">
        <v>9267</v>
      </c>
      <c r="G770" s="3" t="s">
        <v>14901</v>
      </c>
      <c r="H770" s="3" t="s">
        <v>17718</v>
      </c>
      <c r="I770" s="3" t="s">
        <v>20535</v>
      </c>
    </row>
    <row r="771" spans="1:9" x14ac:dyDescent="0.25">
      <c r="A771" s="3" t="s">
        <v>49</v>
      </c>
      <c r="B771" s="3" t="s">
        <v>817</v>
      </c>
      <c r="C771" s="3" t="s">
        <v>3634</v>
      </c>
      <c r="D771" s="3" t="s">
        <v>6451</v>
      </c>
      <c r="E771" s="3" t="s">
        <v>12085</v>
      </c>
      <c r="F771" s="3" t="s">
        <v>9268</v>
      </c>
      <c r="G771" s="3" t="s">
        <v>14902</v>
      </c>
      <c r="H771" s="3" t="s">
        <v>17719</v>
      </c>
      <c r="I771" s="3" t="s">
        <v>20536</v>
      </c>
    </row>
    <row r="772" spans="1:9" x14ac:dyDescent="0.25">
      <c r="A772" s="3" t="s">
        <v>49</v>
      </c>
      <c r="B772" s="3" t="s">
        <v>818</v>
      </c>
      <c r="C772" s="3" t="s">
        <v>3635</v>
      </c>
      <c r="D772" s="3" t="s">
        <v>6452</v>
      </c>
      <c r="E772" s="3" t="s">
        <v>12086</v>
      </c>
      <c r="F772" s="3" t="s">
        <v>9269</v>
      </c>
      <c r="G772" s="3" t="s">
        <v>14903</v>
      </c>
      <c r="H772" s="3" t="s">
        <v>17720</v>
      </c>
      <c r="I772" s="3" t="s">
        <v>20537</v>
      </c>
    </row>
    <row r="773" spans="1:9" x14ac:dyDescent="0.25">
      <c r="A773" s="3" t="s">
        <v>49</v>
      </c>
      <c r="B773" s="3" t="s">
        <v>819</v>
      </c>
      <c r="C773" s="3" t="s">
        <v>3636</v>
      </c>
      <c r="D773" s="3" t="s">
        <v>6453</v>
      </c>
      <c r="E773" s="3" t="s">
        <v>12087</v>
      </c>
      <c r="F773" s="3" t="s">
        <v>9270</v>
      </c>
      <c r="G773" s="3" t="s">
        <v>14904</v>
      </c>
      <c r="H773" s="3" t="s">
        <v>17721</v>
      </c>
      <c r="I773" s="3" t="s">
        <v>20538</v>
      </c>
    </row>
    <row r="774" spans="1:9" x14ac:dyDescent="0.25">
      <c r="A774" s="3" t="s">
        <v>49</v>
      </c>
      <c r="B774" s="3" t="s">
        <v>820</v>
      </c>
      <c r="C774" s="3" t="s">
        <v>3637</v>
      </c>
      <c r="D774" s="3" t="s">
        <v>6454</v>
      </c>
      <c r="E774" s="3" t="s">
        <v>12088</v>
      </c>
      <c r="F774" s="3" t="s">
        <v>9271</v>
      </c>
      <c r="G774" s="3" t="s">
        <v>14905</v>
      </c>
      <c r="H774" s="3" t="s">
        <v>17722</v>
      </c>
      <c r="I774" s="3" t="s">
        <v>20539</v>
      </c>
    </row>
    <row r="775" spans="1:9" x14ac:dyDescent="0.25">
      <c r="A775" s="3" t="s">
        <v>49</v>
      </c>
      <c r="B775" s="3" t="s">
        <v>821</v>
      </c>
      <c r="C775" s="3" t="s">
        <v>3638</v>
      </c>
      <c r="D775" s="3" t="s">
        <v>6455</v>
      </c>
      <c r="E775" s="3" t="s">
        <v>12089</v>
      </c>
      <c r="F775" s="3" t="s">
        <v>9272</v>
      </c>
      <c r="G775" s="3" t="s">
        <v>14906</v>
      </c>
      <c r="H775" s="3" t="s">
        <v>17723</v>
      </c>
      <c r="I775" s="3" t="s">
        <v>20540</v>
      </c>
    </row>
    <row r="776" spans="1:9" x14ac:dyDescent="0.25">
      <c r="A776" s="3" t="s">
        <v>49</v>
      </c>
      <c r="B776" s="3" t="s">
        <v>822</v>
      </c>
      <c r="C776" s="3" t="s">
        <v>3639</v>
      </c>
      <c r="D776" s="3" t="s">
        <v>6456</v>
      </c>
      <c r="E776" s="3" t="s">
        <v>12090</v>
      </c>
      <c r="F776" s="3" t="s">
        <v>9273</v>
      </c>
      <c r="G776" s="3" t="s">
        <v>14907</v>
      </c>
      <c r="H776" s="3" t="s">
        <v>17724</v>
      </c>
      <c r="I776" s="3" t="s">
        <v>20541</v>
      </c>
    </row>
    <row r="777" spans="1:9" x14ac:dyDescent="0.25">
      <c r="A777" s="3" t="s">
        <v>49</v>
      </c>
      <c r="B777" s="3" t="s">
        <v>823</v>
      </c>
      <c r="C777" s="3" t="s">
        <v>3640</v>
      </c>
      <c r="D777" s="3" t="s">
        <v>6457</v>
      </c>
      <c r="E777" s="3" t="s">
        <v>12091</v>
      </c>
      <c r="F777" s="3" t="s">
        <v>9274</v>
      </c>
      <c r="G777" s="3" t="s">
        <v>14908</v>
      </c>
      <c r="H777" s="3" t="s">
        <v>17725</v>
      </c>
      <c r="I777" s="3" t="s">
        <v>20542</v>
      </c>
    </row>
    <row r="778" spans="1:9" x14ac:dyDescent="0.25">
      <c r="A778" s="3" t="s">
        <v>49</v>
      </c>
      <c r="B778" s="3" t="s">
        <v>824</v>
      </c>
      <c r="C778" s="3" t="s">
        <v>3641</v>
      </c>
      <c r="D778" s="3" t="s">
        <v>6458</v>
      </c>
      <c r="E778" s="3" t="s">
        <v>12092</v>
      </c>
      <c r="F778" s="3" t="s">
        <v>9275</v>
      </c>
      <c r="G778" s="3" t="s">
        <v>14909</v>
      </c>
      <c r="H778" s="3" t="s">
        <v>17726</v>
      </c>
      <c r="I778" s="3" t="s">
        <v>20543</v>
      </c>
    </row>
    <row r="779" spans="1:9" x14ac:dyDescent="0.25">
      <c r="A779" s="3" t="s">
        <v>49</v>
      </c>
      <c r="B779" s="3" t="s">
        <v>825</v>
      </c>
      <c r="C779" s="3" t="s">
        <v>3642</v>
      </c>
      <c r="D779" s="3" t="s">
        <v>6459</v>
      </c>
      <c r="E779" s="3" t="s">
        <v>12093</v>
      </c>
      <c r="F779" s="3" t="s">
        <v>9276</v>
      </c>
      <c r="G779" s="3" t="s">
        <v>14910</v>
      </c>
      <c r="H779" s="3" t="s">
        <v>17727</v>
      </c>
      <c r="I779" s="3" t="s">
        <v>20544</v>
      </c>
    </row>
    <row r="780" spans="1:9" x14ac:dyDescent="0.25">
      <c r="A780" s="3" t="s">
        <v>49</v>
      </c>
      <c r="B780" s="3" t="s">
        <v>826</v>
      </c>
      <c r="C780" s="3" t="s">
        <v>3643</v>
      </c>
      <c r="D780" s="3" t="s">
        <v>6460</v>
      </c>
      <c r="E780" s="3" t="s">
        <v>12094</v>
      </c>
      <c r="F780" s="3" t="s">
        <v>9277</v>
      </c>
      <c r="G780" s="3" t="s">
        <v>14911</v>
      </c>
      <c r="H780" s="3" t="s">
        <v>17728</v>
      </c>
      <c r="I780" s="3" t="s">
        <v>20545</v>
      </c>
    </row>
    <row r="781" spans="1:9" x14ac:dyDescent="0.25">
      <c r="A781" s="3" t="s">
        <v>49</v>
      </c>
      <c r="B781" s="3" t="s">
        <v>827</v>
      </c>
      <c r="C781" s="3" t="s">
        <v>3644</v>
      </c>
      <c r="D781" s="3" t="s">
        <v>6461</v>
      </c>
      <c r="E781" s="3" t="s">
        <v>12095</v>
      </c>
      <c r="F781" s="3" t="s">
        <v>9278</v>
      </c>
      <c r="G781" s="3" t="s">
        <v>14912</v>
      </c>
      <c r="H781" s="3" t="s">
        <v>17729</v>
      </c>
      <c r="I781" s="3" t="s">
        <v>20546</v>
      </c>
    </row>
    <row r="782" spans="1:9" x14ac:dyDescent="0.25">
      <c r="A782" s="3" t="s">
        <v>49</v>
      </c>
      <c r="B782" s="3" t="s">
        <v>828</v>
      </c>
      <c r="C782" s="3" t="s">
        <v>3645</v>
      </c>
      <c r="D782" s="3" t="s">
        <v>6462</v>
      </c>
      <c r="E782" s="3" t="s">
        <v>12096</v>
      </c>
      <c r="F782" s="3" t="s">
        <v>9279</v>
      </c>
      <c r="G782" s="3" t="s">
        <v>14913</v>
      </c>
      <c r="H782" s="3" t="s">
        <v>17730</v>
      </c>
      <c r="I782" s="3" t="s">
        <v>20547</v>
      </c>
    </row>
    <row r="783" spans="1:9" x14ac:dyDescent="0.25">
      <c r="A783" s="3" t="s">
        <v>49</v>
      </c>
      <c r="B783" s="3" t="s">
        <v>829</v>
      </c>
      <c r="C783" s="3" t="s">
        <v>3646</v>
      </c>
      <c r="D783" s="3" t="s">
        <v>6463</v>
      </c>
      <c r="E783" s="3" t="s">
        <v>12097</v>
      </c>
      <c r="F783" s="3" t="s">
        <v>9280</v>
      </c>
      <c r="G783" s="3" t="s">
        <v>14914</v>
      </c>
      <c r="H783" s="3" t="s">
        <v>17731</v>
      </c>
      <c r="I783" s="3" t="s">
        <v>20548</v>
      </c>
    </row>
    <row r="784" spans="1:9" x14ac:dyDescent="0.25">
      <c r="A784" s="3" t="s">
        <v>49</v>
      </c>
      <c r="B784" s="3" t="s">
        <v>830</v>
      </c>
      <c r="C784" s="3" t="s">
        <v>3647</v>
      </c>
      <c r="D784" s="3" t="s">
        <v>6464</v>
      </c>
      <c r="E784" s="3" t="s">
        <v>12098</v>
      </c>
      <c r="F784" s="3" t="s">
        <v>9281</v>
      </c>
      <c r="G784" s="3" t="s">
        <v>14915</v>
      </c>
      <c r="H784" s="3" t="s">
        <v>17732</v>
      </c>
      <c r="I784" s="3" t="s">
        <v>20549</v>
      </c>
    </row>
    <row r="785" spans="1:9" x14ac:dyDescent="0.25">
      <c r="A785" s="3" t="s">
        <v>49</v>
      </c>
      <c r="B785" s="3" t="s">
        <v>831</v>
      </c>
      <c r="C785" s="3" t="s">
        <v>3648</v>
      </c>
      <c r="D785" s="3" t="s">
        <v>6465</v>
      </c>
      <c r="E785" s="3" t="s">
        <v>12099</v>
      </c>
      <c r="F785" s="3" t="s">
        <v>9282</v>
      </c>
      <c r="G785" s="3" t="s">
        <v>14916</v>
      </c>
      <c r="H785" s="3" t="s">
        <v>17733</v>
      </c>
      <c r="I785" s="3" t="s">
        <v>20550</v>
      </c>
    </row>
    <row r="786" spans="1:9" x14ac:dyDescent="0.25">
      <c r="A786" s="3" t="s">
        <v>49</v>
      </c>
      <c r="B786" s="3" t="s">
        <v>832</v>
      </c>
      <c r="C786" s="3" t="s">
        <v>3649</v>
      </c>
      <c r="D786" s="3" t="s">
        <v>6466</v>
      </c>
      <c r="E786" s="3" t="s">
        <v>12100</v>
      </c>
      <c r="F786" s="3" t="s">
        <v>9283</v>
      </c>
      <c r="G786" s="3" t="s">
        <v>14917</v>
      </c>
      <c r="H786" s="3" t="s">
        <v>17734</v>
      </c>
      <c r="I786" s="3" t="s">
        <v>20551</v>
      </c>
    </row>
    <row r="787" spans="1:9" x14ac:dyDescent="0.25">
      <c r="A787" s="3" t="s">
        <v>49</v>
      </c>
      <c r="B787" s="3" t="s">
        <v>833</v>
      </c>
      <c r="C787" s="3" t="s">
        <v>3650</v>
      </c>
      <c r="D787" s="3" t="s">
        <v>6467</v>
      </c>
      <c r="E787" s="3" t="s">
        <v>12101</v>
      </c>
      <c r="F787" s="3" t="s">
        <v>9284</v>
      </c>
      <c r="G787" s="3" t="s">
        <v>14918</v>
      </c>
      <c r="H787" s="3" t="s">
        <v>17735</v>
      </c>
      <c r="I787" s="3" t="s">
        <v>20552</v>
      </c>
    </row>
    <row r="788" spans="1:9" x14ac:dyDescent="0.25">
      <c r="A788" s="3" t="s">
        <v>49</v>
      </c>
      <c r="B788" s="3" t="s">
        <v>834</v>
      </c>
      <c r="C788" s="3" t="s">
        <v>3651</v>
      </c>
      <c r="D788" s="3" t="s">
        <v>6468</v>
      </c>
      <c r="E788" s="3" t="s">
        <v>12102</v>
      </c>
      <c r="F788" s="3" t="s">
        <v>9285</v>
      </c>
      <c r="G788" s="3" t="s">
        <v>14919</v>
      </c>
      <c r="H788" s="3" t="s">
        <v>17736</v>
      </c>
      <c r="I788" s="3" t="s">
        <v>20553</v>
      </c>
    </row>
    <row r="789" spans="1:9" x14ac:dyDescent="0.25">
      <c r="A789" s="3" t="s">
        <v>49</v>
      </c>
      <c r="B789" s="3" t="s">
        <v>835</v>
      </c>
      <c r="C789" s="3" t="s">
        <v>3652</v>
      </c>
      <c r="D789" s="3" t="s">
        <v>6469</v>
      </c>
      <c r="E789" s="3" t="s">
        <v>12103</v>
      </c>
      <c r="F789" s="3" t="s">
        <v>9286</v>
      </c>
      <c r="G789" s="3" t="s">
        <v>14920</v>
      </c>
      <c r="H789" s="3" t="s">
        <v>17737</v>
      </c>
      <c r="I789" s="3" t="s">
        <v>20554</v>
      </c>
    </row>
    <row r="790" spans="1:9" x14ac:dyDescent="0.25">
      <c r="A790" s="3" t="s">
        <v>49</v>
      </c>
      <c r="B790" s="3" t="s">
        <v>836</v>
      </c>
      <c r="C790" s="3" t="s">
        <v>3653</v>
      </c>
      <c r="D790" s="3" t="s">
        <v>6470</v>
      </c>
      <c r="E790" s="3" t="s">
        <v>12104</v>
      </c>
      <c r="F790" s="3" t="s">
        <v>9287</v>
      </c>
      <c r="G790" s="3" t="s">
        <v>14921</v>
      </c>
      <c r="H790" s="3" t="s">
        <v>17738</v>
      </c>
      <c r="I790" s="3" t="s">
        <v>20555</v>
      </c>
    </row>
    <row r="791" spans="1:9" x14ac:dyDescent="0.25">
      <c r="A791" s="3" t="s">
        <v>49</v>
      </c>
      <c r="B791" s="3" t="s">
        <v>837</v>
      </c>
      <c r="C791" s="3" t="s">
        <v>3654</v>
      </c>
      <c r="D791" s="3" t="s">
        <v>6471</v>
      </c>
      <c r="E791" s="3" t="s">
        <v>12105</v>
      </c>
      <c r="F791" s="3" t="s">
        <v>9288</v>
      </c>
      <c r="G791" s="3" t="s">
        <v>14922</v>
      </c>
      <c r="H791" s="3" t="s">
        <v>17739</v>
      </c>
      <c r="I791" s="3" t="s">
        <v>20556</v>
      </c>
    </row>
    <row r="792" spans="1:9" x14ac:dyDescent="0.25">
      <c r="A792" s="3" t="s">
        <v>49</v>
      </c>
      <c r="B792" s="3" t="s">
        <v>838</v>
      </c>
      <c r="C792" s="3" t="s">
        <v>3655</v>
      </c>
      <c r="D792" s="3" t="s">
        <v>6472</v>
      </c>
      <c r="E792" s="3" t="s">
        <v>12106</v>
      </c>
      <c r="F792" s="3" t="s">
        <v>9289</v>
      </c>
      <c r="G792" s="3" t="s">
        <v>14923</v>
      </c>
      <c r="H792" s="3" t="s">
        <v>17740</v>
      </c>
      <c r="I792" s="3" t="s">
        <v>20557</v>
      </c>
    </row>
    <row r="793" spans="1:9" x14ac:dyDescent="0.25">
      <c r="A793" s="3" t="s">
        <v>49</v>
      </c>
      <c r="B793" s="3" t="s">
        <v>839</v>
      </c>
      <c r="C793" s="3" t="s">
        <v>3656</v>
      </c>
      <c r="D793" s="3" t="s">
        <v>6473</v>
      </c>
      <c r="E793" s="3" t="s">
        <v>12107</v>
      </c>
      <c r="F793" s="3" t="s">
        <v>9290</v>
      </c>
      <c r="G793" s="3" t="s">
        <v>14924</v>
      </c>
      <c r="H793" s="3" t="s">
        <v>17741</v>
      </c>
      <c r="I793" s="3" t="s">
        <v>20558</v>
      </c>
    </row>
    <row r="794" spans="1:9" x14ac:dyDescent="0.25">
      <c r="A794" s="3" t="s">
        <v>49</v>
      </c>
      <c r="B794" s="3" t="s">
        <v>840</v>
      </c>
      <c r="C794" s="3" t="s">
        <v>3657</v>
      </c>
      <c r="D794" s="3" t="s">
        <v>6474</v>
      </c>
      <c r="E794" s="3" t="s">
        <v>12108</v>
      </c>
      <c r="F794" s="3" t="s">
        <v>9291</v>
      </c>
      <c r="G794" s="3" t="s">
        <v>14925</v>
      </c>
      <c r="H794" s="3" t="s">
        <v>17742</v>
      </c>
      <c r="I794" s="3" t="s">
        <v>20559</v>
      </c>
    </row>
    <row r="795" spans="1:9" x14ac:dyDescent="0.25">
      <c r="A795" s="3" t="s">
        <v>49</v>
      </c>
      <c r="B795" s="3" t="s">
        <v>841</v>
      </c>
      <c r="C795" s="3" t="s">
        <v>3658</v>
      </c>
      <c r="D795" s="3" t="s">
        <v>6475</v>
      </c>
      <c r="E795" s="3" t="s">
        <v>12109</v>
      </c>
      <c r="F795" s="3" t="s">
        <v>9292</v>
      </c>
      <c r="G795" s="3" t="s">
        <v>14926</v>
      </c>
      <c r="H795" s="3" t="s">
        <v>17743</v>
      </c>
      <c r="I795" s="3" t="s">
        <v>20560</v>
      </c>
    </row>
    <row r="796" spans="1:9" x14ac:dyDescent="0.25">
      <c r="A796" s="3" t="s">
        <v>49</v>
      </c>
      <c r="B796" s="3" t="s">
        <v>842</v>
      </c>
      <c r="C796" s="3" t="s">
        <v>3659</v>
      </c>
      <c r="D796" s="3" t="s">
        <v>6476</v>
      </c>
      <c r="E796" s="3" t="s">
        <v>12110</v>
      </c>
      <c r="F796" s="3" t="s">
        <v>9293</v>
      </c>
      <c r="G796" s="3" t="s">
        <v>14927</v>
      </c>
      <c r="H796" s="3" t="s">
        <v>17744</v>
      </c>
      <c r="I796" s="3" t="s">
        <v>20561</v>
      </c>
    </row>
    <row r="797" spans="1:9" x14ac:dyDescent="0.25">
      <c r="A797" s="3" t="s">
        <v>49</v>
      </c>
      <c r="B797" s="3" t="s">
        <v>843</v>
      </c>
      <c r="C797" s="3" t="s">
        <v>3660</v>
      </c>
      <c r="D797" s="3" t="s">
        <v>6477</v>
      </c>
      <c r="E797" s="3" t="s">
        <v>12111</v>
      </c>
      <c r="F797" s="3" t="s">
        <v>9294</v>
      </c>
      <c r="G797" s="3" t="s">
        <v>14928</v>
      </c>
      <c r="H797" s="3" t="s">
        <v>17745</v>
      </c>
      <c r="I797" s="3" t="s">
        <v>20562</v>
      </c>
    </row>
    <row r="798" spans="1:9" x14ac:dyDescent="0.25">
      <c r="A798" s="3" t="s">
        <v>49</v>
      </c>
      <c r="B798" s="3" t="s">
        <v>844</v>
      </c>
      <c r="C798" s="3" t="s">
        <v>3661</v>
      </c>
      <c r="D798" s="3" t="s">
        <v>6478</v>
      </c>
      <c r="E798" s="3" t="s">
        <v>12112</v>
      </c>
      <c r="F798" s="3" t="s">
        <v>9295</v>
      </c>
      <c r="G798" s="3" t="s">
        <v>14929</v>
      </c>
      <c r="H798" s="3" t="s">
        <v>17746</v>
      </c>
      <c r="I798" s="3" t="s">
        <v>20563</v>
      </c>
    </row>
    <row r="799" spans="1:9" x14ac:dyDescent="0.25">
      <c r="A799" s="3" t="s">
        <v>49</v>
      </c>
      <c r="B799" s="3" t="s">
        <v>845</v>
      </c>
      <c r="C799" s="3" t="s">
        <v>3662</v>
      </c>
      <c r="D799" s="3" t="s">
        <v>6479</v>
      </c>
      <c r="E799" s="3" t="s">
        <v>12113</v>
      </c>
      <c r="F799" s="3" t="s">
        <v>9296</v>
      </c>
      <c r="G799" s="3" t="s">
        <v>14930</v>
      </c>
      <c r="H799" s="3" t="s">
        <v>17747</v>
      </c>
      <c r="I799" s="3" t="s">
        <v>20564</v>
      </c>
    </row>
    <row r="800" spans="1:9" x14ac:dyDescent="0.25">
      <c r="A800" s="3" t="s">
        <v>49</v>
      </c>
      <c r="B800" s="3" t="s">
        <v>846</v>
      </c>
      <c r="C800" s="3" t="s">
        <v>3663</v>
      </c>
      <c r="D800" s="3" t="s">
        <v>6480</v>
      </c>
      <c r="E800" s="3" t="s">
        <v>12114</v>
      </c>
      <c r="F800" s="3" t="s">
        <v>9297</v>
      </c>
      <c r="G800" s="3" t="s">
        <v>14931</v>
      </c>
      <c r="H800" s="3" t="s">
        <v>17748</v>
      </c>
      <c r="I800" s="3" t="s">
        <v>20565</v>
      </c>
    </row>
    <row r="801" spans="1:9" x14ac:dyDescent="0.25">
      <c r="A801" s="3" t="s">
        <v>49</v>
      </c>
      <c r="B801" s="3" t="s">
        <v>847</v>
      </c>
      <c r="C801" s="3" t="s">
        <v>3664</v>
      </c>
      <c r="D801" s="3" t="s">
        <v>6481</v>
      </c>
      <c r="E801" s="3" t="s">
        <v>12115</v>
      </c>
      <c r="F801" s="3" t="s">
        <v>9298</v>
      </c>
      <c r="G801" s="3" t="s">
        <v>14932</v>
      </c>
      <c r="H801" s="3" t="s">
        <v>17749</v>
      </c>
      <c r="I801" s="3" t="s">
        <v>20566</v>
      </c>
    </row>
    <row r="802" spans="1:9" x14ac:dyDescent="0.25">
      <c r="A802" s="3" t="s">
        <v>49</v>
      </c>
      <c r="B802" s="3" t="s">
        <v>848</v>
      </c>
      <c r="C802" s="3" t="s">
        <v>3665</v>
      </c>
      <c r="D802" s="3" t="s">
        <v>6482</v>
      </c>
      <c r="E802" s="3" t="s">
        <v>12116</v>
      </c>
      <c r="F802" s="3" t="s">
        <v>9299</v>
      </c>
      <c r="G802" s="3" t="s">
        <v>14933</v>
      </c>
      <c r="H802" s="3" t="s">
        <v>17750</v>
      </c>
      <c r="I802" s="3" t="s">
        <v>20567</v>
      </c>
    </row>
    <row r="803" spans="1:9" x14ac:dyDescent="0.25">
      <c r="A803" s="3" t="s">
        <v>49</v>
      </c>
      <c r="B803" s="3" t="s">
        <v>849</v>
      </c>
      <c r="C803" s="3" t="s">
        <v>3666</v>
      </c>
      <c r="D803" s="3" t="s">
        <v>6483</v>
      </c>
      <c r="E803" s="3" t="s">
        <v>12117</v>
      </c>
      <c r="F803" s="3" t="s">
        <v>9300</v>
      </c>
      <c r="G803" s="3" t="s">
        <v>14934</v>
      </c>
      <c r="H803" s="3" t="s">
        <v>17751</v>
      </c>
      <c r="I803" s="3" t="s">
        <v>20568</v>
      </c>
    </row>
    <row r="804" spans="1:9" x14ac:dyDescent="0.25">
      <c r="A804" s="3" t="s">
        <v>49</v>
      </c>
      <c r="B804" s="3" t="s">
        <v>850</v>
      </c>
      <c r="C804" s="3" t="s">
        <v>3667</v>
      </c>
      <c r="D804" s="3" t="s">
        <v>6484</v>
      </c>
      <c r="E804" s="3" t="s">
        <v>12118</v>
      </c>
      <c r="F804" s="3" t="s">
        <v>9301</v>
      </c>
      <c r="G804" s="3" t="s">
        <v>14935</v>
      </c>
      <c r="H804" s="3" t="s">
        <v>17752</v>
      </c>
      <c r="I804" s="3" t="s">
        <v>20569</v>
      </c>
    </row>
    <row r="805" spans="1:9" x14ac:dyDescent="0.25">
      <c r="A805" s="3" t="s">
        <v>49</v>
      </c>
      <c r="B805" s="3" t="s">
        <v>851</v>
      </c>
      <c r="C805" s="3" t="s">
        <v>3668</v>
      </c>
      <c r="D805" s="3" t="s">
        <v>6485</v>
      </c>
      <c r="E805" s="3" t="s">
        <v>12119</v>
      </c>
      <c r="F805" s="3" t="s">
        <v>9302</v>
      </c>
      <c r="G805" s="3" t="s">
        <v>14936</v>
      </c>
      <c r="H805" s="3" t="s">
        <v>17753</v>
      </c>
      <c r="I805" s="3" t="s">
        <v>20570</v>
      </c>
    </row>
    <row r="806" spans="1:9" x14ac:dyDescent="0.25">
      <c r="A806" s="3" t="s">
        <v>49</v>
      </c>
      <c r="B806" s="3" t="s">
        <v>852</v>
      </c>
      <c r="C806" s="3" t="s">
        <v>3669</v>
      </c>
      <c r="D806" s="3" t="s">
        <v>6486</v>
      </c>
      <c r="E806" s="3" t="s">
        <v>12120</v>
      </c>
      <c r="F806" s="3" t="s">
        <v>9303</v>
      </c>
      <c r="G806" s="3" t="s">
        <v>14937</v>
      </c>
      <c r="H806" s="3" t="s">
        <v>17754</v>
      </c>
      <c r="I806" s="3" t="s">
        <v>20571</v>
      </c>
    </row>
    <row r="807" spans="1:9" x14ac:dyDescent="0.25">
      <c r="A807" s="3" t="s">
        <v>49</v>
      </c>
      <c r="B807" s="3" t="s">
        <v>853</v>
      </c>
      <c r="C807" s="3" t="s">
        <v>3670</v>
      </c>
      <c r="D807" s="3" t="s">
        <v>6487</v>
      </c>
      <c r="E807" s="3" t="s">
        <v>12121</v>
      </c>
      <c r="F807" s="3" t="s">
        <v>9304</v>
      </c>
      <c r="G807" s="3" t="s">
        <v>14938</v>
      </c>
      <c r="H807" s="3" t="s">
        <v>17755</v>
      </c>
      <c r="I807" s="3" t="s">
        <v>20572</v>
      </c>
    </row>
    <row r="808" spans="1:9" x14ac:dyDescent="0.25">
      <c r="A808" s="3" t="s">
        <v>49</v>
      </c>
      <c r="B808" s="3" t="s">
        <v>854</v>
      </c>
      <c r="C808" s="3" t="s">
        <v>3671</v>
      </c>
      <c r="D808" s="3" t="s">
        <v>6488</v>
      </c>
      <c r="E808" s="3" t="s">
        <v>12122</v>
      </c>
      <c r="F808" s="3" t="s">
        <v>9305</v>
      </c>
      <c r="G808" s="3" t="s">
        <v>14939</v>
      </c>
      <c r="H808" s="3" t="s">
        <v>17756</v>
      </c>
      <c r="I808" s="3" t="s">
        <v>20573</v>
      </c>
    </row>
    <row r="809" spans="1:9" x14ac:dyDescent="0.25">
      <c r="A809" s="3" t="s">
        <v>49</v>
      </c>
      <c r="B809" s="3" t="s">
        <v>855</v>
      </c>
      <c r="C809" s="3" t="s">
        <v>3672</v>
      </c>
      <c r="D809" s="3" t="s">
        <v>6489</v>
      </c>
      <c r="E809" s="3" t="s">
        <v>12123</v>
      </c>
      <c r="F809" s="3" t="s">
        <v>9306</v>
      </c>
      <c r="G809" s="3" t="s">
        <v>14940</v>
      </c>
      <c r="H809" s="3" t="s">
        <v>17757</v>
      </c>
      <c r="I809" s="3" t="s">
        <v>20574</v>
      </c>
    </row>
    <row r="810" spans="1:9" x14ac:dyDescent="0.25">
      <c r="A810" s="3" t="s">
        <v>49</v>
      </c>
      <c r="B810" s="3" t="s">
        <v>856</v>
      </c>
      <c r="C810" s="3" t="s">
        <v>3673</v>
      </c>
      <c r="D810" s="3" t="s">
        <v>6490</v>
      </c>
      <c r="E810" s="3" t="s">
        <v>12124</v>
      </c>
      <c r="F810" s="3" t="s">
        <v>9307</v>
      </c>
      <c r="G810" s="3" t="s">
        <v>14941</v>
      </c>
      <c r="H810" s="3" t="s">
        <v>17758</v>
      </c>
      <c r="I810" s="3" t="s">
        <v>20575</v>
      </c>
    </row>
    <row r="811" spans="1:9" x14ac:dyDescent="0.25">
      <c r="A811" s="3" t="s">
        <v>49</v>
      </c>
      <c r="B811" s="3" t="s">
        <v>857</v>
      </c>
      <c r="C811" s="3" t="s">
        <v>3674</v>
      </c>
      <c r="D811" s="3" t="s">
        <v>6491</v>
      </c>
      <c r="E811" s="3" t="s">
        <v>12125</v>
      </c>
      <c r="F811" s="3" t="s">
        <v>9308</v>
      </c>
      <c r="G811" s="3" t="s">
        <v>14942</v>
      </c>
      <c r="H811" s="3" t="s">
        <v>17759</v>
      </c>
      <c r="I811" s="3" t="s">
        <v>20576</v>
      </c>
    </row>
    <row r="812" spans="1:9" x14ac:dyDescent="0.25">
      <c r="A812" s="3" t="s">
        <v>49</v>
      </c>
      <c r="B812" s="3" t="s">
        <v>858</v>
      </c>
      <c r="C812" s="3" t="s">
        <v>3675</v>
      </c>
      <c r="D812" s="3" t="s">
        <v>6492</v>
      </c>
      <c r="E812" s="3" t="s">
        <v>12126</v>
      </c>
      <c r="F812" s="3" t="s">
        <v>9309</v>
      </c>
      <c r="G812" s="3" t="s">
        <v>14943</v>
      </c>
      <c r="H812" s="3" t="s">
        <v>17760</v>
      </c>
      <c r="I812" s="3" t="s">
        <v>20577</v>
      </c>
    </row>
    <row r="813" spans="1:9" x14ac:dyDescent="0.25">
      <c r="A813" s="3" t="s">
        <v>49</v>
      </c>
      <c r="B813" s="3" t="s">
        <v>859</v>
      </c>
      <c r="C813" s="3" t="s">
        <v>3676</v>
      </c>
      <c r="D813" s="3" t="s">
        <v>6493</v>
      </c>
      <c r="E813" s="3" t="s">
        <v>12127</v>
      </c>
      <c r="F813" s="3" t="s">
        <v>9310</v>
      </c>
      <c r="G813" s="3" t="s">
        <v>14944</v>
      </c>
      <c r="H813" s="3" t="s">
        <v>17761</v>
      </c>
      <c r="I813" s="3" t="s">
        <v>20578</v>
      </c>
    </row>
    <row r="814" spans="1:9" x14ac:dyDescent="0.25">
      <c r="A814" s="3" t="s">
        <v>49</v>
      </c>
      <c r="B814" s="3" t="s">
        <v>860</v>
      </c>
      <c r="C814" s="3" t="s">
        <v>3677</v>
      </c>
      <c r="D814" s="3" t="s">
        <v>6494</v>
      </c>
      <c r="E814" s="3" t="s">
        <v>12128</v>
      </c>
      <c r="F814" s="3" t="s">
        <v>9311</v>
      </c>
      <c r="G814" s="3" t="s">
        <v>14945</v>
      </c>
      <c r="H814" s="3" t="s">
        <v>17762</v>
      </c>
      <c r="I814" s="3" t="s">
        <v>20579</v>
      </c>
    </row>
    <row r="815" spans="1:9" x14ac:dyDescent="0.25">
      <c r="A815" s="3" t="s">
        <v>49</v>
      </c>
      <c r="B815" s="3" t="s">
        <v>861</v>
      </c>
      <c r="C815" s="3" t="s">
        <v>3678</v>
      </c>
      <c r="D815" s="3" t="s">
        <v>6495</v>
      </c>
      <c r="E815" s="3" t="s">
        <v>12129</v>
      </c>
      <c r="F815" s="3" t="s">
        <v>9312</v>
      </c>
      <c r="G815" s="3" t="s">
        <v>14946</v>
      </c>
      <c r="H815" s="3" t="s">
        <v>17763</v>
      </c>
      <c r="I815" s="3" t="s">
        <v>20580</v>
      </c>
    </row>
    <row r="816" spans="1:9" x14ac:dyDescent="0.25">
      <c r="A816" s="3" t="s">
        <v>49</v>
      </c>
      <c r="B816" s="3" t="s">
        <v>862</v>
      </c>
      <c r="C816" s="3" t="s">
        <v>3679</v>
      </c>
      <c r="D816" s="3" t="s">
        <v>6496</v>
      </c>
      <c r="E816" s="3" t="s">
        <v>12130</v>
      </c>
      <c r="F816" s="3" t="s">
        <v>9313</v>
      </c>
      <c r="G816" s="3" t="s">
        <v>14947</v>
      </c>
      <c r="H816" s="3" t="s">
        <v>17764</v>
      </c>
      <c r="I816" s="3" t="s">
        <v>20581</v>
      </c>
    </row>
    <row r="817" spans="1:9" x14ac:dyDescent="0.25">
      <c r="A817" s="3" t="s">
        <v>49</v>
      </c>
      <c r="B817" s="3" t="s">
        <v>863</v>
      </c>
      <c r="C817" s="3" t="s">
        <v>3680</v>
      </c>
      <c r="D817" s="3" t="s">
        <v>6497</v>
      </c>
      <c r="E817" s="3" t="s">
        <v>12131</v>
      </c>
      <c r="F817" s="3" t="s">
        <v>9314</v>
      </c>
      <c r="G817" s="3" t="s">
        <v>14948</v>
      </c>
      <c r="H817" s="3" t="s">
        <v>17765</v>
      </c>
      <c r="I817" s="3" t="s">
        <v>20582</v>
      </c>
    </row>
    <row r="818" spans="1:9" x14ac:dyDescent="0.25">
      <c r="A818" s="3" t="s">
        <v>49</v>
      </c>
      <c r="B818" s="3" t="s">
        <v>864</v>
      </c>
      <c r="C818" s="3" t="s">
        <v>3681</v>
      </c>
      <c r="D818" s="3" t="s">
        <v>6498</v>
      </c>
      <c r="E818" s="3" t="s">
        <v>12132</v>
      </c>
      <c r="F818" s="3" t="s">
        <v>9315</v>
      </c>
      <c r="G818" s="3" t="s">
        <v>14949</v>
      </c>
      <c r="H818" s="3" t="s">
        <v>17766</v>
      </c>
      <c r="I818" s="3" t="s">
        <v>20583</v>
      </c>
    </row>
    <row r="819" spans="1:9" x14ac:dyDescent="0.25">
      <c r="A819" s="3" t="s">
        <v>49</v>
      </c>
      <c r="B819" s="3" t="s">
        <v>865</v>
      </c>
      <c r="C819" s="3" t="s">
        <v>3682</v>
      </c>
      <c r="D819" s="3" t="s">
        <v>6499</v>
      </c>
      <c r="E819" s="3" t="s">
        <v>12133</v>
      </c>
      <c r="F819" s="3" t="s">
        <v>9316</v>
      </c>
      <c r="G819" s="3" t="s">
        <v>14950</v>
      </c>
      <c r="H819" s="3" t="s">
        <v>17767</v>
      </c>
      <c r="I819" s="3" t="s">
        <v>20584</v>
      </c>
    </row>
    <row r="820" spans="1:9" x14ac:dyDescent="0.25">
      <c r="A820" s="3" t="s">
        <v>49</v>
      </c>
      <c r="B820" s="3" t="s">
        <v>866</v>
      </c>
      <c r="C820" s="3" t="s">
        <v>3683</v>
      </c>
      <c r="D820" s="3" t="s">
        <v>6500</v>
      </c>
      <c r="E820" s="3" t="s">
        <v>12134</v>
      </c>
      <c r="F820" s="3" t="s">
        <v>9317</v>
      </c>
      <c r="G820" s="3" t="s">
        <v>14951</v>
      </c>
      <c r="H820" s="3" t="s">
        <v>17768</v>
      </c>
      <c r="I820" s="3" t="s">
        <v>20585</v>
      </c>
    </row>
    <row r="821" spans="1:9" x14ac:dyDescent="0.25">
      <c r="A821" s="3" t="s">
        <v>49</v>
      </c>
      <c r="B821" s="3" t="s">
        <v>867</v>
      </c>
      <c r="C821" s="3" t="s">
        <v>3684</v>
      </c>
      <c r="D821" s="3" t="s">
        <v>6501</v>
      </c>
      <c r="E821" s="3" t="s">
        <v>12135</v>
      </c>
      <c r="F821" s="3" t="s">
        <v>9318</v>
      </c>
      <c r="G821" s="3" t="s">
        <v>14952</v>
      </c>
      <c r="H821" s="3" t="s">
        <v>17769</v>
      </c>
      <c r="I821" s="3" t="s">
        <v>20586</v>
      </c>
    </row>
    <row r="822" spans="1:9" x14ac:dyDescent="0.25">
      <c r="A822" s="3" t="s">
        <v>49</v>
      </c>
      <c r="B822" s="3" t="s">
        <v>868</v>
      </c>
      <c r="C822" s="3" t="s">
        <v>3685</v>
      </c>
      <c r="D822" s="3" t="s">
        <v>6502</v>
      </c>
      <c r="E822" s="3" t="s">
        <v>12136</v>
      </c>
      <c r="F822" s="3" t="s">
        <v>9319</v>
      </c>
      <c r="G822" s="3" t="s">
        <v>14953</v>
      </c>
      <c r="H822" s="3" t="s">
        <v>17770</v>
      </c>
      <c r="I822" s="3" t="s">
        <v>20587</v>
      </c>
    </row>
    <row r="823" spans="1:9" x14ac:dyDescent="0.25">
      <c r="A823" s="3" t="s">
        <v>49</v>
      </c>
      <c r="B823" s="3" t="s">
        <v>869</v>
      </c>
      <c r="C823" s="3" t="s">
        <v>3686</v>
      </c>
      <c r="D823" s="3" t="s">
        <v>6503</v>
      </c>
      <c r="E823" s="3" t="s">
        <v>12137</v>
      </c>
      <c r="F823" s="3" t="s">
        <v>9320</v>
      </c>
      <c r="G823" s="3" t="s">
        <v>14954</v>
      </c>
      <c r="H823" s="3" t="s">
        <v>17771</v>
      </c>
      <c r="I823" s="3" t="s">
        <v>20588</v>
      </c>
    </row>
    <row r="824" spans="1:9" x14ac:dyDescent="0.25">
      <c r="A824" s="3" t="s">
        <v>49</v>
      </c>
      <c r="B824" s="3" t="s">
        <v>870</v>
      </c>
      <c r="C824" s="3" t="s">
        <v>3687</v>
      </c>
      <c r="D824" s="3" t="s">
        <v>6504</v>
      </c>
      <c r="E824" s="3" t="s">
        <v>12138</v>
      </c>
      <c r="F824" s="3" t="s">
        <v>9321</v>
      </c>
      <c r="G824" s="3" t="s">
        <v>14955</v>
      </c>
      <c r="H824" s="3" t="s">
        <v>17772</v>
      </c>
      <c r="I824" s="3" t="s">
        <v>20589</v>
      </c>
    </row>
    <row r="825" spans="1:9" x14ac:dyDescent="0.25">
      <c r="A825" s="3" t="s">
        <v>49</v>
      </c>
      <c r="B825" s="3" t="s">
        <v>871</v>
      </c>
      <c r="C825" s="3" t="s">
        <v>3688</v>
      </c>
      <c r="D825" s="3" t="s">
        <v>6505</v>
      </c>
      <c r="E825" s="3" t="s">
        <v>12139</v>
      </c>
      <c r="F825" s="3" t="s">
        <v>9322</v>
      </c>
      <c r="G825" s="3" t="s">
        <v>14956</v>
      </c>
      <c r="H825" s="3" t="s">
        <v>17773</v>
      </c>
      <c r="I825" s="3" t="s">
        <v>20590</v>
      </c>
    </row>
    <row r="826" spans="1:9" x14ac:dyDescent="0.25">
      <c r="A826" s="3" t="s">
        <v>49</v>
      </c>
      <c r="B826" s="3" t="s">
        <v>872</v>
      </c>
      <c r="C826" s="3" t="s">
        <v>3689</v>
      </c>
      <c r="D826" s="3" t="s">
        <v>6506</v>
      </c>
      <c r="E826" s="3" t="s">
        <v>12140</v>
      </c>
      <c r="F826" s="3" t="s">
        <v>9323</v>
      </c>
      <c r="G826" s="3" t="s">
        <v>14957</v>
      </c>
      <c r="H826" s="3" t="s">
        <v>17774</v>
      </c>
      <c r="I826" s="3" t="s">
        <v>20591</v>
      </c>
    </row>
    <row r="827" spans="1:9" x14ac:dyDescent="0.25">
      <c r="A827" s="3" t="s">
        <v>49</v>
      </c>
      <c r="B827" s="3" t="s">
        <v>873</v>
      </c>
      <c r="C827" s="3" t="s">
        <v>3690</v>
      </c>
      <c r="D827" s="3" t="s">
        <v>6507</v>
      </c>
      <c r="E827" s="3" t="s">
        <v>12141</v>
      </c>
      <c r="F827" s="3" t="s">
        <v>9324</v>
      </c>
      <c r="G827" s="3" t="s">
        <v>14958</v>
      </c>
      <c r="H827" s="3" t="s">
        <v>17775</v>
      </c>
      <c r="I827" s="3" t="s">
        <v>20592</v>
      </c>
    </row>
    <row r="828" spans="1:9" x14ac:dyDescent="0.25">
      <c r="A828" s="3" t="s">
        <v>49</v>
      </c>
      <c r="B828" s="3" t="s">
        <v>874</v>
      </c>
      <c r="C828" s="3" t="s">
        <v>3691</v>
      </c>
      <c r="D828" s="3" t="s">
        <v>6508</v>
      </c>
      <c r="E828" s="3" t="s">
        <v>12142</v>
      </c>
      <c r="F828" s="3" t="s">
        <v>9325</v>
      </c>
      <c r="G828" s="3" t="s">
        <v>14959</v>
      </c>
      <c r="H828" s="3" t="s">
        <v>17776</v>
      </c>
      <c r="I828" s="3" t="s">
        <v>20593</v>
      </c>
    </row>
    <row r="829" spans="1:9" x14ac:dyDescent="0.25">
      <c r="A829" s="3" t="s">
        <v>49</v>
      </c>
      <c r="B829" s="3" t="s">
        <v>875</v>
      </c>
      <c r="C829" s="3" t="s">
        <v>3692</v>
      </c>
      <c r="D829" s="3" t="s">
        <v>6509</v>
      </c>
      <c r="E829" s="3" t="s">
        <v>12143</v>
      </c>
      <c r="F829" s="3" t="s">
        <v>9326</v>
      </c>
      <c r="G829" s="3" t="s">
        <v>14960</v>
      </c>
      <c r="H829" s="3" t="s">
        <v>17777</v>
      </c>
      <c r="I829" s="3" t="s">
        <v>20594</v>
      </c>
    </row>
    <row r="830" spans="1:9" x14ac:dyDescent="0.25">
      <c r="A830" s="3" t="s">
        <v>49</v>
      </c>
      <c r="B830" s="3" t="s">
        <v>876</v>
      </c>
      <c r="C830" s="3" t="s">
        <v>3693</v>
      </c>
      <c r="D830" s="3" t="s">
        <v>6510</v>
      </c>
      <c r="E830" s="3" t="s">
        <v>12144</v>
      </c>
      <c r="F830" s="3" t="s">
        <v>9327</v>
      </c>
      <c r="G830" s="3" t="s">
        <v>14961</v>
      </c>
      <c r="H830" s="3" t="s">
        <v>17778</v>
      </c>
      <c r="I830" s="3" t="s">
        <v>20595</v>
      </c>
    </row>
    <row r="831" spans="1:9" x14ac:dyDescent="0.25">
      <c r="A831" s="3" t="s">
        <v>49</v>
      </c>
      <c r="B831" s="3" t="s">
        <v>877</v>
      </c>
      <c r="C831" s="3" t="s">
        <v>3694</v>
      </c>
      <c r="D831" s="3" t="s">
        <v>6511</v>
      </c>
      <c r="E831" s="3" t="s">
        <v>12145</v>
      </c>
      <c r="F831" s="3" t="s">
        <v>9328</v>
      </c>
      <c r="G831" s="3" t="s">
        <v>14962</v>
      </c>
      <c r="H831" s="3" t="s">
        <v>17779</v>
      </c>
      <c r="I831" s="3" t="s">
        <v>20596</v>
      </c>
    </row>
    <row r="832" spans="1:9" x14ac:dyDescent="0.25">
      <c r="A832" s="3" t="s">
        <v>49</v>
      </c>
      <c r="B832" s="3" t="s">
        <v>878</v>
      </c>
      <c r="C832" s="3" t="s">
        <v>3695</v>
      </c>
      <c r="D832" s="3" t="s">
        <v>6512</v>
      </c>
      <c r="E832" s="3" t="s">
        <v>12146</v>
      </c>
      <c r="F832" s="3" t="s">
        <v>9329</v>
      </c>
      <c r="G832" s="3" t="s">
        <v>14963</v>
      </c>
      <c r="H832" s="3" t="s">
        <v>17780</v>
      </c>
      <c r="I832" s="3" t="s">
        <v>20597</v>
      </c>
    </row>
    <row r="833" spans="1:9" x14ac:dyDescent="0.25">
      <c r="A833" s="3" t="s">
        <v>49</v>
      </c>
      <c r="B833" s="3" t="s">
        <v>879</v>
      </c>
      <c r="C833" s="3" t="s">
        <v>3696</v>
      </c>
      <c r="D833" s="3" t="s">
        <v>6513</v>
      </c>
      <c r="E833" s="3" t="s">
        <v>12147</v>
      </c>
      <c r="F833" s="3" t="s">
        <v>9330</v>
      </c>
      <c r="G833" s="3" t="s">
        <v>14964</v>
      </c>
      <c r="H833" s="3" t="s">
        <v>17781</v>
      </c>
      <c r="I833" s="3" t="s">
        <v>20598</v>
      </c>
    </row>
    <row r="834" spans="1:9" x14ac:dyDescent="0.25">
      <c r="A834" s="3" t="s">
        <v>49</v>
      </c>
      <c r="B834" s="3" t="s">
        <v>880</v>
      </c>
      <c r="C834" s="3" t="s">
        <v>3697</v>
      </c>
      <c r="D834" s="3" t="s">
        <v>6514</v>
      </c>
      <c r="E834" s="3" t="s">
        <v>12148</v>
      </c>
      <c r="F834" s="3" t="s">
        <v>9331</v>
      </c>
      <c r="G834" s="3" t="s">
        <v>14965</v>
      </c>
      <c r="H834" s="3" t="s">
        <v>17782</v>
      </c>
      <c r="I834" s="3" t="s">
        <v>20599</v>
      </c>
    </row>
    <row r="835" spans="1:9" x14ac:dyDescent="0.25">
      <c r="A835" s="3" t="s">
        <v>49</v>
      </c>
      <c r="B835" s="3" t="s">
        <v>881</v>
      </c>
      <c r="C835" s="3" t="s">
        <v>3698</v>
      </c>
      <c r="D835" s="3" t="s">
        <v>6515</v>
      </c>
      <c r="E835" s="3" t="s">
        <v>12149</v>
      </c>
      <c r="F835" s="3" t="s">
        <v>9332</v>
      </c>
      <c r="G835" s="3" t="s">
        <v>14966</v>
      </c>
      <c r="H835" s="3" t="s">
        <v>17783</v>
      </c>
      <c r="I835" s="3" t="s">
        <v>20600</v>
      </c>
    </row>
    <row r="836" spans="1:9" x14ac:dyDescent="0.25">
      <c r="A836" s="3" t="s">
        <v>49</v>
      </c>
      <c r="B836" s="3" t="s">
        <v>882</v>
      </c>
      <c r="C836" s="3" t="s">
        <v>3699</v>
      </c>
      <c r="D836" s="3" t="s">
        <v>6516</v>
      </c>
      <c r="E836" s="3" t="s">
        <v>12150</v>
      </c>
      <c r="F836" s="3" t="s">
        <v>9333</v>
      </c>
      <c r="G836" s="3" t="s">
        <v>14967</v>
      </c>
      <c r="H836" s="3" t="s">
        <v>17784</v>
      </c>
      <c r="I836" s="3" t="s">
        <v>20601</v>
      </c>
    </row>
    <row r="837" spans="1:9" x14ac:dyDescent="0.25">
      <c r="A837" s="3" t="s">
        <v>49</v>
      </c>
      <c r="B837" s="3" t="s">
        <v>883</v>
      </c>
      <c r="C837" s="3" t="s">
        <v>3700</v>
      </c>
      <c r="D837" s="3" t="s">
        <v>6517</v>
      </c>
      <c r="E837" s="3" t="s">
        <v>12151</v>
      </c>
      <c r="F837" s="3" t="s">
        <v>9334</v>
      </c>
      <c r="G837" s="3" t="s">
        <v>14968</v>
      </c>
      <c r="H837" s="3" t="s">
        <v>17785</v>
      </c>
      <c r="I837" s="3" t="s">
        <v>20602</v>
      </c>
    </row>
    <row r="838" spans="1:9" x14ac:dyDescent="0.25">
      <c r="A838" s="3" t="s">
        <v>49</v>
      </c>
      <c r="B838" s="3" t="s">
        <v>884</v>
      </c>
      <c r="C838" s="3" t="s">
        <v>3701</v>
      </c>
      <c r="D838" s="3" t="s">
        <v>6518</v>
      </c>
      <c r="E838" s="3" t="s">
        <v>12152</v>
      </c>
      <c r="F838" s="3" t="s">
        <v>9335</v>
      </c>
      <c r="G838" s="3" t="s">
        <v>14969</v>
      </c>
      <c r="H838" s="3" t="s">
        <v>17786</v>
      </c>
      <c r="I838" s="3" t="s">
        <v>20603</v>
      </c>
    </row>
    <row r="839" spans="1:9" x14ac:dyDescent="0.25">
      <c r="A839" s="3" t="s">
        <v>49</v>
      </c>
      <c r="B839" s="3" t="s">
        <v>885</v>
      </c>
      <c r="C839" s="3" t="s">
        <v>3702</v>
      </c>
      <c r="D839" s="3" t="s">
        <v>6519</v>
      </c>
      <c r="E839" s="3" t="s">
        <v>12153</v>
      </c>
      <c r="F839" s="3" t="s">
        <v>9336</v>
      </c>
      <c r="G839" s="3" t="s">
        <v>14970</v>
      </c>
      <c r="H839" s="3" t="s">
        <v>17787</v>
      </c>
      <c r="I839" s="3" t="s">
        <v>20604</v>
      </c>
    </row>
    <row r="840" spans="1:9" x14ac:dyDescent="0.25">
      <c r="A840" s="3" t="s">
        <v>49</v>
      </c>
      <c r="B840" s="3" t="s">
        <v>886</v>
      </c>
      <c r="C840" s="3" t="s">
        <v>3703</v>
      </c>
      <c r="D840" s="3" t="s">
        <v>6520</v>
      </c>
      <c r="E840" s="3" t="s">
        <v>12154</v>
      </c>
      <c r="F840" s="3" t="s">
        <v>9337</v>
      </c>
      <c r="G840" s="3" t="s">
        <v>14971</v>
      </c>
      <c r="H840" s="3" t="s">
        <v>17788</v>
      </c>
      <c r="I840" s="3" t="s">
        <v>20605</v>
      </c>
    </row>
    <row r="841" spans="1:9" x14ac:dyDescent="0.25">
      <c r="A841" s="3" t="s">
        <v>49</v>
      </c>
      <c r="B841" s="3" t="s">
        <v>887</v>
      </c>
      <c r="C841" s="3" t="s">
        <v>3704</v>
      </c>
      <c r="D841" s="3" t="s">
        <v>6521</v>
      </c>
      <c r="E841" s="3" t="s">
        <v>12155</v>
      </c>
      <c r="F841" s="3" t="s">
        <v>9338</v>
      </c>
      <c r="G841" s="3" t="s">
        <v>14972</v>
      </c>
      <c r="H841" s="3" t="s">
        <v>17789</v>
      </c>
      <c r="I841" s="3" t="s">
        <v>20606</v>
      </c>
    </row>
    <row r="842" spans="1:9" x14ac:dyDescent="0.25">
      <c r="A842" s="3" t="s">
        <v>49</v>
      </c>
      <c r="B842" s="3" t="s">
        <v>888</v>
      </c>
      <c r="C842" s="3" t="s">
        <v>3705</v>
      </c>
      <c r="D842" s="3" t="s">
        <v>6522</v>
      </c>
      <c r="E842" s="3" t="s">
        <v>12156</v>
      </c>
      <c r="F842" s="3" t="s">
        <v>9339</v>
      </c>
      <c r="G842" s="3" t="s">
        <v>14973</v>
      </c>
      <c r="H842" s="3" t="s">
        <v>17790</v>
      </c>
      <c r="I842" s="3" t="s">
        <v>20607</v>
      </c>
    </row>
    <row r="843" spans="1:9" x14ac:dyDescent="0.25">
      <c r="A843" s="3" t="s">
        <v>49</v>
      </c>
      <c r="B843" s="3" t="s">
        <v>889</v>
      </c>
      <c r="C843" s="3" t="s">
        <v>3706</v>
      </c>
      <c r="D843" s="3" t="s">
        <v>6523</v>
      </c>
      <c r="E843" s="3" t="s">
        <v>12157</v>
      </c>
      <c r="F843" s="3" t="s">
        <v>9340</v>
      </c>
      <c r="G843" s="3" t="s">
        <v>14974</v>
      </c>
      <c r="H843" s="3" t="s">
        <v>17791</v>
      </c>
      <c r="I843" s="3" t="s">
        <v>20608</v>
      </c>
    </row>
    <row r="844" spans="1:9" x14ac:dyDescent="0.25">
      <c r="A844" s="3" t="s">
        <v>49</v>
      </c>
      <c r="B844" s="3" t="s">
        <v>890</v>
      </c>
      <c r="C844" s="3" t="s">
        <v>3707</v>
      </c>
      <c r="D844" s="3" t="s">
        <v>6524</v>
      </c>
      <c r="E844" s="3" t="s">
        <v>12158</v>
      </c>
      <c r="F844" s="3" t="s">
        <v>9341</v>
      </c>
      <c r="G844" s="3" t="s">
        <v>14975</v>
      </c>
      <c r="H844" s="3" t="s">
        <v>17792</v>
      </c>
      <c r="I844" s="3" t="s">
        <v>20609</v>
      </c>
    </row>
    <row r="845" spans="1:9" x14ac:dyDescent="0.25">
      <c r="A845" s="3" t="s">
        <v>49</v>
      </c>
      <c r="B845" s="3" t="s">
        <v>891</v>
      </c>
      <c r="C845" s="3" t="s">
        <v>3708</v>
      </c>
      <c r="D845" s="3" t="s">
        <v>6525</v>
      </c>
      <c r="E845" s="3" t="s">
        <v>12159</v>
      </c>
      <c r="F845" s="3" t="s">
        <v>9342</v>
      </c>
      <c r="G845" s="3" t="s">
        <v>14976</v>
      </c>
      <c r="H845" s="3" t="s">
        <v>17793</v>
      </c>
      <c r="I845" s="3" t="s">
        <v>20610</v>
      </c>
    </row>
    <row r="846" spans="1:9" x14ac:dyDescent="0.25">
      <c r="A846" s="3" t="s">
        <v>49</v>
      </c>
      <c r="B846" s="3" t="s">
        <v>892</v>
      </c>
      <c r="C846" s="3" t="s">
        <v>3709</v>
      </c>
      <c r="D846" s="3" t="s">
        <v>6526</v>
      </c>
      <c r="E846" s="3" t="s">
        <v>12160</v>
      </c>
      <c r="F846" s="3" t="s">
        <v>9343</v>
      </c>
      <c r="G846" s="3" t="s">
        <v>14977</v>
      </c>
      <c r="H846" s="3" t="s">
        <v>17794</v>
      </c>
      <c r="I846" s="3" t="s">
        <v>20611</v>
      </c>
    </row>
    <row r="847" spans="1:9" x14ac:dyDescent="0.25">
      <c r="A847" s="3" t="s">
        <v>49</v>
      </c>
      <c r="B847" s="3" t="s">
        <v>893</v>
      </c>
      <c r="C847" s="3" t="s">
        <v>3710</v>
      </c>
      <c r="D847" s="3" t="s">
        <v>6527</v>
      </c>
      <c r="E847" s="3" t="s">
        <v>12161</v>
      </c>
      <c r="F847" s="3" t="s">
        <v>9344</v>
      </c>
      <c r="G847" s="3" t="s">
        <v>14978</v>
      </c>
      <c r="H847" s="3" t="s">
        <v>17795</v>
      </c>
      <c r="I847" s="3" t="s">
        <v>20612</v>
      </c>
    </row>
    <row r="848" spans="1:9" x14ac:dyDescent="0.25">
      <c r="A848" s="3" t="s">
        <v>49</v>
      </c>
      <c r="B848" s="3" t="s">
        <v>894</v>
      </c>
      <c r="C848" s="3" t="s">
        <v>3711</v>
      </c>
      <c r="D848" s="3" t="s">
        <v>6528</v>
      </c>
      <c r="E848" s="3" t="s">
        <v>12162</v>
      </c>
      <c r="F848" s="3" t="s">
        <v>9345</v>
      </c>
      <c r="G848" s="3" t="s">
        <v>14979</v>
      </c>
      <c r="H848" s="3" t="s">
        <v>17796</v>
      </c>
      <c r="I848" s="3" t="s">
        <v>20613</v>
      </c>
    </row>
    <row r="849" spans="1:9" x14ac:dyDescent="0.25">
      <c r="A849" s="3" t="s">
        <v>49</v>
      </c>
      <c r="B849" s="3" t="s">
        <v>895</v>
      </c>
      <c r="C849" s="3" t="s">
        <v>3712</v>
      </c>
      <c r="D849" s="3" t="s">
        <v>6529</v>
      </c>
      <c r="E849" s="3" t="s">
        <v>12163</v>
      </c>
      <c r="F849" s="3" t="s">
        <v>9346</v>
      </c>
      <c r="G849" s="3" t="s">
        <v>14980</v>
      </c>
      <c r="H849" s="3" t="s">
        <v>17797</v>
      </c>
      <c r="I849" s="3" t="s">
        <v>20614</v>
      </c>
    </row>
    <row r="850" spans="1:9" x14ac:dyDescent="0.25">
      <c r="A850" s="3" t="s">
        <v>49</v>
      </c>
      <c r="B850" s="3" t="s">
        <v>896</v>
      </c>
      <c r="C850" s="3" t="s">
        <v>3713</v>
      </c>
      <c r="D850" s="3" t="s">
        <v>6530</v>
      </c>
      <c r="E850" s="3" t="s">
        <v>12164</v>
      </c>
      <c r="F850" s="3" t="s">
        <v>9347</v>
      </c>
      <c r="G850" s="3" t="s">
        <v>14981</v>
      </c>
      <c r="H850" s="3" t="s">
        <v>17798</v>
      </c>
      <c r="I850" s="3" t="s">
        <v>20615</v>
      </c>
    </row>
    <row r="851" spans="1:9" x14ac:dyDescent="0.25">
      <c r="A851" s="3" t="s">
        <v>49</v>
      </c>
      <c r="B851" s="3" t="s">
        <v>897</v>
      </c>
      <c r="C851" s="3" t="s">
        <v>3714</v>
      </c>
      <c r="D851" s="3" t="s">
        <v>6531</v>
      </c>
      <c r="E851" s="3" t="s">
        <v>12165</v>
      </c>
      <c r="F851" s="3" t="s">
        <v>9348</v>
      </c>
      <c r="G851" s="3" t="s">
        <v>14982</v>
      </c>
      <c r="H851" s="3" t="s">
        <v>17799</v>
      </c>
      <c r="I851" s="3" t="s">
        <v>20616</v>
      </c>
    </row>
    <row r="852" spans="1:9" x14ac:dyDescent="0.25">
      <c r="A852" s="3" t="s">
        <v>49</v>
      </c>
      <c r="B852" s="3" t="s">
        <v>898</v>
      </c>
      <c r="C852" s="3" t="s">
        <v>3715</v>
      </c>
      <c r="D852" s="3" t="s">
        <v>6532</v>
      </c>
      <c r="E852" s="3" t="s">
        <v>12166</v>
      </c>
      <c r="F852" s="3" t="s">
        <v>9349</v>
      </c>
      <c r="G852" s="3" t="s">
        <v>14983</v>
      </c>
      <c r="H852" s="3" t="s">
        <v>17800</v>
      </c>
      <c r="I852" s="3" t="s">
        <v>20617</v>
      </c>
    </row>
    <row r="853" spans="1:9" x14ac:dyDescent="0.25">
      <c r="A853" s="3" t="s">
        <v>49</v>
      </c>
      <c r="B853" s="3" t="s">
        <v>899</v>
      </c>
      <c r="C853" s="3" t="s">
        <v>3716</v>
      </c>
      <c r="D853" s="3" t="s">
        <v>6533</v>
      </c>
      <c r="E853" s="3" t="s">
        <v>12167</v>
      </c>
      <c r="F853" s="3" t="s">
        <v>9350</v>
      </c>
      <c r="G853" s="3" t="s">
        <v>14984</v>
      </c>
      <c r="H853" s="3" t="s">
        <v>17801</v>
      </c>
      <c r="I853" s="3" t="s">
        <v>20618</v>
      </c>
    </row>
    <row r="854" spans="1:9" x14ac:dyDescent="0.25">
      <c r="A854" s="3" t="s">
        <v>49</v>
      </c>
      <c r="B854" s="3" t="s">
        <v>900</v>
      </c>
      <c r="C854" s="3" t="s">
        <v>3717</v>
      </c>
      <c r="D854" s="3" t="s">
        <v>6534</v>
      </c>
      <c r="E854" s="3" t="s">
        <v>12168</v>
      </c>
      <c r="F854" s="3" t="s">
        <v>9351</v>
      </c>
      <c r="G854" s="3" t="s">
        <v>14985</v>
      </c>
      <c r="H854" s="3" t="s">
        <v>17802</v>
      </c>
      <c r="I854" s="3" t="s">
        <v>20619</v>
      </c>
    </row>
    <row r="855" spans="1:9" x14ac:dyDescent="0.25">
      <c r="A855" s="3" t="s">
        <v>49</v>
      </c>
      <c r="B855" s="3" t="s">
        <v>901</v>
      </c>
      <c r="C855" s="3" t="s">
        <v>3718</v>
      </c>
      <c r="D855" s="3" t="s">
        <v>6535</v>
      </c>
      <c r="E855" s="3" t="s">
        <v>12169</v>
      </c>
      <c r="F855" s="3" t="s">
        <v>9352</v>
      </c>
      <c r="G855" s="3" t="s">
        <v>14986</v>
      </c>
      <c r="H855" s="3" t="s">
        <v>17803</v>
      </c>
      <c r="I855" s="3" t="s">
        <v>20620</v>
      </c>
    </row>
    <row r="856" spans="1:9" x14ac:dyDescent="0.25">
      <c r="A856" s="3" t="s">
        <v>49</v>
      </c>
      <c r="B856" s="3" t="s">
        <v>902</v>
      </c>
      <c r="C856" s="3" t="s">
        <v>3719</v>
      </c>
      <c r="D856" s="3" t="s">
        <v>6536</v>
      </c>
      <c r="E856" s="3" t="s">
        <v>12170</v>
      </c>
      <c r="F856" s="3" t="s">
        <v>9353</v>
      </c>
      <c r="G856" s="3" t="s">
        <v>14987</v>
      </c>
      <c r="H856" s="3" t="s">
        <v>17804</v>
      </c>
      <c r="I856" s="3" t="s">
        <v>20621</v>
      </c>
    </row>
    <row r="857" spans="1:9" x14ac:dyDescent="0.25">
      <c r="A857" s="3" t="s">
        <v>49</v>
      </c>
      <c r="B857" s="3" t="s">
        <v>903</v>
      </c>
      <c r="C857" s="3" t="s">
        <v>3720</v>
      </c>
      <c r="D857" s="3" t="s">
        <v>6537</v>
      </c>
      <c r="E857" s="3" t="s">
        <v>12171</v>
      </c>
      <c r="F857" s="3" t="s">
        <v>9354</v>
      </c>
      <c r="G857" s="3" t="s">
        <v>14988</v>
      </c>
      <c r="H857" s="3" t="s">
        <v>17805</v>
      </c>
      <c r="I857" s="3" t="s">
        <v>20622</v>
      </c>
    </row>
    <row r="858" spans="1:9" x14ac:dyDescent="0.25">
      <c r="A858" s="3" t="s">
        <v>49</v>
      </c>
      <c r="B858" s="3" t="s">
        <v>904</v>
      </c>
      <c r="C858" s="3" t="s">
        <v>3721</v>
      </c>
      <c r="D858" s="3" t="s">
        <v>6538</v>
      </c>
      <c r="E858" s="3" t="s">
        <v>12172</v>
      </c>
      <c r="F858" s="3" t="s">
        <v>9355</v>
      </c>
      <c r="G858" s="3" t="s">
        <v>14989</v>
      </c>
      <c r="H858" s="3" t="s">
        <v>17806</v>
      </c>
      <c r="I858" s="3" t="s">
        <v>20623</v>
      </c>
    </row>
    <row r="859" spans="1:9" x14ac:dyDescent="0.25">
      <c r="A859" s="3" t="s">
        <v>49</v>
      </c>
      <c r="B859" s="3" t="s">
        <v>905</v>
      </c>
      <c r="C859" s="3" t="s">
        <v>3722</v>
      </c>
      <c r="D859" s="3" t="s">
        <v>6539</v>
      </c>
      <c r="E859" s="3" t="s">
        <v>12173</v>
      </c>
      <c r="F859" s="3" t="s">
        <v>9356</v>
      </c>
      <c r="G859" s="3" t="s">
        <v>14990</v>
      </c>
      <c r="H859" s="3" t="s">
        <v>17807</v>
      </c>
      <c r="I859" s="3" t="s">
        <v>20624</v>
      </c>
    </row>
    <row r="860" spans="1:9" x14ac:dyDescent="0.25">
      <c r="A860" s="3" t="s">
        <v>49</v>
      </c>
      <c r="B860" s="3" t="s">
        <v>906</v>
      </c>
      <c r="C860" s="3" t="s">
        <v>3723</v>
      </c>
      <c r="D860" s="3" t="s">
        <v>6540</v>
      </c>
      <c r="E860" s="3" t="s">
        <v>12174</v>
      </c>
      <c r="F860" s="3" t="s">
        <v>9357</v>
      </c>
      <c r="G860" s="3" t="s">
        <v>14991</v>
      </c>
      <c r="H860" s="3" t="s">
        <v>17808</v>
      </c>
      <c r="I860" s="3" t="s">
        <v>20625</v>
      </c>
    </row>
    <row r="861" spans="1:9" x14ac:dyDescent="0.25">
      <c r="A861" s="3" t="s">
        <v>49</v>
      </c>
      <c r="B861" s="3" t="s">
        <v>907</v>
      </c>
      <c r="C861" s="3" t="s">
        <v>3724</v>
      </c>
      <c r="D861" s="3" t="s">
        <v>6541</v>
      </c>
      <c r="E861" s="3" t="s">
        <v>12175</v>
      </c>
      <c r="F861" s="3" t="s">
        <v>9358</v>
      </c>
      <c r="G861" s="3" t="s">
        <v>14992</v>
      </c>
      <c r="H861" s="3" t="s">
        <v>17809</v>
      </c>
      <c r="I861" s="3" t="s">
        <v>20626</v>
      </c>
    </row>
    <row r="862" spans="1:9" x14ac:dyDescent="0.25">
      <c r="A862" s="3" t="s">
        <v>49</v>
      </c>
      <c r="B862" s="3" t="s">
        <v>908</v>
      </c>
      <c r="C862" s="3" t="s">
        <v>3725</v>
      </c>
      <c r="D862" s="3" t="s">
        <v>6542</v>
      </c>
      <c r="E862" s="3" t="s">
        <v>12176</v>
      </c>
      <c r="F862" s="3" t="s">
        <v>9359</v>
      </c>
      <c r="G862" s="3" t="s">
        <v>14993</v>
      </c>
      <c r="H862" s="3" t="s">
        <v>17810</v>
      </c>
      <c r="I862" s="3" t="s">
        <v>20627</v>
      </c>
    </row>
    <row r="863" spans="1:9" x14ac:dyDescent="0.25">
      <c r="A863" s="3" t="s">
        <v>49</v>
      </c>
      <c r="B863" s="3" t="s">
        <v>909</v>
      </c>
      <c r="C863" s="3" t="s">
        <v>3726</v>
      </c>
      <c r="D863" s="3" t="s">
        <v>6543</v>
      </c>
      <c r="E863" s="3" t="s">
        <v>12177</v>
      </c>
      <c r="F863" s="3" t="s">
        <v>9360</v>
      </c>
      <c r="G863" s="3" t="s">
        <v>14994</v>
      </c>
      <c r="H863" s="3" t="s">
        <v>17811</v>
      </c>
      <c r="I863" s="3" t="s">
        <v>20628</v>
      </c>
    </row>
    <row r="864" spans="1:9" x14ac:dyDescent="0.25">
      <c r="A864" s="3" t="s">
        <v>49</v>
      </c>
      <c r="B864" s="3" t="s">
        <v>910</v>
      </c>
      <c r="C864" s="3" t="s">
        <v>3727</v>
      </c>
      <c r="D864" s="3" t="s">
        <v>6544</v>
      </c>
      <c r="E864" s="3" t="s">
        <v>12178</v>
      </c>
      <c r="F864" s="3" t="s">
        <v>9361</v>
      </c>
      <c r="G864" s="3" t="s">
        <v>14995</v>
      </c>
      <c r="H864" s="3" t="s">
        <v>17812</v>
      </c>
      <c r="I864" s="3" t="s">
        <v>20629</v>
      </c>
    </row>
    <row r="865" spans="1:9" x14ac:dyDescent="0.25">
      <c r="A865" s="3" t="s">
        <v>49</v>
      </c>
      <c r="B865" s="3" t="s">
        <v>911</v>
      </c>
      <c r="C865" s="3" t="s">
        <v>3728</v>
      </c>
      <c r="D865" s="3" t="s">
        <v>6545</v>
      </c>
      <c r="E865" s="3" t="s">
        <v>12179</v>
      </c>
      <c r="F865" s="3" t="s">
        <v>9362</v>
      </c>
      <c r="G865" s="3" t="s">
        <v>14996</v>
      </c>
      <c r="H865" s="3" t="s">
        <v>17813</v>
      </c>
      <c r="I865" s="3" t="s">
        <v>20630</v>
      </c>
    </row>
    <row r="866" spans="1:9" x14ac:dyDescent="0.25">
      <c r="A866" s="3" t="s">
        <v>49</v>
      </c>
      <c r="B866" s="3" t="s">
        <v>912</v>
      </c>
      <c r="C866" s="3" t="s">
        <v>3729</v>
      </c>
      <c r="D866" s="3" t="s">
        <v>6546</v>
      </c>
      <c r="E866" s="3" t="s">
        <v>12180</v>
      </c>
      <c r="F866" s="3" t="s">
        <v>9363</v>
      </c>
      <c r="G866" s="3" t="s">
        <v>14997</v>
      </c>
      <c r="H866" s="3" t="s">
        <v>17814</v>
      </c>
      <c r="I866" s="3" t="s">
        <v>20631</v>
      </c>
    </row>
    <row r="867" spans="1:9" x14ac:dyDescent="0.25">
      <c r="A867" s="3" t="s">
        <v>49</v>
      </c>
      <c r="B867" s="3" t="s">
        <v>913</v>
      </c>
      <c r="C867" s="3" t="s">
        <v>3730</v>
      </c>
      <c r="D867" s="3" t="s">
        <v>6547</v>
      </c>
      <c r="E867" s="3" t="s">
        <v>12181</v>
      </c>
      <c r="F867" s="3" t="s">
        <v>9364</v>
      </c>
      <c r="G867" s="3" t="s">
        <v>14998</v>
      </c>
      <c r="H867" s="3" t="s">
        <v>17815</v>
      </c>
      <c r="I867" s="3" t="s">
        <v>20632</v>
      </c>
    </row>
    <row r="868" spans="1:9" x14ac:dyDescent="0.25">
      <c r="A868" s="3" t="s">
        <v>49</v>
      </c>
      <c r="B868" s="3" t="s">
        <v>914</v>
      </c>
      <c r="C868" s="3" t="s">
        <v>3731</v>
      </c>
      <c r="D868" s="3" t="s">
        <v>6548</v>
      </c>
      <c r="E868" s="3" t="s">
        <v>12182</v>
      </c>
      <c r="F868" s="3" t="s">
        <v>9365</v>
      </c>
      <c r="G868" s="3" t="s">
        <v>14999</v>
      </c>
      <c r="H868" s="3" t="s">
        <v>17816</v>
      </c>
      <c r="I868" s="3" t="s">
        <v>20633</v>
      </c>
    </row>
    <row r="869" spans="1:9" x14ac:dyDescent="0.25">
      <c r="A869" s="3" t="s">
        <v>49</v>
      </c>
      <c r="B869" s="3" t="s">
        <v>915</v>
      </c>
      <c r="C869" s="3" t="s">
        <v>3732</v>
      </c>
      <c r="D869" s="3" t="s">
        <v>6549</v>
      </c>
      <c r="E869" s="3" t="s">
        <v>12183</v>
      </c>
      <c r="F869" s="3" t="s">
        <v>9366</v>
      </c>
      <c r="G869" s="3" t="s">
        <v>15000</v>
      </c>
      <c r="H869" s="3" t="s">
        <v>17817</v>
      </c>
      <c r="I869" s="3" t="s">
        <v>20634</v>
      </c>
    </row>
    <row r="870" spans="1:9" x14ac:dyDescent="0.25">
      <c r="A870" s="3" t="s">
        <v>49</v>
      </c>
      <c r="B870" s="3" t="s">
        <v>916</v>
      </c>
      <c r="C870" s="3" t="s">
        <v>3733</v>
      </c>
      <c r="D870" s="3" t="s">
        <v>6550</v>
      </c>
      <c r="E870" s="3" t="s">
        <v>12184</v>
      </c>
      <c r="F870" s="3" t="s">
        <v>9367</v>
      </c>
      <c r="G870" s="3" t="s">
        <v>15001</v>
      </c>
      <c r="H870" s="3" t="s">
        <v>17818</v>
      </c>
      <c r="I870" s="3" t="s">
        <v>20635</v>
      </c>
    </row>
    <row r="871" spans="1:9" x14ac:dyDescent="0.25">
      <c r="A871" s="3" t="s">
        <v>49</v>
      </c>
      <c r="B871" s="3" t="s">
        <v>917</v>
      </c>
      <c r="C871" s="3" t="s">
        <v>3734</v>
      </c>
      <c r="D871" s="3" t="s">
        <v>6551</v>
      </c>
      <c r="E871" s="3" t="s">
        <v>12185</v>
      </c>
      <c r="F871" s="3" t="s">
        <v>9368</v>
      </c>
      <c r="G871" s="3" t="s">
        <v>15002</v>
      </c>
      <c r="H871" s="3" t="s">
        <v>17819</v>
      </c>
      <c r="I871" s="3" t="s">
        <v>20636</v>
      </c>
    </row>
    <row r="872" spans="1:9" x14ac:dyDescent="0.25">
      <c r="A872" s="3" t="s">
        <v>49</v>
      </c>
      <c r="B872" s="3" t="s">
        <v>918</v>
      </c>
      <c r="C872" s="3" t="s">
        <v>3735</v>
      </c>
      <c r="D872" s="3" t="s">
        <v>6552</v>
      </c>
      <c r="E872" s="3" t="s">
        <v>12186</v>
      </c>
      <c r="F872" s="3" t="s">
        <v>9369</v>
      </c>
      <c r="G872" s="3" t="s">
        <v>15003</v>
      </c>
      <c r="H872" s="3" t="s">
        <v>17820</v>
      </c>
      <c r="I872" s="3" t="s">
        <v>20637</v>
      </c>
    </row>
    <row r="873" spans="1:9" x14ac:dyDescent="0.25">
      <c r="A873" s="3" t="s">
        <v>49</v>
      </c>
      <c r="B873" s="3" t="s">
        <v>919</v>
      </c>
      <c r="C873" s="3" t="s">
        <v>3736</v>
      </c>
      <c r="D873" s="3" t="s">
        <v>6553</v>
      </c>
      <c r="E873" s="3" t="s">
        <v>12187</v>
      </c>
      <c r="F873" s="3" t="s">
        <v>9370</v>
      </c>
      <c r="G873" s="3" t="s">
        <v>15004</v>
      </c>
      <c r="H873" s="3" t="s">
        <v>17821</v>
      </c>
      <c r="I873" s="3" t="s">
        <v>20638</v>
      </c>
    </row>
    <row r="874" spans="1:9" x14ac:dyDescent="0.25">
      <c r="A874" s="3" t="s">
        <v>49</v>
      </c>
      <c r="B874" s="3" t="s">
        <v>920</v>
      </c>
      <c r="C874" s="3" t="s">
        <v>3737</v>
      </c>
      <c r="D874" s="3" t="s">
        <v>6554</v>
      </c>
      <c r="E874" s="3" t="s">
        <v>12188</v>
      </c>
      <c r="F874" s="3" t="s">
        <v>9371</v>
      </c>
      <c r="G874" s="3" t="s">
        <v>15005</v>
      </c>
      <c r="H874" s="3" t="s">
        <v>17822</v>
      </c>
      <c r="I874" s="3" t="s">
        <v>20639</v>
      </c>
    </row>
    <row r="875" spans="1:9" x14ac:dyDescent="0.25">
      <c r="A875" s="3" t="s">
        <v>49</v>
      </c>
      <c r="B875" s="3" t="s">
        <v>921</v>
      </c>
      <c r="C875" s="3" t="s">
        <v>3738</v>
      </c>
      <c r="D875" s="3" t="s">
        <v>6555</v>
      </c>
      <c r="E875" s="3" t="s">
        <v>12189</v>
      </c>
      <c r="F875" s="3" t="s">
        <v>9372</v>
      </c>
      <c r="G875" s="3" t="s">
        <v>15006</v>
      </c>
      <c r="H875" s="3" t="s">
        <v>17823</v>
      </c>
      <c r="I875" s="3" t="s">
        <v>20640</v>
      </c>
    </row>
    <row r="876" spans="1:9" x14ac:dyDescent="0.25">
      <c r="A876" s="3" t="s">
        <v>49</v>
      </c>
      <c r="B876" s="3" t="s">
        <v>922</v>
      </c>
      <c r="C876" s="3" t="s">
        <v>3739</v>
      </c>
      <c r="D876" s="3" t="s">
        <v>6556</v>
      </c>
      <c r="E876" s="3" t="s">
        <v>12190</v>
      </c>
      <c r="F876" s="3" t="s">
        <v>9373</v>
      </c>
      <c r="G876" s="3" t="s">
        <v>15007</v>
      </c>
      <c r="H876" s="3" t="s">
        <v>17824</v>
      </c>
      <c r="I876" s="3" t="s">
        <v>20641</v>
      </c>
    </row>
    <row r="877" spans="1:9" x14ac:dyDescent="0.25">
      <c r="A877" s="3" t="s">
        <v>49</v>
      </c>
      <c r="B877" s="3" t="s">
        <v>923</v>
      </c>
      <c r="C877" s="3" t="s">
        <v>3740</v>
      </c>
      <c r="D877" s="3" t="s">
        <v>6557</v>
      </c>
      <c r="E877" s="3" t="s">
        <v>12191</v>
      </c>
      <c r="F877" s="3" t="s">
        <v>9374</v>
      </c>
      <c r="G877" s="3" t="s">
        <v>15008</v>
      </c>
      <c r="H877" s="3" t="s">
        <v>17825</v>
      </c>
      <c r="I877" s="3" t="s">
        <v>20642</v>
      </c>
    </row>
    <row r="878" spans="1:9" x14ac:dyDescent="0.25">
      <c r="A878" s="3" t="s">
        <v>49</v>
      </c>
      <c r="B878" s="3" t="s">
        <v>924</v>
      </c>
      <c r="C878" s="3" t="s">
        <v>3741</v>
      </c>
      <c r="D878" s="3" t="s">
        <v>6558</v>
      </c>
      <c r="E878" s="3" t="s">
        <v>12192</v>
      </c>
      <c r="F878" s="3" t="s">
        <v>9375</v>
      </c>
      <c r="G878" s="3" t="s">
        <v>15009</v>
      </c>
      <c r="H878" s="3" t="s">
        <v>17826</v>
      </c>
      <c r="I878" s="3" t="s">
        <v>20643</v>
      </c>
    </row>
    <row r="879" spans="1:9" x14ac:dyDescent="0.25">
      <c r="A879" s="3" t="s">
        <v>49</v>
      </c>
      <c r="B879" s="3" t="s">
        <v>925</v>
      </c>
      <c r="C879" s="3" t="s">
        <v>3742</v>
      </c>
      <c r="D879" s="3" t="s">
        <v>6559</v>
      </c>
      <c r="E879" s="3" t="s">
        <v>12193</v>
      </c>
      <c r="F879" s="3" t="s">
        <v>9376</v>
      </c>
      <c r="G879" s="3" t="s">
        <v>15010</v>
      </c>
      <c r="H879" s="3" t="s">
        <v>17827</v>
      </c>
      <c r="I879" s="3" t="s">
        <v>20644</v>
      </c>
    </row>
    <row r="880" spans="1:9" x14ac:dyDescent="0.25">
      <c r="A880" s="3" t="s">
        <v>49</v>
      </c>
      <c r="B880" s="3" t="s">
        <v>926</v>
      </c>
      <c r="C880" s="3" t="s">
        <v>3743</v>
      </c>
      <c r="D880" s="3" t="s">
        <v>6560</v>
      </c>
      <c r="E880" s="3" t="s">
        <v>12194</v>
      </c>
      <c r="F880" s="3" t="s">
        <v>9377</v>
      </c>
      <c r="G880" s="3" t="s">
        <v>15011</v>
      </c>
      <c r="H880" s="3" t="s">
        <v>17828</v>
      </c>
      <c r="I880" s="3" t="s">
        <v>20645</v>
      </c>
    </row>
    <row r="881" spans="1:9" x14ac:dyDescent="0.25">
      <c r="A881" s="3" t="s">
        <v>49</v>
      </c>
      <c r="B881" s="3" t="s">
        <v>927</v>
      </c>
      <c r="C881" s="3" t="s">
        <v>3744</v>
      </c>
      <c r="D881" s="3" t="s">
        <v>6561</v>
      </c>
      <c r="E881" s="3" t="s">
        <v>12195</v>
      </c>
      <c r="F881" s="3" t="s">
        <v>9378</v>
      </c>
      <c r="G881" s="3" t="s">
        <v>15012</v>
      </c>
      <c r="H881" s="3" t="s">
        <v>17829</v>
      </c>
      <c r="I881" s="3" t="s">
        <v>20646</v>
      </c>
    </row>
    <row r="882" spans="1:9" x14ac:dyDescent="0.25">
      <c r="A882" s="3" t="s">
        <v>49</v>
      </c>
      <c r="B882" s="3" t="s">
        <v>928</v>
      </c>
      <c r="C882" s="3" t="s">
        <v>3745</v>
      </c>
      <c r="D882" s="3" t="s">
        <v>6562</v>
      </c>
      <c r="E882" s="3" t="s">
        <v>12196</v>
      </c>
      <c r="F882" s="3" t="s">
        <v>9379</v>
      </c>
      <c r="G882" s="3" t="s">
        <v>15013</v>
      </c>
      <c r="H882" s="3" t="s">
        <v>17830</v>
      </c>
      <c r="I882" s="3" t="s">
        <v>20647</v>
      </c>
    </row>
    <row r="883" spans="1:9" x14ac:dyDescent="0.25">
      <c r="A883" s="3" t="s">
        <v>49</v>
      </c>
      <c r="B883" s="3" t="s">
        <v>929</v>
      </c>
      <c r="C883" s="3" t="s">
        <v>3746</v>
      </c>
      <c r="D883" s="3" t="s">
        <v>6563</v>
      </c>
      <c r="E883" s="3" t="s">
        <v>12197</v>
      </c>
      <c r="F883" s="3" t="s">
        <v>9380</v>
      </c>
      <c r="G883" s="3" t="s">
        <v>15014</v>
      </c>
      <c r="H883" s="3" t="s">
        <v>17831</v>
      </c>
      <c r="I883" s="3" t="s">
        <v>20648</v>
      </c>
    </row>
    <row r="884" spans="1:9" x14ac:dyDescent="0.25">
      <c r="A884" s="3" t="s">
        <v>49</v>
      </c>
      <c r="B884" s="3" t="s">
        <v>930</v>
      </c>
      <c r="C884" s="3" t="s">
        <v>3747</v>
      </c>
      <c r="D884" s="3" t="s">
        <v>6564</v>
      </c>
      <c r="E884" s="3" t="s">
        <v>12198</v>
      </c>
      <c r="F884" s="3" t="s">
        <v>9381</v>
      </c>
      <c r="G884" s="3" t="s">
        <v>15015</v>
      </c>
      <c r="H884" s="3" t="s">
        <v>17832</v>
      </c>
      <c r="I884" s="3" t="s">
        <v>20649</v>
      </c>
    </row>
    <row r="885" spans="1:9" x14ac:dyDescent="0.25">
      <c r="A885" s="3" t="s">
        <v>49</v>
      </c>
      <c r="B885" s="3" t="s">
        <v>931</v>
      </c>
      <c r="C885" s="3" t="s">
        <v>3748</v>
      </c>
      <c r="D885" s="3" t="s">
        <v>6565</v>
      </c>
      <c r="E885" s="3" t="s">
        <v>12199</v>
      </c>
      <c r="F885" s="3" t="s">
        <v>9382</v>
      </c>
      <c r="G885" s="3" t="s">
        <v>15016</v>
      </c>
      <c r="H885" s="3" t="s">
        <v>17833</v>
      </c>
      <c r="I885" s="3" t="s">
        <v>20650</v>
      </c>
    </row>
    <row r="886" spans="1:9" x14ac:dyDescent="0.25">
      <c r="A886" s="3" t="s">
        <v>49</v>
      </c>
      <c r="B886" s="3" t="s">
        <v>932</v>
      </c>
      <c r="C886" s="3" t="s">
        <v>3749</v>
      </c>
      <c r="D886" s="3" t="s">
        <v>6566</v>
      </c>
      <c r="E886" s="3" t="s">
        <v>12200</v>
      </c>
      <c r="F886" s="3" t="s">
        <v>9383</v>
      </c>
      <c r="G886" s="3" t="s">
        <v>15017</v>
      </c>
      <c r="H886" s="3" t="s">
        <v>17834</v>
      </c>
      <c r="I886" s="3" t="s">
        <v>20651</v>
      </c>
    </row>
    <row r="887" spans="1:9" x14ac:dyDescent="0.25">
      <c r="A887" s="3" t="s">
        <v>49</v>
      </c>
      <c r="B887" s="3" t="s">
        <v>933</v>
      </c>
      <c r="C887" s="3" t="s">
        <v>3750</v>
      </c>
      <c r="D887" s="3" t="s">
        <v>6567</v>
      </c>
      <c r="E887" s="3" t="s">
        <v>12201</v>
      </c>
      <c r="F887" s="3" t="s">
        <v>9384</v>
      </c>
      <c r="G887" s="3" t="s">
        <v>15018</v>
      </c>
      <c r="H887" s="3" t="s">
        <v>17835</v>
      </c>
      <c r="I887" s="3" t="s">
        <v>20652</v>
      </c>
    </row>
    <row r="888" spans="1:9" x14ac:dyDescent="0.25">
      <c r="A888" s="3" t="s">
        <v>49</v>
      </c>
      <c r="B888" s="3" t="s">
        <v>934</v>
      </c>
      <c r="C888" s="3" t="s">
        <v>3751</v>
      </c>
      <c r="D888" s="3" t="s">
        <v>6568</v>
      </c>
      <c r="E888" s="3" t="s">
        <v>12202</v>
      </c>
      <c r="F888" s="3" t="s">
        <v>9385</v>
      </c>
      <c r="G888" s="3" t="s">
        <v>15019</v>
      </c>
      <c r="H888" s="3" t="s">
        <v>17836</v>
      </c>
      <c r="I888" s="3" t="s">
        <v>20653</v>
      </c>
    </row>
    <row r="889" spans="1:9" x14ac:dyDescent="0.25">
      <c r="A889" s="3" t="s">
        <v>49</v>
      </c>
      <c r="B889" s="3" t="s">
        <v>935</v>
      </c>
      <c r="C889" s="3" t="s">
        <v>3752</v>
      </c>
      <c r="D889" s="3" t="s">
        <v>6569</v>
      </c>
      <c r="E889" s="3" t="s">
        <v>12203</v>
      </c>
      <c r="F889" s="3" t="s">
        <v>9386</v>
      </c>
      <c r="G889" s="3" t="s">
        <v>15020</v>
      </c>
      <c r="H889" s="3" t="s">
        <v>17837</v>
      </c>
      <c r="I889" s="3" t="s">
        <v>20654</v>
      </c>
    </row>
    <row r="890" spans="1:9" x14ac:dyDescent="0.25">
      <c r="A890" s="3" t="s">
        <v>49</v>
      </c>
      <c r="B890" s="3" t="s">
        <v>936</v>
      </c>
      <c r="C890" s="3" t="s">
        <v>3753</v>
      </c>
      <c r="D890" s="3" t="s">
        <v>6570</v>
      </c>
      <c r="E890" s="3" t="s">
        <v>12204</v>
      </c>
      <c r="F890" s="3" t="s">
        <v>9387</v>
      </c>
      <c r="G890" s="3" t="s">
        <v>15021</v>
      </c>
      <c r="H890" s="3" t="s">
        <v>17838</v>
      </c>
      <c r="I890" s="3" t="s">
        <v>20655</v>
      </c>
    </row>
    <row r="891" spans="1:9" x14ac:dyDescent="0.25">
      <c r="A891" s="3" t="s">
        <v>49</v>
      </c>
      <c r="B891" s="3" t="s">
        <v>937</v>
      </c>
      <c r="C891" s="3" t="s">
        <v>3754</v>
      </c>
      <c r="D891" s="3" t="s">
        <v>6571</v>
      </c>
      <c r="E891" s="3" t="s">
        <v>12205</v>
      </c>
      <c r="F891" s="3" t="s">
        <v>9388</v>
      </c>
      <c r="G891" s="3" t="s">
        <v>15022</v>
      </c>
      <c r="H891" s="3" t="s">
        <v>17839</v>
      </c>
      <c r="I891" s="3" t="s">
        <v>20656</v>
      </c>
    </row>
    <row r="892" spans="1:9" x14ac:dyDescent="0.25">
      <c r="A892" s="3" t="s">
        <v>49</v>
      </c>
      <c r="B892" s="3" t="s">
        <v>938</v>
      </c>
      <c r="C892" s="3" t="s">
        <v>3755</v>
      </c>
      <c r="D892" s="3" t="s">
        <v>6572</v>
      </c>
      <c r="E892" s="3" t="s">
        <v>12206</v>
      </c>
      <c r="F892" s="3" t="s">
        <v>9389</v>
      </c>
      <c r="G892" s="3" t="s">
        <v>15023</v>
      </c>
      <c r="H892" s="3" t="s">
        <v>17840</v>
      </c>
      <c r="I892" s="3" t="s">
        <v>20657</v>
      </c>
    </row>
    <row r="893" spans="1:9" x14ac:dyDescent="0.25">
      <c r="A893" s="3" t="s">
        <v>49</v>
      </c>
      <c r="B893" s="3" t="s">
        <v>939</v>
      </c>
      <c r="C893" s="3" t="s">
        <v>3756</v>
      </c>
      <c r="D893" s="3" t="s">
        <v>6573</v>
      </c>
      <c r="E893" s="3" t="s">
        <v>12207</v>
      </c>
      <c r="F893" s="3" t="s">
        <v>9390</v>
      </c>
      <c r="G893" s="3" t="s">
        <v>15024</v>
      </c>
      <c r="H893" s="3" t="s">
        <v>17841</v>
      </c>
      <c r="I893" s="3" t="s">
        <v>20658</v>
      </c>
    </row>
    <row r="894" spans="1:9" x14ac:dyDescent="0.25">
      <c r="A894" s="3" t="s">
        <v>49</v>
      </c>
      <c r="B894" s="3" t="s">
        <v>940</v>
      </c>
      <c r="C894" s="3" t="s">
        <v>3757</v>
      </c>
      <c r="D894" s="3" t="s">
        <v>6574</v>
      </c>
      <c r="E894" s="3" t="s">
        <v>12208</v>
      </c>
      <c r="F894" s="3" t="s">
        <v>9391</v>
      </c>
      <c r="G894" s="3" t="s">
        <v>15025</v>
      </c>
      <c r="H894" s="3" t="s">
        <v>17842</v>
      </c>
      <c r="I894" s="3" t="s">
        <v>20659</v>
      </c>
    </row>
    <row r="895" spans="1:9" x14ac:dyDescent="0.25">
      <c r="A895" s="3" t="s">
        <v>49</v>
      </c>
      <c r="B895" s="3" t="s">
        <v>941</v>
      </c>
      <c r="C895" s="3" t="s">
        <v>3758</v>
      </c>
      <c r="D895" s="3" t="s">
        <v>6575</v>
      </c>
      <c r="E895" s="3" t="s">
        <v>12209</v>
      </c>
      <c r="F895" s="3" t="s">
        <v>9392</v>
      </c>
      <c r="G895" s="3" t="s">
        <v>15026</v>
      </c>
      <c r="H895" s="3" t="s">
        <v>17843</v>
      </c>
      <c r="I895" s="3" t="s">
        <v>20660</v>
      </c>
    </row>
    <row r="896" spans="1:9" x14ac:dyDescent="0.25">
      <c r="A896" s="3" t="s">
        <v>49</v>
      </c>
      <c r="B896" s="3" t="s">
        <v>942</v>
      </c>
      <c r="C896" s="3" t="s">
        <v>3759</v>
      </c>
      <c r="D896" s="3" t="s">
        <v>6576</v>
      </c>
      <c r="E896" s="3" t="s">
        <v>12210</v>
      </c>
      <c r="F896" s="3" t="s">
        <v>9393</v>
      </c>
      <c r="G896" s="3" t="s">
        <v>15027</v>
      </c>
      <c r="H896" s="3" t="s">
        <v>17844</v>
      </c>
      <c r="I896" s="3" t="s">
        <v>20661</v>
      </c>
    </row>
    <row r="897" spans="1:9" x14ac:dyDescent="0.25">
      <c r="A897" s="3" t="s">
        <v>49</v>
      </c>
      <c r="B897" s="3" t="s">
        <v>943</v>
      </c>
      <c r="C897" s="3" t="s">
        <v>3760</v>
      </c>
      <c r="D897" s="3" t="s">
        <v>6577</v>
      </c>
      <c r="E897" s="3" t="s">
        <v>12211</v>
      </c>
      <c r="F897" s="3" t="s">
        <v>9394</v>
      </c>
      <c r="G897" s="3" t="s">
        <v>15028</v>
      </c>
      <c r="H897" s="3" t="s">
        <v>17845</v>
      </c>
      <c r="I897" s="3" t="s">
        <v>20662</v>
      </c>
    </row>
    <row r="898" spans="1:9" x14ac:dyDescent="0.25">
      <c r="A898" s="3" t="s">
        <v>49</v>
      </c>
      <c r="B898" s="3" t="s">
        <v>944</v>
      </c>
      <c r="C898" s="3" t="s">
        <v>3761</v>
      </c>
      <c r="D898" s="3" t="s">
        <v>6578</v>
      </c>
      <c r="E898" s="3" t="s">
        <v>12212</v>
      </c>
      <c r="F898" s="3" t="s">
        <v>9395</v>
      </c>
      <c r="G898" s="3" t="s">
        <v>15029</v>
      </c>
      <c r="H898" s="3" t="s">
        <v>17846</v>
      </c>
      <c r="I898" s="3" t="s">
        <v>20663</v>
      </c>
    </row>
    <row r="899" spans="1:9" x14ac:dyDescent="0.25">
      <c r="A899" s="3" t="s">
        <v>49</v>
      </c>
      <c r="B899" s="3" t="s">
        <v>945</v>
      </c>
      <c r="C899" s="3" t="s">
        <v>3762</v>
      </c>
      <c r="D899" s="3" t="s">
        <v>6579</v>
      </c>
      <c r="E899" s="3" t="s">
        <v>12213</v>
      </c>
      <c r="F899" s="3" t="s">
        <v>9396</v>
      </c>
      <c r="G899" s="3" t="s">
        <v>15030</v>
      </c>
      <c r="H899" s="3" t="s">
        <v>17847</v>
      </c>
      <c r="I899" s="3" t="s">
        <v>20664</v>
      </c>
    </row>
    <row r="900" spans="1:9" x14ac:dyDescent="0.25">
      <c r="A900" s="3" t="s">
        <v>49</v>
      </c>
      <c r="B900" s="3" t="s">
        <v>946</v>
      </c>
      <c r="C900" s="3" t="s">
        <v>3763</v>
      </c>
      <c r="D900" s="3" t="s">
        <v>6580</v>
      </c>
      <c r="E900" s="3" t="s">
        <v>12214</v>
      </c>
      <c r="F900" s="3" t="s">
        <v>9397</v>
      </c>
      <c r="G900" s="3" t="s">
        <v>15031</v>
      </c>
      <c r="H900" s="3" t="s">
        <v>17848</v>
      </c>
      <c r="I900" s="3" t="s">
        <v>20665</v>
      </c>
    </row>
    <row r="901" spans="1:9" x14ac:dyDescent="0.25">
      <c r="A901" s="3" t="s">
        <v>49</v>
      </c>
      <c r="B901" s="3" t="s">
        <v>947</v>
      </c>
      <c r="C901" s="3" t="s">
        <v>3764</v>
      </c>
      <c r="D901" s="3" t="s">
        <v>6581</v>
      </c>
      <c r="E901" s="3" t="s">
        <v>12215</v>
      </c>
      <c r="F901" s="3" t="s">
        <v>9398</v>
      </c>
      <c r="G901" s="3" t="s">
        <v>15032</v>
      </c>
      <c r="H901" s="3" t="s">
        <v>17849</v>
      </c>
      <c r="I901" s="3" t="s">
        <v>20666</v>
      </c>
    </row>
    <row r="902" spans="1:9" x14ac:dyDescent="0.25">
      <c r="A902" s="3" t="s">
        <v>49</v>
      </c>
      <c r="B902" s="3" t="s">
        <v>948</v>
      </c>
      <c r="C902" s="3" t="s">
        <v>3765</v>
      </c>
      <c r="D902" s="3" t="s">
        <v>6582</v>
      </c>
      <c r="E902" s="3" t="s">
        <v>12216</v>
      </c>
      <c r="F902" s="3" t="s">
        <v>9399</v>
      </c>
      <c r="G902" s="3" t="s">
        <v>15033</v>
      </c>
      <c r="H902" s="3" t="s">
        <v>17850</v>
      </c>
      <c r="I902" s="3" t="s">
        <v>20667</v>
      </c>
    </row>
    <row r="903" spans="1:9" x14ac:dyDescent="0.25">
      <c r="A903" s="3" t="s">
        <v>49</v>
      </c>
      <c r="B903" s="3" t="s">
        <v>949</v>
      </c>
      <c r="C903" s="3" t="s">
        <v>3766</v>
      </c>
      <c r="D903" s="3" t="s">
        <v>6583</v>
      </c>
      <c r="E903" s="3" t="s">
        <v>12217</v>
      </c>
      <c r="F903" s="3" t="s">
        <v>9400</v>
      </c>
      <c r="G903" s="3" t="s">
        <v>15034</v>
      </c>
      <c r="H903" s="3" t="s">
        <v>17851</v>
      </c>
      <c r="I903" s="3" t="s">
        <v>20668</v>
      </c>
    </row>
    <row r="904" spans="1:9" x14ac:dyDescent="0.25">
      <c r="A904" s="3" t="s">
        <v>49</v>
      </c>
      <c r="B904" s="3" t="s">
        <v>950</v>
      </c>
      <c r="C904" s="3" t="s">
        <v>3767</v>
      </c>
      <c r="D904" s="3" t="s">
        <v>6584</v>
      </c>
      <c r="E904" s="3" t="s">
        <v>12218</v>
      </c>
      <c r="F904" s="3" t="s">
        <v>9401</v>
      </c>
      <c r="G904" s="3" t="s">
        <v>15035</v>
      </c>
      <c r="H904" s="3" t="s">
        <v>17852</v>
      </c>
      <c r="I904" s="3" t="s">
        <v>20669</v>
      </c>
    </row>
    <row r="905" spans="1:9" x14ac:dyDescent="0.25">
      <c r="A905" s="3" t="s">
        <v>49</v>
      </c>
      <c r="B905" s="3" t="s">
        <v>951</v>
      </c>
      <c r="C905" s="3" t="s">
        <v>3768</v>
      </c>
      <c r="D905" s="3" t="s">
        <v>6585</v>
      </c>
      <c r="E905" s="3" t="s">
        <v>12219</v>
      </c>
      <c r="F905" s="3" t="s">
        <v>9402</v>
      </c>
      <c r="G905" s="3" t="s">
        <v>15036</v>
      </c>
      <c r="H905" s="3" t="s">
        <v>17853</v>
      </c>
      <c r="I905" s="3" t="s">
        <v>20670</v>
      </c>
    </row>
    <row r="906" spans="1:9" x14ac:dyDescent="0.25">
      <c r="A906" s="3" t="s">
        <v>49</v>
      </c>
      <c r="B906" s="3" t="s">
        <v>952</v>
      </c>
      <c r="C906" s="3" t="s">
        <v>3769</v>
      </c>
      <c r="D906" s="3" t="s">
        <v>6586</v>
      </c>
      <c r="E906" s="3" t="s">
        <v>12220</v>
      </c>
      <c r="F906" s="3" t="s">
        <v>9403</v>
      </c>
      <c r="G906" s="3" t="s">
        <v>15037</v>
      </c>
      <c r="H906" s="3" t="s">
        <v>17854</v>
      </c>
      <c r="I906" s="3" t="s">
        <v>20671</v>
      </c>
    </row>
    <row r="907" spans="1:9" x14ac:dyDescent="0.25">
      <c r="A907" s="3" t="s">
        <v>49</v>
      </c>
      <c r="B907" s="3" t="s">
        <v>953</v>
      </c>
      <c r="C907" s="3" t="s">
        <v>3770</v>
      </c>
      <c r="D907" s="3" t="s">
        <v>6587</v>
      </c>
      <c r="E907" s="3" t="s">
        <v>12221</v>
      </c>
      <c r="F907" s="3" t="s">
        <v>9404</v>
      </c>
      <c r="G907" s="3" t="s">
        <v>15038</v>
      </c>
      <c r="H907" s="3" t="s">
        <v>17855</v>
      </c>
      <c r="I907" s="3" t="s">
        <v>20672</v>
      </c>
    </row>
    <row r="908" spans="1:9" x14ac:dyDescent="0.25">
      <c r="A908" s="3" t="s">
        <v>49</v>
      </c>
      <c r="B908" s="3" t="s">
        <v>954</v>
      </c>
      <c r="C908" s="3" t="s">
        <v>3771</v>
      </c>
      <c r="D908" s="3" t="s">
        <v>6588</v>
      </c>
      <c r="E908" s="3" t="s">
        <v>12222</v>
      </c>
      <c r="F908" s="3" t="s">
        <v>9405</v>
      </c>
      <c r="G908" s="3" t="s">
        <v>15039</v>
      </c>
      <c r="H908" s="3" t="s">
        <v>17856</v>
      </c>
      <c r="I908" s="3" t="s">
        <v>20673</v>
      </c>
    </row>
    <row r="909" spans="1:9" x14ac:dyDescent="0.25">
      <c r="A909" s="3" t="s">
        <v>49</v>
      </c>
      <c r="B909" s="3" t="s">
        <v>955</v>
      </c>
      <c r="C909" s="3" t="s">
        <v>3772</v>
      </c>
      <c r="D909" s="3" t="s">
        <v>6589</v>
      </c>
      <c r="E909" s="3" t="s">
        <v>12223</v>
      </c>
      <c r="F909" s="3" t="s">
        <v>9406</v>
      </c>
      <c r="G909" s="3" t="s">
        <v>15040</v>
      </c>
      <c r="H909" s="3" t="s">
        <v>17857</v>
      </c>
      <c r="I909" s="3" t="s">
        <v>20674</v>
      </c>
    </row>
    <row r="910" spans="1:9" x14ac:dyDescent="0.25">
      <c r="A910" s="3" t="s">
        <v>49</v>
      </c>
      <c r="B910" s="3" t="s">
        <v>956</v>
      </c>
      <c r="C910" s="3" t="s">
        <v>3773</v>
      </c>
      <c r="D910" s="3" t="s">
        <v>6590</v>
      </c>
      <c r="E910" s="3" t="s">
        <v>12224</v>
      </c>
      <c r="F910" s="3" t="s">
        <v>9407</v>
      </c>
      <c r="G910" s="3" t="s">
        <v>15041</v>
      </c>
      <c r="H910" s="3" t="s">
        <v>17858</v>
      </c>
      <c r="I910" s="3" t="s">
        <v>20675</v>
      </c>
    </row>
    <row r="911" spans="1:9" x14ac:dyDescent="0.25">
      <c r="A911" s="3" t="s">
        <v>49</v>
      </c>
      <c r="B911" s="3" t="s">
        <v>957</v>
      </c>
      <c r="C911" s="3" t="s">
        <v>3774</v>
      </c>
      <c r="D911" s="3" t="s">
        <v>6591</v>
      </c>
      <c r="E911" s="3" t="s">
        <v>12225</v>
      </c>
      <c r="F911" s="3" t="s">
        <v>9408</v>
      </c>
      <c r="G911" s="3" t="s">
        <v>15042</v>
      </c>
      <c r="H911" s="3" t="s">
        <v>17859</v>
      </c>
      <c r="I911" s="3" t="s">
        <v>20676</v>
      </c>
    </row>
    <row r="912" spans="1:9" x14ac:dyDescent="0.25">
      <c r="A912" s="3" t="s">
        <v>49</v>
      </c>
      <c r="B912" s="3" t="s">
        <v>958</v>
      </c>
      <c r="C912" s="3" t="s">
        <v>3775</v>
      </c>
      <c r="D912" s="3" t="s">
        <v>6592</v>
      </c>
      <c r="E912" s="3" t="s">
        <v>12226</v>
      </c>
      <c r="F912" s="3" t="s">
        <v>9409</v>
      </c>
      <c r="G912" s="3" t="s">
        <v>15043</v>
      </c>
      <c r="H912" s="3" t="s">
        <v>17860</v>
      </c>
      <c r="I912" s="3" t="s">
        <v>20677</v>
      </c>
    </row>
    <row r="913" spans="1:9" x14ac:dyDescent="0.25">
      <c r="A913" s="3" t="s">
        <v>49</v>
      </c>
      <c r="B913" s="3" t="s">
        <v>959</v>
      </c>
      <c r="C913" s="3" t="s">
        <v>3776</v>
      </c>
      <c r="D913" s="3" t="s">
        <v>6593</v>
      </c>
      <c r="E913" s="3" t="s">
        <v>12227</v>
      </c>
      <c r="F913" s="3" t="s">
        <v>9410</v>
      </c>
      <c r="G913" s="3" t="s">
        <v>15044</v>
      </c>
      <c r="H913" s="3" t="s">
        <v>17861</v>
      </c>
      <c r="I913" s="3" t="s">
        <v>20678</v>
      </c>
    </row>
    <row r="914" spans="1:9" x14ac:dyDescent="0.25">
      <c r="A914" s="3" t="s">
        <v>49</v>
      </c>
      <c r="B914" s="3" t="s">
        <v>960</v>
      </c>
      <c r="C914" s="3" t="s">
        <v>3777</v>
      </c>
      <c r="D914" s="3" t="s">
        <v>6594</v>
      </c>
      <c r="E914" s="3" t="s">
        <v>12228</v>
      </c>
      <c r="F914" s="3" t="s">
        <v>9411</v>
      </c>
      <c r="G914" s="3" t="s">
        <v>15045</v>
      </c>
      <c r="H914" s="3" t="s">
        <v>17862</v>
      </c>
      <c r="I914" s="3" t="s">
        <v>20679</v>
      </c>
    </row>
    <row r="915" spans="1:9" x14ac:dyDescent="0.25">
      <c r="A915" s="3" t="s">
        <v>49</v>
      </c>
      <c r="B915" s="3" t="s">
        <v>961</v>
      </c>
      <c r="C915" s="3" t="s">
        <v>3778</v>
      </c>
      <c r="D915" s="3" t="s">
        <v>6595</v>
      </c>
      <c r="E915" s="3" t="s">
        <v>12229</v>
      </c>
      <c r="F915" s="3" t="s">
        <v>9412</v>
      </c>
      <c r="G915" s="3" t="s">
        <v>15046</v>
      </c>
      <c r="H915" s="3" t="s">
        <v>17863</v>
      </c>
      <c r="I915" s="3" t="s">
        <v>20680</v>
      </c>
    </row>
    <row r="916" spans="1:9" x14ac:dyDescent="0.25">
      <c r="A916" s="3" t="s">
        <v>49</v>
      </c>
      <c r="B916" s="3" t="s">
        <v>962</v>
      </c>
      <c r="C916" s="3" t="s">
        <v>3779</v>
      </c>
      <c r="D916" s="3" t="s">
        <v>6596</v>
      </c>
      <c r="E916" s="3" t="s">
        <v>12230</v>
      </c>
      <c r="F916" s="3" t="s">
        <v>9413</v>
      </c>
      <c r="G916" s="3" t="s">
        <v>15047</v>
      </c>
      <c r="H916" s="3" t="s">
        <v>17864</v>
      </c>
      <c r="I916" s="3" t="s">
        <v>20681</v>
      </c>
    </row>
    <row r="917" spans="1:9" x14ac:dyDescent="0.25">
      <c r="A917" s="3" t="s">
        <v>49</v>
      </c>
      <c r="B917" s="3" t="s">
        <v>963</v>
      </c>
      <c r="C917" s="3" t="s">
        <v>3780</v>
      </c>
      <c r="D917" s="3" t="s">
        <v>6597</v>
      </c>
      <c r="E917" s="3" t="s">
        <v>12231</v>
      </c>
      <c r="F917" s="3" t="s">
        <v>9414</v>
      </c>
      <c r="G917" s="3" t="s">
        <v>15048</v>
      </c>
      <c r="H917" s="3" t="s">
        <v>17865</v>
      </c>
      <c r="I917" s="3" t="s">
        <v>20682</v>
      </c>
    </row>
    <row r="918" spans="1:9" x14ac:dyDescent="0.25">
      <c r="A918" s="3" t="s">
        <v>49</v>
      </c>
      <c r="B918" s="3" t="s">
        <v>964</v>
      </c>
      <c r="C918" s="3" t="s">
        <v>3781</v>
      </c>
      <c r="D918" s="3" t="s">
        <v>6598</v>
      </c>
      <c r="E918" s="3" t="s">
        <v>12232</v>
      </c>
      <c r="F918" s="3" t="s">
        <v>9415</v>
      </c>
      <c r="G918" s="3" t="s">
        <v>15049</v>
      </c>
      <c r="H918" s="3" t="s">
        <v>17866</v>
      </c>
      <c r="I918" s="3" t="s">
        <v>20683</v>
      </c>
    </row>
    <row r="919" spans="1:9" x14ac:dyDescent="0.25">
      <c r="A919" s="3" t="s">
        <v>49</v>
      </c>
      <c r="B919" s="3" t="s">
        <v>965</v>
      </c>
      <c r="C919" s="3" t="s">
        <v>3782</v>
      </c>
      <c r="D919" s="3" t="s">
        <v>6599</v>
      </c>
      <c r="E919" s="3" t="s">
        <v>12233</v>
      </c>
      <c r="F919" s="3" t="s">
        <v>9416</v>
      </c>
      <c r="G919" s="3" t="s">
        <v>15050</v>
      </c>
      <c r="H919" s="3" t="s">
        <v>17867</v>
      </c>
      <c r="I919" s="3" t="s">
        <v>20684</v>
      </c>
    </row>
    <row r="920" spans="1:9" x14ac:dyDescent="0.25">
      <c r="A920" s="3" t="s">
        <v>49</v>
      </c>
      <c r="B920" s="3" t="s">
        <v>966</v>
      </c>
      <c r="C920" s="3" t="s">
        <v>3783</v>
      </c>
      <c r="D920" s="3" t="s">
        <v>6600</v>
      </c>
      <c r="E920" s="3" t="s">
        <v>12234</v>
      </c>
      <c r="F920" s="3" t="s">
        <v>9417</v>
      </c>
      <c r="G920" s="3" t="s">
        <v>15051</v>
      </c>
      <c r="H920" s="3" t="s">
        <v>17868</v>
      </c>
      <c r="I920" s="3" t="s">
        <v>20685</v>
      </c>
    </row>
    <row r="921" spans="1:9" x14ac:dyDescent="0.25">
      <c r="A921" s="3" t="s">
        <v>49</v>
      </c>
      <c r="B921" s="3" t="s">
        <v>967</v>
      </c>
      <c r="C921" s="3" t="s">
        <v>3784</v>
      </c>
      <c r="D921" s="3" t="s">
        <v>6601</v>
      </c>
      <c r="E921" s="3" t="s">
        <v>12235</v>
      </c>
      <c r="F921" s="3" t="s">
        <v>9418</v>
      </c>
      <c r="G921" s="3" t="s">
        <v>15052</v>
      </c>
      <c r="H921" s="3" t="s">
        <v>17869</v>
      </c>
      <c r="I921" s="3" t="s">
        <v>20686</v>
      </c>
    </row>
    <row r="922" spans="1:9" x14ac:dyDescent="0.25">
      <c r="A922" s="3" t="s">
        <v>49</v>
      </c>
      <c r="B922" s="3" t="s">
        <v>968</v>
      </c>
      <c r="C922" s="3" t="s">
        <v>3785</v>
      </c>
      <c r="D922" s="3" t="s">
        <v>6602</v>
      </c>
      <c r="E922" s="3" t="s">
        <v>12236</v>
      </c>
      <c r="F922" s="3" t="s">
        <v>9419</v>
      </c>
      <c r="G922" s="3" t="s">
        <v>15053</v>
      </c>
      <c r="H922" s="3" t="s">
        <v>17870</v>
      </c>
      <c r="I922" s="3" t="s">
        <v>20687</v>
      </c>
    </row>
    <row r="923" spans="1:9" x14ac:dyDescent="0.25">
      <c r="A923" s="3" t="s">
        <v>49</v>
      </c>
      <c r="B923" s="3" t="s">
        <v>969</v>
      </c>
      <c r="C923" s="3" t="s">
        <v>3786</v>
      </c>
      <c r="D923" s="3" t="s">
        <v>6603</v>
      </c>
      <c r="E923" s="3" t="s">
        <v>12237</v>
      </c>
      <c r="F923" s="3" t="s">
        <v>9420</v>
      </c>
      <c r="G923" s="3" t="s">
        <v>15054</v>
      </c>
      <c r="H923" s="3" t="s">
        <v>17871</v>
      </c>
      <c r="I923" s="3" t="s">
        <v>20688</v>
      </c>
    </row>
    <row r="924" spans="1:9" x14ac:dyDescent="0.25">
      <c r="A924" s="3" t="s">
        <v>49</v>
      </c>
      <c r="B924" s="3" t="s">
        <v>970</v>
      </c>
      <c r="C924" s="3" t="s">
        <v>3787</v>
      </c>
      <c r="D924" s="3" t="s">
        <v>6604</v>
      </c>
      <c r="E924" s="3" t="s">
        <v>12238</v>
      </c>
      <c r="F924" s="3" t="s">
        <v>9421</v>
      </c>
      <c r="G924" s="3" t="s">
        <v>15055</v>
      </c>
      <c r="H924" s="3" t="s">
        <v>17872</v>
      </c>
      <c r="I924" s="3" t="s">
        <v>20689</v>
      </c>
    </row>
    <row r="925" spans="1:9" x14ac:dyDescent="0.25">
      <c r="A925" s="3" t="s">
        <v>49</v>
      </c>
      <c r="B925" s="3" t="s">
        <v>971</v>
      </c>
      <c r="C925" s="3" t="s">
        <v>3788</v>
      </c>
      <c r="D925" s="3" t="s">
        <v>6605</v>
      </c>
      <c r="E925" s="3" t="s">
        <v>12239</v>
      </c>
      <c r="F925" s="3" t="s">
        <v>9422</v>
      </c>
      <c r="G925" s="3" t="s">
        <v>15056</v>
      </c>
      <c r="H925" s="3" t="s">
        <v>17873</v>
      </c>
      <c r="I925" s="3" t="s">
        <v>20690</v>
      </c>
    </row>
    <row r="926" spans="1:9" x14ac:dyDescent="0.25">
      <c r="A926" s="3" t="s">
        <v>49</v>
      </c>
      <c r="B926" s="3" t="s">
        <v>972</v>
      </c>
      <c r="C926" s="3" t="s">
        <v>3789</v>
      </c>
      <c r="D926" s="3" t="s">
        <v>6606</v>
      </c>
      <c r="E926" s="3" t="s">
        <v>12240</v>
      </c>
      <c r="F926" s="3" t="s">
        <v>9423</v>
      </c>
      <c r="G926" s="3" t="s">
        <v>15057</v>
      </c>
      <c r="H926" s="3" t="s">
        <v>17874</v>
      </c>
      <c r="I926" s="3" t="s">
        <v>20691</v>
      </c>
    </row>
    <row r="927" spans="1:9" x14ac:dyDescent="0.25">
      <c r="A927" s="3" t="s">
        <v>49</v>
      </c>
      <c r="B927" s="3" t="s">
        <v>973</v>
      </c>
      <c r="C927" s="3" t="s">
        <v>3790</v>
      </c>
      <c r="D927" s="3" t="s">
        <v>6607</v>
      </c>
      <c r="E927" s="3" t="s">
        <v>12241</v>
      </c>
      <c r="F927" s="3" t="s">
        <v>9424</v>
      </c>
      <c r="G927" s="3" t="s">
        <v>15058</v>
      </c>
      <c r="H927" s="3" t="s">
        <v>17875</v>
      </c>
      <c r="I927" s="3" t="s">
        <v>20692</v>
      </c>
    </row>
    <row r="928" spans="1:9" x14ac:dyDescent="0.25">
      <c r="A928" s="3" t="s">
        <v>49</v>
      </c>
      <c r="B928" s="3" t="s">
        <v>974</v>
      </c>
      <c r="C928" s="3" t="s">
        <v>3791</v>
      </c>
      <c r="D928" s="3" t="s">
        <v>6608</v>
      </c>
      <c r="E928" s="3" t="s">
        <v>12242</v>
      </c>
      <c r="F928" s="3" t="s">
        <v>9425</v>
      </c>
      <c r="G928" s="3" t="s">
        <v>15059</v>
      </c>
      <c r="H928" s="3" t="s">
        <v>17876</v>
      </c>
      <c r="I928" s="3" t="s">
        <v>20693</v>
      </c>
    </row>
    <row r="929" spans="1:9" x14ac:dyDescent="0.25">
      <c r="A929" s="3" t="s">
        <v>49</v>
      </c>
      <c r="B929" s="3" t="s">
        <v>975</v>
      </c>
      <c r="C929" s="3" t="s">
        <v>3792</v>
      </c>
      <c r="D929" s="3" t="s">
        <v>6609</v>
      </c>
      <c r="E929" s="3" t="s">
        <v>12243</v>
      </c>
      <c r="F929" s="3" t="s">
        <v>9426</v>
      </c>
      <c r="G929" s="3" t="s">
        <v>15060</v>
      </c>
      <c r="H929" s="3" t="s">
        <v>17877</v>
      </c>
      <c r="I929" s="3" t="s">
        <v>20694</v>
      </c>
    </row>
    <row r="930" spans="1:9" x14ac:dyDescent="0.25">
      <c r="A930" s="3" t="s">
        <v>49</v>
      </c>
      <c r="B930" s="3" t="s">
        <v>976</v>
      </c>
      <c r="C930" s="3" t="s">
        <v>3793</v>
      </c>
      <c r="D930" s="3" t="s">
        <v>6610</v>
      </c>
      <c r="E930" s="3" t="s">
        <v>12244</v>
      </c>
      <c r="F930" s="3" t="s">
        <v>9427</v>
      </c>
      <c r="G930" s="3" t="s">
        <v>15061</v>
      </c>
      <c r="H930" s="3" t="s">
        <v>17878</v>
      </c>
      <c r="I930" s="3" t="s">
        <v>20695</v>
      </c>
    </row>
    <row r="931" spans="1:9" x14ac:dyDescent="0.25">
      <c r="A931" s="3" t="s">
        <v>49</v>
      </c>
      <c r="B931" s="3" t="s">
        <v>977</v>
      </c>
      <c r="C931" s="3" t="s">
        <v>3794</v>
      </c>
      <c r="D931" s="3" t="s">
        <v>6611</v>
      </c>
      <c r="E931" s="3" t="s">
        <v>12245</v>
      </c>
      <c r="F931" s="3" t="s">
        <v>9428</v>
      </c>
      <c r="G931" s="3" t="s">
        <v>15062</v>
      </c>
      <c r="H931" s="3" t="s">
        <v>17879</v>
      </c>
      <c r="I931" s="3" t="s">
        <v>20696</v>
      </c>
    </row>
    <row r="932" spans="1:9" x14ac:dyDescent="0.25">
      <c r="A932" s="3" t="s">
        <v>49</v>
      </c>
      <c r="B932" s="3" t="s">
        <v>978</v>
      </c>
      <c r="C932" s="3" t="s">
        <v>3795</v>
      </c>
      <c r="D932" s="3" t="s">
        <v>6612</v>
      </c>
      <c r="E932" s="3" t="s">
        <v>12246</v>
      </c>
      <c r="F932" s="3" t="s">
        <v>9429</v>
      </c>
      <c r="G932" s="3" t="s">
        <v>15063</v>
      </c>
      <c r="H932" s="3" t="s">
        <v>17880</v>
      </c>
      <c r="I932" s="3" t="s">
        <v>20697</v>
      </c>
    </row>
    <row r="933" spans="1:9" x14ac:dyDescent="0.25">
      <c r="A933" s="3" t="s">
        <v>49</v>
      </c>
      <c r="B933" s="3" t="s">
        <v>979</v>
      </c>
      <c r="C933" s="3" t="s">
        <v>3796</v>
      </c>
      <c r="D933" s="3" t="s">
        <v>6613</v>
      </c>
      <c r="E933" s="3" t="s">
        <v>12247</v>
      </c>
      <c r="F933" s="3" t="s">
        <v>9430</v>
      </c>
      <c r="G933" s="3" t="s">
        <v>15064</v>
      </c>
      <c r="H933" s="3" t="s">
        <v>17881</v>
      </c>
      <c r="I933" s="3" t="s">
        <v>20698</v>
      </c>
    </row>
    <row r="934" spans="1:9" x14ac:dyDescent="0.25">
      <c r="A934" s="3" t="s">
        <v>49</v>
      </c>
      <c r="B934" s="3" t="s">
        <v>980</v>
      </c>
      <c r="C934" s="3" t="s">
        <v>3797</v>
      </c>
      <c r="D934" s="3" t="s">
        <v>6614</v>
      </c>
      <c r="E934" s="3" t="s">
        <v>12248</v>
      </c>
      <c r="F934" s="3" t="s">
        <v>9431</v>
      </c>
      <c r="G934" s="3" t="s">
        <v>15065</v>
      </c>
      <c r="H934" s="3" t="s">
        <v>17882</v>
      </c>
      <c r="I934" s="3" t="s">
        <v>20699</v>
      </c>
    </row>
    <row r="935" spans="1:9" x14ac:dyDescent="0.25">
      <c r="A935" s="3" t="s">
        <v>49</v>
      </c>
      <c r="B935" s="3" t="s">
        <v>981</v>
      </c>
      <c r="C935" s="3" t="s">
        <v>3798</v>
      </c>
      <c r="D935" s="3" t="s">
        <v>6615</v>
      </c>
      <c r="E935" s="3" t="s">
        <v>12249</v>
      </c>
      <c r="F935" s="3" t="s">
        <v>9432</v>
      </c>
      <c r="G935" s="3" t="s">
        <v>15066</v>
      </c>
      <c r="H935" s="3" t="s">
        <v>17883</v>
      </c>
      <c r="I935" s="3" t="s">
        <v>20700</v>
      </c>
    </row>
    <row r="936" spans="1:9" x14ac:dyDescent="0.25">
      <c r="A936" s="3" t="s">
        <v>49</v>
      </c>
      <c r="B936" s="3" t="s">
        <v>982</v>
      </c>
      <c r="C936" s="3" t="s">
        <v>3799</v>
      </c>
      <c r="D936" s="3" t="s">
        <v>6616</v>
      </c>
      <c r="E936" s="3" t="s">
        <v>12250</v>
      </c>
      <c r="F936" s="3" t="s">
        <v>9433</v>
      </c>
      <c r="G936" s="3" t="s">
        <v>15067</v>
      </c>
      <c r="H936" s="3" t="s">
        <v>17884</v>
      </c>
      <c r="I936" s="3" t="s">
        <v>20701</v>
      </c>
    </row>
    <row r="937" spans="1:9" x14ac:dyDescent="0.25">
      <c r="A937" s="3" t="s">
        <v>49</v>
      </c>
      <c r="B937" s="3" t="s">
        <v>983</v>
      </c>
      <c r="C937" s="3" t="s">
        <v>3800</v>
      </c>
      <c r="D937" s="3" t="s">
        <v>6617</v>
      </c>
      <c r="E937" s="3" t="s">
        <v>12251</v>
      </c>
      <c r="F937" s="3" t="s">
        <v>9434</v>
      </c>
      <c r="G937" s="3" t="s">
        <v>15068</v>
      </c>
      <c r="H937" s="3" t="s">
        <v>17885</v>
      </c>
      <c r="I937" s="3" t="s">
        <v>20702</v>
      </c>
    </row>
    <row r="938" spans="1:9" x14ac:dyDescent="0.25">
      <c r="A938" s="3" t="s">
        <v>49</v>
      </c>
      <c r="B938" s="3" t="s">
        <v>984</v>
      </c>
      <c r="C938" s="3" t="s">
        <v>3801</v>
      </c>
      <c r="D938" s="3" t="s">
        <v>6618</v>
      </c>
      <c r="E938" s="3" t="s">
        <v>12252</v>
      </c>
      <c r="F938" s="3" t="s">
        <v>9435</v>
      </c>
      <c r="G938" s="3" t="s">
        <v>15069</v>
      </c>
      <c r="H938" s="3" t="s">
        <v>17886</v>
      </c>
      <c r="I938" s="3" t="s">
        <v>20703</v>
      </c>
    </row>
    <row r="939" spans="1:9" x14ac:dyDescent="0.25">
      <c r="A939" s="3" t="s">
        <v>49</v>
      </c>
      <c r="B939" s="3" t="s">
        <v>985</v>
      </c>
      <c r="C939" s="3" t="s">
        <v>3802</v>
      </c>
      <c r="D939" s="3" t="s">
        <v>6619</v>
      </c>
      <c r="E939" s="3" t="s">
        <v>12253</v>
      </c>
      <c r="F939" s="3" t="s">
        <v>9436</v>
      </c>
      <c r="G939" s="3" t="s">
        <v>15070</v>
      </c>
      <c r="H939" s="3" t="s">
        <v>17887</v>
      </c>
      <c r="I939" s="3" t="s">
        <v>20704</v>
      </c>
    </row>
    <row r="940" spans="1:9" x14ac:dyDescent="0.25">
      <c r="A940" s="3" t="s">
        <v>49</v>
      </c>
      <c r="B940" s="3" t="s">
        <v>986</v>
      </c>
      <c r="C940" s="3" t="s">
        <v>3803</v>
      </c>
      <c r="D940" s="3" t="s">
        <v>6620</v>
      </c>
      <c r="E940" s="3" t="s">
        <v>12254</v>
      </c>
      <c r="F940" s="3" t="s">
        <v>9437</v>
      </c>
      <c r="G940" s="3" t="s">
        <v>15071</v>
      </c>
      <c r="H940" s="3" t="s">
        <v>17888</v>
      </c>
      <c r="I940" s="3" t="s">
        <v>20705</v>
      </c>
    </row>
    <row r="941" spans="1:9" x14ac:dyDescent="0.25">
      <c r="A941" s="3" t="s">
        <v>49</v>
      </c>
      <c r="B941" s="3" t="s">
        <v>987</v>
      </c>
      <c r="C941" s="3" t="s">
        <v>3804</v>
      </c>
      <c r="D941" s="3" t="s">
        <v>6621</v>
      </c>
      <c r="E941" s="3" t="s">
        <v>12255</v>
      </c>
      <c r="F941" s="3" t="s">
        <v>9438</v>
      </c>
      <c r="G941" s="3" t="s">
        <v>15072</v>
      </c>
      <c r="H941" s="3" t="s">
        <v>17889</v>
      </c>
      <c r="I941" s="3" t="s">
        <v>20706</v>
      </c>
    </row>
    <row r="942" spans="1:9" x14ac:dyDescent="0.25">
      <c r="A942" s="3" t="s">
        <v>49</v>
      </c>
      <c r="B942" s="3" t="s">
        <v>988</v>
      </c>
      <c r="C942" s="3" t="s">
        <v>3805</v>
      </c>
      <c r="D942" s="3" t="s">
        <v>6622</v>
      </c>
      <c r="E942" s="3" t="s">
        <v>12256</v>
      </c>
      <c r="F942" s="3" t="s">
        <v>9439</v>
      </c>
      <c r="G942" s="3" t="s">
        <v>15073</v>
      </c>
      <c r="H942" s="3" t="s">
        <v>17890</v>
      </c>
      <c r="I942" s="3" t="s">
        <v>20707</v>
      </c>
    </row>
    <row r="943" spans="1:9" x14ac:dyDescent="0.25">
      <c r="A943" s="3" t="s">
        <v>49</v>
      </c>
      <c r="B943" s="3" t="s">
        <v>989</v>
      </c>
      <c r="C943" s="3" t="s">
        <v>3806</v>
      </c>
      <c r="D943" s="3" t="s">
        <v>6623</v>
      </c>
      <c r="E943" s="3" t="s">
        <v>12257</v>
      </c>
      <c r="F943" s="3" t="s">
        <v>9440</v>
      </c>
      <c r="G943" s="3" t="s">
        <v>15074</v>
      </c>
      <c r="H943" s="3" t="s">
        <v>17891</v>
      </c>
      <c r="I943" s="3" t="s">
        <v>20708</v>
      </c>
    </row>
    <row r="944" spans="1:9" x14ac:dyDescent="0.25">
      <c r="A944" s="3" t="s">
        <v>49</v>
      </c>
      <c r="B944" s="3" t="s">
        <v>990</v>
      </c>
      <c r="C944" s="3" t="s">
        <v>3807</v>
      </c>
      <c r="D944" s="3" t="s">
        <v>6624</v>
      </c>
      <c r="E944" s="3" t="s">
        <v>12258</v>
      </c>
      <c r="F944" s="3" t="s">
        <v>9441</v>
      </c>
      <c r="G944" s="3" t="s">
        <v>15075</v>
      </c>
      <c r="H944" s="3" t="s">
        <v>17892</v>
      </c>
      <c r="I944" s="3" t="s">
        <v>20709</v>
      </c>
    </row>
    <row r="945" spans="1:9" x14ac:dyDescent="0.25">
      <c r="A945" s="3" t="s">
        <v>49</v>
      </c>
      <c r="B945" s="3" t="s">
        <v>991</v>
      </c>
      <c r="C945" s="3" t="s">
        <v>3808</v>
      </c>
      <c r="D945" s="3" t="s">
        <v>6625</v>
      </c>
      <c r="E945" s="3" t="s">
        <v>12259</v>
      </c>
      <c r="F945" s="3" t="s">
        <v>9442</v>
      </c>
      <c r="G945" s="3" t="s">
        <v>15076</v>
      </c>
      <c r="H945" s="3" t="s">
        <v>17893</v>
      </c>
      <c r="I945" s="3" t="s">
        <v>20710</v>
      </c>
    </row>
    <row r="946" spans="1:9" x14ac:dyDescent="0.25">
      <c r="A946" s="3" t="s">
        <v>49</v>
      </c>
      <c r="B946" s="3" t="s">
        <v>992</v>
      </c>
      <c r="C946" s="3" t="s">
        <v>3809</v>
      </c>
      <c r="D946" s="3" t="s">
        <v>6626</v>
      </c>
      <c r="E946" s="3" t="s">
        <v>12260</v>
      </c>
      <c r="F946" s="3" t="s">
        <v>9443</v>
      </c>
      <c r="G946" s="3" t="s">
        <v>15077</v>
      </c>
      <c r="H946" s="3" t="s">
        <v>17894</v>
      </c>
      <c r="I946" s="3" t="s">
        <v>20711</v>
      </c>
    </row>
    <row r="947" spans="1:9" x14ac:dyDescent="0.25">
      <c r="A947" s="3" t="s">
        <v>49</v>
      </c>
      <c r="B947" s="3" t="s">
        <v>993</v>
      </c>
      <c r="C947" s="3" t="s">
        <v>3810</v>
      </c>
      <c r="D947" s="3" t="s">
        <v>6627</v>
      </c>
      <c r="E947" s="3" t="s">
        <v>12261</v>
      </c>
      <c r="F947" s="3" t="s">
        <v>9444</v>
      </c>
      <c r="G947" s="3" t="s">
        <v>15078</v>
      </c>
      <c r="H947" s="3" t="s">
        <v>17895</v>
      </c>
      <c r="I947" s="3" t="s">
        <v>20712</v>
      </c>
    </row>
    <row r="948" spans="1:9" x14ac:dyDescent="0.25">
      <c r="A948" s="3" t="s">
        <v>49</v>
      </c>
      <c r="B948" s="3" t="s">
        <v>994</v>
      </c>
      <c r="C948" s="3" t="s">
        <v>3811</v>
      </c>
      <c r="D948" s="3" t="s">
        <v>6628</v>
      </c>
      <c r="E948" s="3" t="s">
        <v>12262</v>
      </c>
      <c r="F948" s="3" t="s">
        <v>9445</v>
      </c>
      <c r="G948" s="3" t="s">
        <v>15079</v>
      </c>
      <c r="H948" s="3" t="s">
        <v>17896</v>
      </c>
      <c r="I948" s="3" t="s">
        <v>20713</v>
      </c>
    </row>
    <row r="949" spans="1:9" x14ac:dyDescent="0.25">
      <c r="A949" s="3" t="s">
        <v>49</v>
      </c>
      <c r="B949" s="3" t="s">
        <v>995</v>
      </c>
      <c r="C949" s="3" t="s">
        <v>3812</v>
      </c>
      <c r="D949" s="3" t="s">
        <v>6629</v>
      </c>
      <c r="E949" s="3" t="s">
        <v>12263</v>
      </c>
      <c r="F949" s="3" t="s">
        <v>9446</v>
      </c>
      <c r="G949" s="3" t="s">
        <v>15080</v>
      </c>
      <c r="H949" s="3" t="s">
        <v>17897</v>
      </c>
      <c r="I949" s="3" t="s">
        <v>20714</v>
      </c>
    </row>
    <row r="950" spans="1:9" x14ac:dyDescent="0.25">
      <c r="A950" s="3" t="s">
        <v>49</v>
      </c>
      <c r="B950" s="3" t="s">
        <v>996</v>
      </c>
      <c r="C950" s="3" t="s">
        <v>3813</v>
      </c>
      <c r="D950" s="3" t="s">
        <v>6630</v>
      </c>
      <c r="E950" s="3" t="s">
        <v>12264</v>
      </c>
      <c r="F950" s="3" t="s">
        <v>9447</v>
      </c>
      <c r="G950" s="3" t="s">
        <v>15081</v>
      </c>
      <c r="H950" s="3" t="s">
        <v>17898</v>
      </c>
      <c r="I950" s="3" t="s">
        <v>20715</v>
      </c>
    </row>
    <row r="951" spans="1:9" x14ac:dyDescent="0.25">
      <c r="A951" s="3" t="s">
        <v>49</v>
      </c>
      <c r="B951" s="3" t="s">
        <v>997</v>
      </c>
      <c r="C951" s="3" t="s">
        <v>3814</v>
      </c>
      <c r="D951" s="3" t="s">
        <v>6631</v>
      </c>
      <c r="E951" s="3" t="s">
        <v>12265</v>
      </c>
      <c r="F951" s="3" t="s">
        <v>9448</v>
      </c>
      <c r="G951" s="3" t="s">
        <v>15082</v>
      </c>
      <c r="H951" s="3" t="s">
        <v>17899</v>
      </c>
      <c r="I951" s="3" t="s">
        <v>20716</v>
      </c>
    </row>
    <row r="952" spans="1:9" x14ac:dyDescent="0.25">
      <c r="A952" s="3" t="s">
        <v>49</v>
      </c>
      <c r="B952" s="3" t="s">
        <v>998</v>
      </c>
      <c r="C952" s="3" t="s">
        <v>3815</v>
      </c>
      <c r="D952" s="3" t="s">
        <v>6632</v>
      </c>
      <c r="E952" s="3" t="s">
        <v>12266</v>
      </c>
      <c r="F952" s="3" t="s">
        <v>9449</v>
      </c>
      <c r="G952" s="3" t="s">
        <v>15083</v>
      </c>
      <c r="H952" s="3" t="s">
        <v>17900</v>
      </c>
      <c r="I952" s="3" t="s">
        <v>20717</v>
      </c>
    </row>
    <row r="953" spans="1:9" x14ac:dyDescent="0.25">
      <c r="A953" s="3" t="s">
        <v>49</v>
      </c>
      <c r="B953" s="3" t="s">
        <v>999</v>
      </c>
      <c r="C953" s="3" t="s">
        <v>3816</v>
      </c>
      <c r="D953" s="3" t="s">
        <v>6633</v>
      </c>
      <c r="E953" s="3" t="s">
        <v>12267</v>
      </c>
      <c r="F953" s="3" t="s">
        <v>9450</v>
      </c>
      <c r="G953" s="3" t="s">
        <v>15084</v>
      </c>
      <c r="H953" s="3" t="s">
        <v>17901</v>
      </c>
      <c r="I953" s="3" t="s">
        <v>20718</v>
      </c>
    </row>
    <row r="954" spans="1:9" x14ac:dyDescent="0.25">
      <c r="A954" s="3" t="s">
        <v>49</v>
      </c>
      <c r="B954" s="3" t="s">
        <v>1000</v>
      </c>
      <c r="C954" s="3" t="s">
        <v>3817</v>
      </c>
      <c r="D954" s="3" t="s">
        <v>6634</v>
      </c>
      <c r="E954" s="3" t="s">
        <v>12268</v>
      </c>
      <c r="F954" s="3" t="s">
        <v>9451</v>
      </c>
      <c r="G954" s="3" t="s">
        <v>15085</v>
      </c>
      <c r="H954" s="3" t="s">
        <v>17902</v>
      </c>
      <c r="I954" s="3" t="s">
        <v>20719</v>
      </c>
    </row>
    <row r="955" spans="1:9" x14ac:dyDescent="0.25">
      <c r="A955" s="3" t="s">
        <v>49</v>
      </c>
      <c r="B955" s="3" t="s">
        <v>1001</v>
      </c>
      <c r="C955" s="3" t="s">
        <v>3818</v>
      </c>
      <c r="D955" s="3" t="s">
        <v>6635</v>
      </c>
      <c r="E955" s="3" t="s">
        <v>12269</v>
      </c>
      <c r="F955" s="3" t="s">
        <v>9452</v>
      </c>
      <c r="G955" s="3" t="s">
        <v>15086</v>
      </c>
      <c r="H955" s="3" t="s">
        <v>17903</v>
      </c>
      <c r="I955" s="3" t="s">
        <v>20720</v>
      </c>
    </row>
    <row r="956" spans="1:9" x14ac:dyDescent="0.25">
      <c r="A956" s="3" t="s">
        <v>49</v>
      </c>
      <c r="B956" s="3" t="s">
        <v>1002</v>
      </c>
      <c r="C956" s="3" t="s">
        <v>3819</v>
      </c>
      <c r="D956" s="3" t="s">
        <v>6636</v>
      </c>
      <c r="E956" s="3" t="s">
        <v>12270</v>
      </c>
      <c r="F956" s="3" t="s">
        <v>9453</v>
      </c>
      <c r="G956" s="3" t="s">
        <v>15087</v>
      </c>
      <c r="H956" s="3" t="s">
        <v>17904</v>
      </c>
      <c r="I956" s="3" t="s">
        <v>20721</v>
      </c>
    </row>
    <row r="957" spans="1:9" x14ac:dyDescent="0.25">
      <c r="A957" s="3" t="s">
        <v>49</v>
      </c>
      <c r="B957" s="3" t="s">
        <v>1003</v>
      </c>
      <c r="C957" s="3" t="s">
        <v>3820</v>
      </c>
      <c r="D957" s="3" t="s">
        <v>6637</v>
      </c>
      <c r="E957" s="3" t="s">
        <v>12271</v>
      </c>
      <c r="F957" s="3" t="s">
        <v>9454</v>
      </c>
      <c r="G957" s="3" t="s">
        <v>15088</v>
      </c>
      <c r="H957" s="3" t="s">
        <v>17905</v>
      </c>
      <c r="I957" s="3" t="s">
        <v>20722</v>
      </c>
    </row>
    <row r="958" spans="1:9" x14ac:dyDescent="0.25">
      <c r="A958" s="3" t="s">
        <v>49</v>
      </c>
      <c r="B958" s="3" t="s">
        <v>1004</v>
      </c>
      <c r="C958" s="3" t="s">
        <v>3821</v>
      </c>
      <c r="D958" s="3" t="s">
        <v>6638</v>
      </c>
      <c r="E958" s="3" t="s">
        <v>12272</v>
      </c>
      <c r="F958" s="3" t="s">
        <v>9455</v>
      </c>
      <c r="G958" s="3" t="s">
        <v>15089</v>
      </c>
      <c r="H958" s="3" t="s">
        <v>17906</v>
      </c>
      <c r="I958" s="3" t="s">
        <v>20723</v>
      </c>
    </row>
    <row r="959" spans="1:9" x14ac:dyDescent="0.25">
      <c r="A959" s="3" t="s">
        <v>49</v>
      </c>
      <c r="B959" s="3" t="s">
        <v>1005</v>
      </c>
      <c r="C959" s="3" t="s">
        <v>3822</v>
      </c>
      <c r="D959" s="3" t="s">
        <v>6639</v>
      </c>
      <c r="E959" s="3" t="s">
        <v>12273</v>
      </c>
      <c r="F959" s="3" t="s">
        <v>9456</v>
      </c>
      <c r="G959" s="3" t="s">
        <v>15090</v>
      </c>
      <c r="H959" s="3" t="s">
        <v>17907</v>
      </c>
      <c r="I959" s="3" t="s">
        <v>20724</v>
      </c>
    </row>
    <row r="960" spans="1:9" x14ac:dyDescent="0.25">
      <c r="A960" s="3" t="s">
        <v>49</v>
      </c>
      <c r="B960" s="3" t="s">
        <v>1006</v>
      </c>
      <c r="C960" s="3" t="s">
        <v>3823</v>
      </c>
      <c r="D960" s="3" t="s">
        <v>6640</v>
      </c>
      <c r="E960" s="3" t="s">
        <v>12274</v>
      </c>
      <c r="F960" s="3" t="s">
        <v>9457</v>
      </c>
      <c r="G960" s="3" t="s">
        <v>15091</v>
      </c>
      <c r="H960" s="3" t="s">
        <v>17908</v>
      </c>
      <c r="I960" s="3" t="s">
        <v>20725</v>
      </c>
    </row>
    <row r="961" spans="1:9" x14ac:dyDescent="0.25">
      <c r="A961" s="3" t="s">
        <v>49</v>
      </c>
      <c r="B961" s="3" t="s">
        <v>1007</v>
      </c>
      <c r="C961" s="3" t="s">
        <v>3824</v>
      </c>
      <c r="D961" s="3" t="s">
        <v>6641</v>
      </c>
      <c r="E961" s="3" t="s">
        <v>12275</v>
      </c>
      <c r="F961" s="3" t="s">
        <v>9458</v>
      </c>
      <c r="G961" s="3" t="s">
        <v>15092</v>
      </c>
      <c r="H961" s="3" t="s">
        <v>17909</v>
      </c>
      <c r="I961" s="3" t="s">
        <v>20726</v>
      </c>
    </row>
    <row r="962" spans="1:9" x14ac:dyDescent="0.25">
      <c r="A962" s="3" t="s">
        <v>49</v>
      </c>
      <c r="B962" s="3" t="s">
        <v>1008</v>
      </c>
      <c r="C962" s="3" t="s">
        <v>3825</v>
      </c>
      <c r="D962" s="3" t="s">
        <v>6642</v>
      </c>
      <c r="E962" s="3" t="s">
        <v>12276</v>
      </c>
      <c r="F962" s="3" t="s">
        <v>9459</v>
      </c>
      <c r="G962" s="3" t="s">
        <v>15093</v>
      </c>
      <c r="H962" s="3" t="s">
        <v>17910</v>
      </c>
      <c r="I962" s="3" t="s">
        <v>20727</v>
      </c>
    </row>
    <row r="963" spans="1:9" x14ac:dyDescent="0.25">
      <c r="A963" s="3" t="s">
        <v>49</v>
      </c>
      <c r="B963" s="3" t="s">
        <v>1009</v>
      </c>
      <c r="C963" s="3" t="s">
        <v>3826</v>
      </c>
      <c r="D963" s="3" t="s">
        <v>6643</v>
      </c>
      <c r="E963" s="3" t="s">
        <v>12277</v>
      </c>
      <c r="F963" s="3" t="s">
        <v>9460</v>
      </c>
      <c r="G963" s="3" t="s">
        <v>15094</v>
      </c>
      <c r="H963" s="3" t="s">
        <v>17911</v>
      </c>
      <c r="I963" s="3" t="s">
        <v>20728</v>
      </c>
    </row>
    <row r="964" spans="1:9" x14ac:dyDescent="0.25">
      <c r="A964" s="3" t="s">
        <v>49</v>
      </c>
      <c r="B964" s="3" t="s">
        <v>1010</v>
      </c>
      <c r="C964" s="3" t="s">
        <v>3827</v>
      </c>
      <c r="D964" s="3" t="s">
        <v>6644</v>
      </c>
      <c r="E964" s="3" t="s">
        <v>12278</v>
      </c>
      <c r="F964" s="3" t="s">
        <v>9461</v>
      </c>
      <c r="G964" s="3" t="s">
        <v>15095</v>
      </c>
      <c r="H964" s="3" t="s">
        <v>17912</v>
      </c>
      <c r="I964" s="3" t="s">
        <v>20729</v>
      </c>
    </row>
    <row r="965" spans="1:9" x14ac:dyDescent="0.25">
      <c r="A965" s="3" t="s">
        <v>49</v>
      </c>
      <c r="B965" s="3" t="s">
        <v>1011</v>
      </c>
      <c r="C965" s="3" t="s">
        <v>3828</v>
      </c>
      <c r="D965" s="3" t="s">
        <v>6645</v>
      </c>
      <c r="E965" s="3" t="s">
        <v>12279</v>
      </c>
      <c r="F965" s="3" t="s">
        <v>9462</v>
      </c>
      <c r="G965" s="3" t="s">
        <v>15096</v>
      </c>
      <c r="H965" s="3" t="s">
        <v>17913</v>
      </c>
      <c r="I965" s="3" t="s">
        <v>20730</v>
      </c>
    </row>
    <row r="966" spans="1:9" x14ac:dyDescent="0.25">
      <c r="A966" s="3" t="s">
        <v>49</v>
      </c>
      <c r="B966" s="3" t="s">
        <v>1012</v>
      </c>
      <c r="C966" s="3" t="s">
        <v>3829</v>
      </c>
      <c r="D966" s="3" t="s">
        <v>6646</v>
      </c>
      <c r="E966" s="3" t="s">
        <v>12280</v>
      </c>
      <c r="F966" s="3" t="s">
        <v>9463</v>
      </c>
      <c r="G966" s="3" t="s">
        <v>15097</v>
      </c>
      <c r="H966" s="3" t="s">
        <v>17914</v>
      </c>
      <c r="I966" s="3" t="s">
        <v>20731</v>
      </c>
    </row>
    <row r="967" spans="1:9" x14ac:dyDescent="0.25">
      <c r="A967" s="3" t="s">
        <v>49</v>
      </c>
      <c r="B967" s="3" t="s">
        <v>1013</v>
      </c>
      <c r="C967" s="3" t="s">
        <v>3830</v>
      </c>
      <c r="D967" s="3" t="s">
        <v>6647</v>
      </c>
      <c r="E967" s="3" t="s">
        <v>12281</v>
      </c>
      <c r="F967" s="3" t="s">
        <v>9464</v>
      </c>
      <c r="G967" s="3" t="s">
        <v>15098</v>
      </c>
      <c r="H967" s="3" t="s">
        <v>17915</v>
      </c>
      <c r="I967" s="3" t="s">
        <v>20732</v>
      </c>
    </row>
    <row r="968" spans="1:9" x14ac:dyDescent="0.25">
      <c r="A968" s="3" t="s">
        <v>49</v>
      </c>
      <c r="B968" s="3" t="s">
        <v>1014</v>
      </c>
      <c r="C968" s="3" t="s">
        <v>3831</v>
      </c>
      <c r="D968" s="3" t="s">
        <v>6648</v>
      </c>
      <c r="E968" s="3" t="s">
        <v>12282</v>
      </c>
      <c r="F968" s="3" t="s">
        <v>9465</v>
      </c>
      <c r="G968" s="3" t="s">
        <v>15099</v>
      </c>
      <c r="H968" s="3" t="s">
        <v>17916</v>
      </c>
      <c r="I968" s="3" t="s">
        <v>20733</v>
      </c>
    </row>
    <row r="969" spans="1:9" x14ac:dyDescent="0.25">
      <c r="A969" s="3" t="s">
        <v>49</v>
      </c>
      <c r="B969" s="3" t="s">
        <v>1015</v>
      </c>
      <c r="C969" s="3" t="s">
        <v>3832</v>
      </c>
      <c r="D969" s="3" t="s">
        <v>6649</v>
      </c>
      <c r="E969" s="3" t="s">
        <v>12283</v>
      </c>
      <c r="F969" s="3" t="s">
        <v>9466</v>
      </c>
      <c r="G969" s="3" t="s">
        <v>15100</v>
      </c>
      <c r="H969" s="3" t="s">
        <v>17917</v>
      </c>
      <c r="I969" s="3" t="s">
        <v>20734</v>
      </c>
    </row>
    <row r="970" spans="1:9" x14ac:dyDescent="0.25">
      <c r="A970" s="3" t="s">
        <v>49</v>
      </c>
      <c r="B970" s="3" t="s">
        <v>1016</v>
      </c>
      <c r="C970" s="3" t="s">
        <v>3833</v>
      </c>
      <c r="D970" s="3" t="s">
        <v>6650</v>
      </c>
      <c r="E970" s="3" t="s">
        <v>12284</v>
      </c>
      <c r="F970" s="3" t="s">
        <v>9467</v>
      </c>
      <c r="G970" s="3" t="s">
        <v>15101</v>
      </c>
      <c r="H970" s="3" t="s">
        <v>17918</v>
      </c>
      <c r="I970" s="3" t="s">
        <v>20735</v>
      </c>
    </row>
    <row r="971" spans="1:9" x14ac:dyDescent="0.25">
      <c r="A971" s="3" t="s">
        <v>49</v>
      </c>
      <c r="B971" s="3" t="s">
        <v>1017</v>
      </c>
      <c r="C971" s="3" t="s">
        <v>3834</v>
      </c>
      <c r="D971" s="3" t="s">
        <v>6651</v>
      </c>
      <c r="E971" s="3" t="s">
        <v>12285</v>
      </c>
      <c r="F971" s="3" t="s">
        <v>9468</v>
      </c>
      <c r="G971" s="3" t="s">
        <v>15102</v>
      </c>
      <c r="H971" s="3" t="s">
        <v>17919</v>
      </c>
      <c r="I971" s="3" t="s">
        <v>20736</v>
      </c>
    </row>
    <row r="972" spans="1:9" x14ac:dyDescent="0.25">
      <c r="A972" s="3" t="s">
        <v>49</v>
      </c>
      <c r="B972" s="3" t="s">
        <v>1018</v>
      </c>
      <c r="C972" s="3" t="s">
        <v>3835</v>
      </c>
      <c r="D972" s="3" t="s">
        <v>6652</v>
      </c>
      <c r="E972" s="3" t="s">
        <v>12286</v>
      </c>
      <c r="F972" s="3" t="s">
        <v>9469</v>
      </c>
      <c r="G972" s="3" t="s">
        <v>15103</v>
      </c>
      <c r="H972" s="3" t="s">
        <v>17920</v>
      </c>
      <c r="I972" s="3" t="s">
        <v>20737</v>
      </c>
    </row>
    <row r="973" spans="1:9" x14ac:dyDescent="0.25">
      <c r="A973" s="3" t="s">
        <v>49</v>
      </c>
      <c r="B973" s="3" t="s">
        <v>1019</v>
      </c>
      <c r="C973" s="3" t="s">
        <v>3836</v>
      </c>
      <c r="D973" s="3" t="s">
        <v>6653</v>
      </c>
      <c r="E973" s="3" t="s">
        <v>12287</v>
      </c>
      <c r="F973" s="3" t="s">
        <v>9470</v>
      </c>
      <c r="G973" s="3" t="s">
        <v>15104</v>
      </c>
      <c r="H973" s="3" t="s">
        <v>17921</v>
      </c>
      <c r="I973" s="3" t="s">
        <v>20738</v>
      </c>
    </row>
    <row r="974" spans="1:9" x14ac:dyDescent="0.25">
      <c r="A974" s="3" t="s">
        <v>49</v>
      </c>
      <c r="B974" s="3" t="s">
        <v>1020</v>
      </c>
      <c r="C974" s="3" t="s">
        <v>3837</v>
      </c>
      <c r="D974" s="3" t="s">
        <v>6654</v>
      </c>
      <c r="E974" s="3" t="s">
        <v>12288</v>
      </c>
      <c r="F974" s="3" t="s">
        <v>9471</v>
      </c>
      <c r="G974" s="3" t="s">
        <v>15105</v>
      </c>
      <c r="H974" s="3" t="s">
        <v>17922</v>
      </c>
      <c r="I974" s="3" t="s">
        <v>20739</v>
      </c>
    </row>
    <row r="975" spans="1:9" x14ac:dyDescent="0.25">
      <c r="A975" s="3" t="s">
        <v>49</v>
      </c>
      <c r="B975" s="3" t="s">
        <v>1021</v>
      </c>
      <c r="C975" s="3" t="s">
        <v>3838</v>
      </c>
      <c r="D975" s="3" t="s">
        <v>6655</v>
      </c>
      <c r="E975" s="3" t="s">
        <v>12289</v>
      </c>
      <c r="F975" s="3" t="s">
        <v>9472</v>
      </c>
      <c r="G975" s="3" t="s">
        <v>15106</v>
      </c>
      <c r="H975" s="3" t="s">
        <v>17923</v>
      </c>
      <c r="I975" s="3" t="s">
        <v>20740</v>
      </c>
    </row>
    <row r="976" spans="1:9" x14ac:dyDescent="0.25">
      <c r="A976" s="3" t="s">
        <v>49</v>
      </c>
      <c r="B976" s="3" t="s">
        <v>1022</v>
      </c>
      <c r="C976" s="3" t="s">
        <v>3839</v>
      </c>
      <c r="D976" s="3" t="s">
        <v>6656</v>
      </c>
      <c r="E976" s="3" t="s">
        <v>12290</v>
      </c>
      <c r="F976" s="3" t="s">
        <v>9473</v>
      </c>
      <c r="G976" s="3" t="s">
        <v>15107</v>
      </c>
      <c r="H976" s="3" t="s">
        <v>17924</v>
      </c>
      <c r="I976" s="3" t="s">
        <v>20741</v>
      </c>
    </row>
    <row r="977" spans="1:9" x14ac:dyDescent="0.25">
      <c r="A977" s="3" t="s">
        <v>49</v>
      </c>
      <c r="B977" s="3" t="s">
        <v>1023</v>
      </c>
      <c r="C977" s="3" t="s">
        <v>3840</v>
      </c>
      <c r="D977" s="3" t="s">
        <v>6657</v>
      </c>
      <c r="E977" s="3" t="s">
        <v>12291</v>
      </c>
      <c r="F977" s="3" t="s">
        <v>9474</v>
      </c>
      <c r="G977" s="3" t="s">
        <v>15108</v>
      </c>
      <c r="H977" s="3" t="s">
        <v>17925</v>
      </c>
      <c r="I977" s="3" t="s">
        <v>20742</v>
      </c>
    </row>
    <row r="978" spans="1:9" x14ac:dyDescent="0.25">
      <c r="A978" s="3" t="s">
        <v>49</v>
      </c>
      <c r="B978" s="3" t="s">
        <v>1024</v>
      </c>
      <c r="C978" s="3" t="s">
        <v>3841</v>
      </c>
      <c r="D978" s="3" t="s">
        <v>6658</v>
      </c>
      <c r="E978" s="3" t="s">
        <v>12292</v>
      </c>
      <c r="F978" s="3" t="s">
        <v>9475</v>
      </c>
      <c r="G978" s="3" t="s">
        <v>15109</v>
      </c>
      <c r="H978" s="3" t="s">
        <v>17926</v>
      </c>
      <c r="I978" s="3" t="s">
        <v>20743</v>
      </c>
    </row>
    <row r="979" spans="1:9" x14ac:dyDescent="0.25">
      <c r="A979" s="3" t="s">
        <v>49</v>
      </c>
      <c r="B979" s="3" t="s">
        <v>1025</v>
      </c>
      <c r="C979" s="3" t="s">
        <v>3842</v>
      </c>
      <c r="D979" s="3" t="s">
        <v>6659</v>
      </c>
      <c r="E979" s="3" t="s">
        <v>12293</v>
      </c>
      <c r="F979" s="3" t="s">
        <v>9476</v>
      </c>
      <c r="G979" s="3" t="s">
        <v>15110</v>
      </c>
      <c r="H979" s="3" t="s">
        <v>17927</v>
      </c>
      <c r="I979" s="3" t="s">
        <v>20744</v>
      </c>
    </row>
    <row r="980" spans="1:9" x14ac:dyDescent="0.25">
      <c r="A980" s="3" t="s">
        <v>49</v>
      </c>
      <c r="B980" s="3" t="s">
        <v>1026</v>
      </c>
      <c r="C980" s="3" t="s">
        <v>3843</v>
      </c>
      <c r="D980" s="3" t="s">
        <v>6660</v>
      </c>
      <c r="E980" s="3" t="s">
        <v>12294</v>
      </c>
      <c r="F980" s="3" t="s">
        <v>9477</v>
      </c>
      <c r="G980" s="3" t="s">
        <v>15111</v>
      </c>
      <c r="H980" s="3" t="s">
        <v>17928</v>
      </c>
      <c r="I980" s="3" t="s">
        <v>20745</v>
      </c>
    </row>
    <row r="981" spans="1:9" x14ac:dyDescent="0.25">
      <c r="A981" s="3" t="s">
        <v>49</v>
      </c>
      <c r="B981" s="3" t="s">
        <v>1027</v>
      </c>
      <c r="C981" s="3" t="s">
        <v>3844</v>
      </c>
      <c r="D981" s="3" t="s">
        <v>6661</v>
      </c>
      <c r="E981" s="3" t="s">
        <v>12295</v>
      </c>
      <c r="F981" s="3" t="s">
        <v>9478</v>
      </c>
      <c r="G981" s="3" t="s">
        <v>15112</v>
      </c>
      <c r="H981" s="3" t="s">
        <v>17929</v>
      </c>
      <c r="I981" s="3" t="s">
        <v>20746</v>
      </c>
    </row>
    <row r="982" spans="1:9" x14ac:dyDescent="0.25">
      <c r="A982" s="3" t="s">
        <v>49</v>
      </c>
      <c r="B982" s="3" t="s">
        <v>1028</v>
      </c>
      <c r="C982" s="3" t="s">
        <v>3845</v>
      </c>
      <c r="D982" s="3" t="s">
        <v>6662</v>
      </c>
      <c r="E982" s="3" t="s">
        <v>12296</v>
      </c>
      <c r="F982" s="3" t="s">
        <v>9479</v>
      </c>
      <c r="G982" s="3" t="s">
        <v>15113</v>
      </c>
      <c r="H982" s="3" t="s">
        <v>17930</v>
      </c>
      <c r="I982" s="3" t="s">
        <v>20747</v>
      </c>
    </row>
    <row r="983" spans="1:9" x14ac:dyDescent="0.25">
      <c r="A983" s="3" t="s">
        <v>49</v>
      </c>
      <c r="B983" s="3" t="s">
        <v>1029</v>
      </c>
      <c r="C983" s="3" t="s">
        <v>3846</v>
      </c>
      <c r="D983" s="3" t="s">
        <v>6663</v>
      </c>
      <c r="E983" s="3" t="s">
        <v>12297</v>
      </c>
      <c r="F983" s="3" t="s">
        <v>9480</v>
      </c>
      <c r="G983" s="3" t="s">
        <v>15114</v>
      </c>
      <c r="H983" s="3" t="s">
        <v>17931</v>
      </c>
      <c r="I983" s="3" t="s">
        <v>20748</v>
      </c>
    </row>
    <row r="984" spans="1:9" x14ac:dyDescent="0.25">
      <c r="A984" s="3" t="s">
        <v>49</v>
      </c>
      <c r="B984" s="3" t="s">
        <v>1030</v>
      </c>
      <c r="C984" s="3" t="s">
        <v>3847</v>
      </c>
      <c r="D984" s="3" t="s">
        <v>6664</v>
      </c>
      <c r="E984" s="3" t="s">
        <v>12298</v>
      </c>
      <c r="F984" s="3" t="s">
        <v>9481</v>
      </c>
      <c r="G984" s="3" t="s">
        <v>15115</v>
      </c>
      <c r="H984" s="3" t="s">
        <v>17932</v>
      </c>
      <c r="I984" s="3" t="s">
        <v>20749</v>
      </c>
    </row>
    <row r="985" spans="1:9" x14ac:dyDescent="0.25">
      <c r="A985" s="3" t="s">
        <v>49</v>
      </c>
      <c r="B985" s="3" t="s">
        <v>1031</v>
      </c>
      <c r="C985" s="3" t="s">
        <v>3848</v>
      </c>
      <c r="D985" s="3" t="s">
        <v>6665</v>
      </c>
      <c r="E985" s="3" t="s">
        <v>12299</v>
      </c>
      <c r="F985" s="3" t="s">
        <v>9482</v>
      </c>
      <c r="G985" s="3" t="s">
        <v>15116</v>
      </c>
      <c r="H985" s="3" t="s">
        <v>17933</v>
      </c>
      <c r="I985" s="3" t="s">
        <v>20750</v>
      </c>
    </row>
    <row r="986" spans="1:9" x14ac:dyDescent="0.25">
      <c r="A986" s="3" t="s">
        <v>49</v>
      </c>
      <c r="B986" s="3" t="s">
        <v>1032</v>
      </c>
      <c r="C986" s="3" t="s">
        <v>3849</v>
      </c>
      <c r="D986" s="3" t="s">
        <v>6666</v>
      </c>
      <c r="E986" s="3" t="s">
        <v>12300</v>
      </c>
      <c r="F986" s="3" t="s">
        <v>9483</v>
      </c>
      <c r="G986" s="3" t="s">
        <v>15117</v>
      </c>
      <c r="H986" s="3" t="s">
        <v>17934</v>
      </c>
      <c r="I986" s="3" t="s">
        <v>20751</v>
      </c>
    </row>
    <row r="987" spans="1:9" x14ac:dyDescent="0.25">
      <c r="A987" s="3" t="s">
        <v>49</v>
      </c>
      <c r="B987" s="3" t="s">
        <v>1033</v>
      </c>
      <c r="C987" s="3" t="s">
        <v>3850</v>
      </c>
      <c r="D987" s="3" t="s">
        <v>6667</v>
      </c>
      <c r="E987" s="3" t="s">
        <v>12301</v>
      </c>
      <c r="F987" s="3" t="s">
        <v>9484</v>
      </c>
      <c r="G987" s="3" t="s">
        <v>15118</v>
      </c>
      <c r="H987" s="3" t="s">
        <v>17935</v>
      </c>
      <c r="I987" s="3" t="s">
        <v>20752</v>
      </c>
    </row>
    <row r="988" spans="1:9" x14ac:dyDescent="0.25">
      <c r="A988" s="3" t="s">
        <v>49</v>
      </c>
      <c r="B988" s="3" t="s">
        <v>1034</v>
      </c>
      <c r="C988" s="3" t="s">
        <v>3851</v>
      </c>
      <c r="D988" s="3" t="s">
        <v>6668</v>
      </c>
      <c r="E988" s="3" t="s">
        <v>12302</v>
      </c>
      <c r="F988" s="3" t="s">
        <v>9485</v>
      </c>
      <c r="G988" s="3" t="s">
        <v>15119</v>
      </c>
      <c r="H988" s="3" t="s">
        <v>17936</v>
      </c>
      <c r="I988" s="3" t="s">
        <v>20753</v>
      </c>
    </row>
    <row r="989" spans="1:9" x14ac:dyDescent="0.25">
      <c r="A989" s="3" t="s">
        <v>49</v>
      </c>
      <c r="B989" s="3" t="s">
        <v>1035</v>
      </c>
      <c r="C989" s="3" t="s">
        <v>3852</v>
      </c>
      <c r="D989" s="3" t="s">
        <v>6669</v>
      </c>
      <c r="E989" s="3" t="s">
        <v>12303</v>
      </c>
      <c r="F989" s="3" t="s">
        <v>9486</v>
      </c>
      <c r="G989" s="3" t="s">
        <v>15120</v>
      </c>
      <c r="H989" s="3" t="s">
        <v>17937</v>
      </c>
      <c r="I989" s="3" t="s">
        <v>20754</v>
      </c>
    </row>
    <row r="990" spans="1:9" x14ac:dyDescent="0.25">
      <c r="A990" s="3" t="s">
        <v>49</v>
      </c>
      <c r="B990" s="3" t="s">
        <v>1036</v>
      </c>
      <c r="C990" s="3" t="s">
        <v>3853</v>
      </c>
      <c r="D990" s="3" t="s">
        <v>6670</v>
      </c>
      <c r="E990" s="3" t="s">
        <v>12304</v>
      </c>
      <c r="F990" s="3" t="s">
        <v>9487</v>
      </c>
      <c r="G990" s="3" t="s">
        <v>15121</v>
      </c>
      <c r="H990" s="3" t="s">
        <v>17938</v>
      </c>
      <c r="I990" s="3" t="s">
        <v>20755</v>
      </c>
    </row>
    <row r="991" spans="1:9" x14ac:dyDescent="0.25">
      <c r="A991" s="3" t="s">
        <v>49</v>
      </c>
      <c r="B991" s="3" t="s">
        <v>1037</v>
      </c>
      <c r="C991" s="3" t="s">
        <v>3854</v>
      </c>
      <c r="D991" s="3" t="s">
        <v>6671</v>
      </c>
      <c r="E991" s="3" t="s">
        <v>12305</v>
      </c>
      <c r="F991" s="3" t="s">
        <v>9488</v>
      </c>
      <c r="G991" s="3" t="s">
        <v>15122</v>
      </c>
      <c r="H991" s="3" t="s">
        <v>17939</v>
      </c>
      <c r="I991" s="3" t="s">
        <v>20756</v>
      </c>
    </row>
    <row r="992" spans="1:9" x14ac:dyDescent="0.25">
      <c r="A992" s="3" t="s">
        <v>49</v>
      </c>
      <c r="B992" s="3" t="s">
        <v>1038</v>
      </c>
      <c r="C992" s="3" t="s">
        <v>3855</v>
      </c>
      <c r="D992" s="3" t="s">
        <v>6672</v>
      </c>
      <c r="E992" s="3" t="s">
        <v>12306</v>
      </c>
      <c r="F992" s="3" t="s">
        <v>9489</v>
      </c>
      <c r="G992" s="3" t="s">
        <v>15123</v>
      </c>
      <c r="H992" s="3" t="s">
        <v>17940</v>
      </c>
      <c r="I992" s="3" t="s">
        <v>20757</v>
      </c>
    </row>
    <row r="993" spans="1:9" x14ac:dyDescent="0.25">
      <c r="A993" s="3" t="s">
        <v>49</v>
      </c>
      <c r="B993" s="3" t="s">
        <v>1039</v>
      </c>
      <c r="C993" s="3" t="s">
        <v>3856</v>
      </c>
      <c r="D993" s="3" t="s">
        <v>6673</v>
      </c>
      <c r="E993" s="3" t="s">
        <v>12307</v>
      </c>
      <c r="F993" s="3" t="s">
        <v>9490</v>
      </c>
      <c r="G993" s="3" t="s">
        <v>15124</v>
      </c>
      <c r="H993" s="3" t="s">
        <v>17941</v>
      </c>
      <c r="I993" s="3" t="s">
        <v>20758</v>
      </c>
    </row>
    <row r="994" spans="1:9" x14ac:dyDescent="0.25">
      <c r="A994" s="3" t="s">
        <v>49</v>
      </c>
      <c r="B994" s="3" t="s">
        <v>1040</v>
      </c>
      <c r="C994" s="3" t="s">
        <v>3857</v>
      </c>
      <c r="D994" s="3" t="s">
        <v>6674</v>
      </c>
      <c r="E994" s="3" t="s">
        <v>12308</v>
      </c>
      <c r="F994" s="3" t="s">
        <v>9491</v>
      </c>
      <c r="G994" s="3" t="s">
        <v>15125</v>
      </c>
      <c r="H994" s="3" t="s">
        <v>17942</v>
      </c>
      <c r="I994" s="3" t="s">
        <v>20759</v>
      </c>
    </row>
    <row r="995" spans="1:9" x14ac:dyDescent="0.25">
      <c r="A995" s="3" t="s">
        <v>49</v>
      </c>
      <c r="B995" s="3" t="s">
        <v>1041</v>
      </c>
      <c r="C995" s="3" t="s">
        <v>3858</v>
      </c>
      <c r="D995" s="3" t="s">
        <v>6675</v>
      </c>
      <c r="E995" s="3" t="s">
        <v>12309</v>
      </c>
      <c r="F995" s="3" t="s">
        <v>9492</v>
      </c>
      <c r="G995" s="3" t="s">
        <v>15126</v>
      </c>
      <c r="H995" s="3" t="s">
        <v>17943</v>
      </c>
      <c r="I995" s="3" t="s">
        <v>20760</v>
      </c>
    </row>
    <row r="996" spans="1:9" x14ac:dyDescent="0.25">
      <c r="A996" s="3" t="s">
        <v>49</v>
      </c>
      <c r="B996" s="3" t="s">
        <v>1042</v>
      </c>
      <c r="C996" s="3" t="s">
        <v>3859</v>
      </c>
      <c r="D996" s="3" t="s">
        <v>6676</v>
      </c>
      <c r="E996" s="3" t="s">
        <v>12310</v>
      </c>
      <c r="F996" s="3" t="s">
        <v>9493</v>
      </c>
      <c r="G996" s="3" t="s">
        <v>15127</v>
      </c>
      <c r="H996" s="3" t="s">
        <v>17944</v>
      </c>
      <c r="I996" s="3" t="s">
        <v>20761</v>
      </c>
    </row>
    <row r="997" spans="1:9" x14ac:dyDescent="0.25">
      <c r="A997" s="3" t="s">
        <v>49</v>
      </c>
      <c r="B997" s="3" t="s">
        <v>1043</v>
      </c>
      <c r="C997" s="3" t="s">
        <v>3860</v>
      </c>
      <c r="D997" s="3" t="s">
        <v>6677</v>
      </c>
      <c r="E997" s="3" t="s">
        <v>12311</v>
      </c>
      <c r="F997" s="3" t="s">
        <v>9494</v>
      </c>
      <c r="G997" s="3" t="s">
        <v>15128</v>
      </c>
      <c r="H997" s="3" t="s">
        <v>17945</v>
      </c>
      <c r="I997" s="3" t="s">
        <v>20762</v>
      </c>
    </row>
    <row r="998" spans="1:9" x14ac:dyDescent="0.25">
      <c r="A998" s="3" t="s">
        <v>49</v>
      </c>
      <c r="B998" s="3" t="s">
        <v>1044</v>
      </c>
      <c r="C998" s="3" t="s">
        <v>3861</v>
      </c>
      <c r="D998" s="3" t="s">
        <v>6678</v>
      </c>
      <c r="E998" s="3" t="s">
        <v>12312</v>
      </c>
      <c r="F998" s="3" t="s">
        <v>9495</v>
      </c>
      <c r="G998" s="3" t="s">
        <v>15129</v>
      </c>
      <c r="H998" s="3" t="s">
        <v>17946</v>
      </c>
      <c r="I998" s="3" t="s">
        <v>20763</v>
      </c>
    </row>
    <row r="999" spans="1:9" x14ac:dyDescent="0.25">
      <c r="A999" s="3" t="s">
        <v>49</v>
      </c>
      <c r="B999" s="3" t="s">
        <v>1045</v>
      </c>
      <c r="C999" s="3" t="s">
        <v>3862</v>
      </c>
      <c r="D999" s="3" t="s">
        <v>6679</v>
      </c>
      <c r="E999" s="3" t="s">
        <v>12313</v>
      </c>
      <c r="F999" s="3" t="s">
        <v>9496</v>
      </c>
      <c r="G999" s="3" t="s">
        <v>15130</v>
      </c>
      <c r="H999" s="3" t="s">
        <v>17947</v>
      </c>
      <c r="I999" s="3" t="s">
        <v>20764</v>
      </c>
    </row>
    <row r="1000" spans="1:9" x14ac:dyDescent="0.25">
      <c r="A1000" s="3" t="s">
        <v>49</v>
      </c>
      <c r="B1000" s="3" t="s">
        <v>1046</v>
      </c>
      <c r="C1000" s="3" t="s">
        <v>3863</v>
      </c>
      <c r="D1000" s="3" t="s">
        <v>6680</v>
      </c>
      <c r="E1000" s="3" t="s">
        <v>12314</v>
      </c>
      <c r="F1000" s="3" t="s">
        <v>9497</v>
      </c>
      <c r="G1000" s="3" t="s">
        <v>15131</v>
      </c>
      <c r="H1000" s="3" t="s">
        <v>17948</v>
      </c>
      <c r="I1000" s="3" t="s">
        <v>20765</v>
      </c>
    </row>
    <row r="1001" spans="1:9" x14ac:dyDescent="0.25">
      <c r="A1001" s="3" t="s">
        <v>49</v>
      </c>
      <c r="B1001" s="3" t="s">
        <v>1047</v>
      </c>
      <c r="C1001" s="3" t="s">
        <v>3864</v>
      </c>
      <c r="D1001" s="3" t="s">
        <v>6681</v>
      </c>
      <c r="E1001" s="3" t="s">
        <v>12315</v>
      </c>
      <c r="F1001" s="3" t="s">
        <v>9498</v>
      </c>
      <c r="G1001" s="3" t="s">
        <v>15132</v>
      </c>
      <c r="H1001" s="3" t="s">
        <v>17949</v>
      </c>
      <c r="I1001" s="3" t="s">
        <v>20766</v>
      </c>
    </row>
    <row r="1002" spans="1:9" x14ac:dyDescent="0.25">
      <c r="A1002" s="3" t="s">
        <v>49</v>
      </c>
      <c r="B1002" s="3" t="s">
        <v>1048</v>
      </c>
      <c r="C1002" s="3" t="s">
        <v>3865</v>
      </c>
      <c r="D1002" s="3" t="s">
        <v>6682</v>
      </c>
      <c r="E1002" s="3" t="s">
        <v>12316</v>
      </c>
      <c r="F1002" s="3" t="s">
        <v>9499</v>
      </c>
      <c r="G1002" s="3" t="s">
        <v>15133</v>
      </c>
      <c r="H1002" s="3" t="s">
        <v>17950</v>
      </c>
      <c r="I1002" s="3" t="s">
        <v>20767</v>
      </c>
    </row>
    <row r="1003" spans="1:9" x14ac:dyDescent="0.25">
      <c r="A1003" s="3" t="s">
        <v>49</v>
      </c>
      <c r="B1003" s="3" t="s">
        <v>1049</v>
      </c>
      <c r="C1003" s="3" t="s">
        <v>3866</v>
      </c>
      <c r="D1003" s="3" t="s">
        <v>6683</v>
      </c>
      <c r="E1003" s="3" t="s">
        <v>12317</v>
      </c>
      <c r="F1003" s="3" t="s">
        <v>9500</v>
      </c>
      <c r="G1003" s="3" t="s">
        <v>15134</v>
      </c>
      <c r="H1003" s="3" t="s">
        <v>17951</v>
      </c>
      <c r="I1003" s="3" t="s">
        <v>20768</v>
      </c>
    </row>
    <row r="1004" spans="1:9" x14ac:dyDescent="0.25">
      <c r="A1004" s="3" t="s">
        <v>49</v>
      </c>
      <c r="B1004" s="3" t="s">
        <v>1050</v>
      </c>
      <c r="C1004" s="3" t="s">
        <v>3867</v>
      </c>
      <c r="D1004" s="3" t="s">
        <v>6684</v>
      </c>
      <c r="E1004" s="3" t="s">
        <v>12318</v>
      </c>
      <c r="F1004" s="3" t="s">
        <v>9501</v>
      </c>
      <c r="G1004" s="3" t="s">
        <v>15135</v>
      </c>
      <c r="H1004" s="3" t="s">
        <v>17952</v>
      </c>
      <c r="I1004" s="3" t="s">
        <v>20769</v>
      </c>
    </row>
    <row r="1005" spans="1:9" x14ac:dyDescent="0.25">
      <c r="A1005" s="3" t="s">
        <v>49</v>
      </c>
      <c r="B1005" s="3" t="s">
        <v>1051</v>
      </c>
      <c r="C1005" s="3" t="s">
        <v>3868</v>
      </c>
      <c r="D1005" s="3" t="s">
        <v>6685</v>
      </c>
      <c r="E1005" s="3" t="s">
        <v>12319</v>
      </c>
      <c r="F1005" s="3" t="s">
        <v>9502</v>
      </c>
      <c r="G1005" s="3" t="s">
        <v>15136</v>
      </c>
      <c r="H1005" s="3" t="s">
        <v>17953</v>
      </c>
      <c r="I1005" s="3" t="s">
        <v>20770</v>
      </c>
    </row>
    <row r="1006" spans="1:9" x14ac:dyDescent="0.25">
      <c r="A1006" s="3" t="s">
        <v>49</v>
      </c>
      <c r="B1006" s="3" t="s">
        <v>1052</v>
      </c>
      <c r="C1006" s="3" t="s">
        <v>3869</v>
      </c>
      <c r="D1006" s="3" t="s">
        <v>6686</v>
      </c>
      <c r="E1006" s="3" t="s">
        <v>12320</v>
      </c>
      <c r="F1006" s="3" t="s">
        <v>9503</v>
      </c>
      <c r="G1006" s="3" t="s">
        <v>15137</v>
      </c>
      <c r="H1006" s="3" t="s">
        <v>17954</v>
      </c>
      <c r="I1006" s="3" t="s">
        <v>20771</v>
      </c>
    </row>
    <row r="1007" spans="1:9" x14ac:dyDescent="0.25">
      <c r="A1007" s="3" t="s">
        <v>49</v>
      </c>
      <c r="B1007" s="3" t="s">
        <v>1053</v>
      </c>
      <c r="C1007" s="3" t="s">
        <v>3870</v>
      </c>
      <c r="D1007" s="3" t="s">
        <v>6687</v>
      </c>
      <c r="E1007" s="3" t="s">
        <v>12321</v>
      </c>
      <c r="F1007" s="3" t="s">
        <v>9504</v>
      </c>
      <c r="G1007" s="3" t="s">
        <v>15138</v>
      </c>
      <c r="H1007" s="3" t="s">
        <v>17955</v>
      </c>
      <c r="I1007" s="3" t="s">
        <v>20772</v>
      </c>
    </row>
    <row r="1008" spans="1:9" x14ac:dyDescent="0.25">
      <c r="A1008" s="3" t="s">
        <v>49</v>
      </c>
      <c r="B1008" s="3" t="s">
        <v>1054</v>
      </c>
      <c r="C1008" s="3" t="s">
        <v>3871</v>
      </c>
      <c r="D1008" s="3" t="s">
        <v>6688</v>
      </c>
      <c r="E1008" s="3" t="s">
        <v>12322</v>
      </c>
      <c r="F1008" s="3" t="s">
        <v>9505</v>
      </c>
      <c r="G1008" s="3" t="s">
        <v>15139</v>
      </c>
      <c r="H1008" s="3" t="s">
        <v>17956</v>
      </c>
      <c r="I1008" s="3" t="s">
        <v>20773</v>
      </c>
    </row>
    <row r="1009" spans="1:9" x14ac:dyDescent="0.25">
      <c r="A1009" s="3" t="s">
        <v>49</v>
      </c>
      <c r="B1009" s="3" t="s">
        <v>1055</v>
      </c>
      <c r="C1009" s="3" t="s">
        <v>3872</v>
      </c>
      <c r="D1009" s="3" t="s">
        <v>6689</v>
      </c>
      <c r="E1009" s="3" t="s">
        <v>12323</v>
      </c>
      <c r="F1009" s="3" t="s">
        <v>9506</v>
      </c>
      <c r="G1009" s="3" t="s">
        <v>15140</v>
      </c>
      <c r="H1009" s="3" t="s">
        <v>17957</v>
      </c>
      <c r="I1009" s="3" t="s">
        <v>20774</v>
      </c>
    </row>
    <row r="1010" spans="1:9" x14ac:dyDescent="0.25">
      <c r="A1010" s="3" t="s">
        <v>49</v>
      </c>
      <c r="B1010" s="3" t="s">
        <v>1056</v>
      </c>
      <c r="C1010" s="3" t="s">
        <v>3873</v>
      </c>
      <c r="D1010" s="3" t="s">
        <v>6690</v>
      </c>
      <c r="E1010" s="3" t="s">
        <v>12324</v>
      </c>
      <c r="F1010" s="3" t="s">
        <v>9507</v>
      </c>
      <c r="G1010" s="3" t="s">
        <v>15141</v>
      </c>
      <c r="H1010" s="3" t="s">
        <v>17958</v>
      </c>
      <c r="I1010" s="3" t="s">
        <v>20775</v>
      </c>
    </row>
    <row r="1011" spans="1:9" x14ac:dyDescent="0.25">
      <c r="A1011" s="3" t="s">
        <v>49</v>
      </c>
      <c r="B1011" s="3" t="s">
        <v>1057</v>
      </c>
      <c r="C1011" s="3" t="s">
        <v>3874</v>
      </c>
      <c r="D1011" s="3" t="s">
        <v>6691</v>
      </c>
      <c r="E1011" s="3" t="s">
        <v>12325</v>
      </c>
      <c r="F1011" s="3" t="s">
        <v>9508</v>
      </c>
      <c r="G1011" s="3" t="s">
        <v>15142</v>
      </c>
      <c r="H1011" s="3" t="s">
        <v>17959</v>
      </c>
      <c r="I1011" s="3" t="s">
        <v>20776</v>
      </c>
    </row>
    <row r="1012" spans="1:9" x14ac:dyDescent="0.25">
      <c r="A1012" s="3" t="s">
        <v>49</v>
      </c>
      <c r="B1012" s="3" t="s">
        <v>1058</v>
      </c>
      <c r="C1012" s="3" t="s">
        <v>3875</v>
      </c>
      <c r="D1012" s="3" t="s">
        <v>6692</v>
      </c>
      <c r="E1012" s="3" t="s">
        <v>12326</v>
      </c>
      <c r="F1012" s="3" t="s">
        <v>9509</v>
      </c>
      <c r="G1012" s="3" t="s">
        <v>15143</v>
      </c>
      <c r="H1012" s="3" t="s">
        <v>17960</v>
      </c>
      <c r="I1012" s="3" t="s">
        <v>20777</v>
      </c>
    </row>
    <row r="1013" spans="1:9" x14ac:dyDescent="0.25">
      <c r="A1013" s="3" t="s">
        <v>49</v>
      </c>
      <c r="B1013" s="3" t="s">
        <v>1059</v>
      </c>
      <c r="C1013" s="3" t="s">
        <v>3876</v>
      </c>
      <c r="D1013" s="3" t="s">
        <v>6693</v>
      </c>
      <c r="E1013" s="3" t="s">
        <v>12327</v>
      </c>
      <c r="F1013" s="3" t="s">
        <v>9510</v>
      </c>
      <c r="G1013" s="3" t="s">
        <v>15144</v>
      </c>
      <c r="H1013" s="3" t="s">
        <v>17961</v>
      </c>
      <c r="I1013" s="3" t="s">
        <v>20778</v>
      </c>
    </row>
    <row r="1014" spans="1:9" x14ac:dyDescent="0.25">
      <c r="A1014" s="3" t="s">
        <v>49</v>
      </c>
      <c r="B1014" s="3" t="s">
        <v>1060</v>
      </c>
      <c r="C1014" s="3" t="s">
        <v>3877</v>
      </c>
      <c r="D1014" s="3" t="s">
        <v>6694</v>
      </c>
      <c r="E1014" s="3" t="s">
        <v>12328</v>
      </c>
      <c r="F1014" s="3" t="s">
        <v>9511</v>
      </c>
      <c r="G1014" s="3" t="s">
        <v>15145</v>
      </c>
      <c r="H1014" s="3" t="s">
        <v>17962</v>
      </c>
      <c r="I1014" s="3" t="s">
        <v>20779</v>
      </c>
    </row>
    <row r="1015" spans="1:9" x14ac:dyDescent="0.25">
      <c r="A1015" s="3" t="s">
        <v>49</v>
      </c>
      <c r="B1015" s="3" t="s">
        <v>1061</v>
      </c>
      <c r="C1015" s="3" t="s">
        <v>3878</v>
      </c>
      <c r="D1015" s="3" t="s">
        <v>6695</v>
      </c>
      <c r="E1015" s="3" t="s">
        <v>12329</v>
      </c>
      <c r="F1015" s="3" t="s">
        <v>9512</v>
      </c>
      <c r="G1015" s="3" t="s">
        <v>15146</v>
      </c>
      <c r="H1015" s="3" t="s">
        <v>17963</v>
      </c>
      <c r="I1015" s="3" t="s">
        <v>20780</v>
      </c>
    </row>
    <row r="1016" spans="1:9" x14ac:dyDescent="0.25">
      <c r="A1016" s="3" t="s">
        <v>49</v>
      </c>
      <c r="B1016" s="3" t="s">
        <v>1062</v>
      </c>
      <c r="C1016" s="3" t="s">
        <v>3879</v>
      </c>
      <c r="D1016" s="3" t="s">
        <v>6696</v>
      </c>
      <c r="E1016" s="3" t="s">
        <v>12330</v>
      </c>
      <c r="F1016" s="3" t="s">
        <v>9513</v>
      </c>
      <c r="G1016" s="3" t="s">
        <v>15147</v>
      </c>
      <c r="H1016" s="3" t="s">
        <v>17964</v>
      </c>
      <c r="I1016" s="3" t="s">
        <v>20781</v>
      </c>
    </row>
    <row r="1017" spans="1:9" x14ac:dyDescent="0.25">
      <c r="A1017" s="3" t="s">
        <v>49</v>
      </c>
      <c r="B1017" s="3" t="s">
        <v>1063</v>
      </c>
      <c r="C1017" s="3" t="s">
        <v>3880</v>
      </c>
      <c r="D1017" s="3" t="s">
        <v>6697</v>
      </c>
      <c r="E1017" s="3" t="s">
        <v>12331</v>
      </c>
      <c r="F1017" s="3" t="s">
        <v>9514</v>
      </c>
      <c r="G1017" s="3" t="s">
        <v>15148</v>
      </c>
      <c r="H1017" s="3" t="s">
        <v>17965</v>
      </c>
      <c r="I1017" s="3" t="s">
        <v>20782</v>
      </c>
    </row>
    <row r="1018" spans="1:9" x14ac:dyDescent="0.25">
      <c r="A1018" s="3" t="s">
        <v>49</v>
      </c>
      <c r="B1018" s="3" t="s">
        <v>1064</v>
      </c>
      <c r="C1018" s="3" t="s">
        <v>3881</v>
      </c>
      <c r="D1018" s="3" t="s">
        <v>6698</v>
      </c>
      <c r="E1018" s="3" t="s">
        <v>12332</v>
      </c>
      <c r="F1018" s="3" t="s">
        <v>9515</v>
      </c>
      <c r="G1018" s="3" t="s">
        <v>15149</v>
      </c>
      <c r="H1018" s="3" t="s">
        <v>17966</v>
      </c>
      <c r="I1018" s="3" t="s">
        <v>20783</v>
      </c>
    </row>
    <row r="1019" spans="1:9" x14ac:dyDescent="0.25">
      <c r="A1019" s="3" t="s">
        <v>49</v>
      </c>
      <c r="B1019" s="3" t="s">
        <v>1065</v>
      </c>
      <c r="C1019" s="3" t="s">
        <v>3882</v>
      </c>
      <c r="D1019" s="3" t="s">
        <v>6699</v>
      </c>
      <c r="E1019" s="3" t="s">
        <v>12333</v>
      </c>
      <c r="F1019" s="3" t="s">
        <v>9516</v>
      </c>
      <c r="G1019" s="3" t="s">
        <v>15150</v>
      </c>
      <c r="H1019" s="3" t="s">
        <v>17967</v>
      </c>
      <c r="I1019" s="3" t="s">
        <v>20784</v>
      </c>
    </row>
    <row r="1020" spans="1:9" x14ac:dyDescent="0.25">
      <c r="A1020" s="3" t="s">
        <v>49</v>
      </c>
      <c r="B1020" s="3" t="s">
        <v>1066</v>
      </c>
      <c r="C1020" s="3" t="s">
        <v>3883</v>
      </c>
      <c r="D1020" s="3" t="s">
        <v>6700</v>
      </c>
      <c r="E1020" s="3" t="s">
        <v>12334</v>
      </c>
      <c r="F1020" s="3" t="s">
        <v>9517</v>
      </c>
      <c r="G1020" s="3" t="s">
        <v>15151</v>
      </c>
      <c r="H1020" s="3" t="s">
        <v>17968</v>
      </c>
      <c r="I1020" s="3" t="s">
        <v>20785</v>
      </c>
    </row>
    <row r="1021" spans="1:9" x14ac:dyDescent="0.25">
      <c r="A1021" s="3" t="s">
        <v>49</v>
      </c>
      <c r="B1021" s="3" t="s">
        <v>1067</v>
      </c>
      <c r="C1021" s="3" t="s">
        <v>3884</v>
      </c>
      <c r="D1021" s="3" t="s">
        <v>6701</v>
      </c>
      <c r="E1021" s="3" t="s">
        <v>12335</v>
      </c>
      <c r="F1021" s="3" t="s">
        <v>9518</v>
      </c>
      <c r="G1021" s="3" t="s">
        <v>15152</v>
      </c>
      <c r="H1021" s="3" t="s">
        <v>17969</v>
      </c>
      <c r="I1021" s="3" t="s">
        <v>20786</v>
      </c>
    </row>
    <row r="1022" spans="1:9" x14ac:dyDescent="0.25">
      <c r="A1022" s="3" t="s">
        <v>49</v>
      </c>
      <c r="B1022" s="3" t="s">
        <v>1068</v>
      </c>
      <c r="C1022" s="3" t="s">
        <v>3885</v>
      </c>
      <c r="D1022" s="3" t="s">
        <v>6702</v>
      </c>
      <c r="E1022" s="3" t="s">
        <v>12336</v>
      </c>
      <c r="F1022" s="3" t="s">
        <v>9519</v>
      </c>
      <c r="G1022" s="3" t="s">
        <v>15153</v>
      </c>
      <c r="H1022" s="3" t="s">
        <v>17970</v>
      </c>
      <c r="I1022" s="3" t="s">
        <v>20787</v>
      </c>
    </row>
    <row r="1023" spans="1:9" x14ac:dyDescent="0.25">
      <c r="A1023" s="3" t="s">
        <v>49</v>
      </c>
      <c r="B1023" s="3" t="s">
        <v>1069</v>
      </c>
      <c r="C1023" s="3" t="s">
        <v>3886</v>
      </c>
      <c r="D1023" s="3" t="s">
        <v>6703</v>
      </c>
      <c r="E1023" s="3" t="s">
        <v>12337</v>
      </c>
      <c r="F1023" s="3" t="s">
        <v>9520</v>
      </c>
      <c r="G1023" s="3" t="s">
        <v>15154</v>
      </c>
      <c r="H1023" s="3" t="s">
        <v>17971</v>
      </c>
      <c r="I1023" s="3" t="s">
        <v>20788</v>
      </c>
    </row>
    <row r="1024" spans="1:9" x14ac:dyDescent="0.25">
      <c r="A1024" s="3" t="s">
        <v>49</v>
      </c>
      <c r="B1024" s="3" t="s">
        <v>1070</v>
      </c>
      <c r="C1024" s="3" t="s">
        <v>3887</v>
      </c>
      <c r="D1024" s="3" t="s">
        <v>6704</v>
      </c>
      <c r="E1024" s="3" t="s">
        <v>12338</v>
      </c>
      <c r="F1024" s="3" t="s">
        <v>9521</v>
      </c>
      <c r="G1024" s="3" t="s">
        <v>15155</v>
      </c>
      <c r="H1024" s="3" t="s">
        <v>17972</v>
      </c>
      <c r="I1024" s="3" t="s">
        <v>20789</v>
      </c>
    </row>
    <row r="1025" spans="1:9" x14ac:dyDescent="0.25">
      <c r="A1025" s="3" t="s">
        <v>49</v>
      </c>
      <c r="B1025" s="3" t="s">
        <v>1071</v>
      </c>
      <c r="C1025" s="3" t="s">
        <v>3888</v>
      </c>
      <c r="D1025" s="3" t="s">
        <v>6705</v>
      </c>
      <c r="E1025" s="3" t="s">
        <v>12339</v>
      </c>
      <c r="F1025" s="3" t="s">
        <v>9522</v>
      </c>
      <c r="G1025" s="3" t="s">
        <v>15156</v>
      </c>
      <c r="H1025" s="3" t="s">
        <v>17973</v>
      </c>
      <c r="I1025" s="3" t="s">
        <v>20790</v>
      </c>
    </row>
    <row r="1026" spans="1:9" x14ac:dyDescent="0.25">
      <c r="A1026" s="3" t="s">
        <v>49</v>
      </c>
      <c r="B1026" s="3" t="s">
        <v>1072</v>
      </c>
      <c r="C1026" s="3" t="s">
        <v>3889</v>
      </c>
      <c r="D1026" s="3" t="s">
        <v>6706</v>
      </c>
      <c r="E1026" s="3" t="s">
        <v>12340</v>
      </c>
      <c r="F1026" s="3" t="s">
        <v>9523</v>
      </c>
      <c r="G1026" s="3" t="s">
        <v>15157</v>
      </c>
      <c r="H1026" s="3" t="s">
        <v>17974</v>
      </c>
      <c r="I1026" s="3" t="s">
        <v>20791</v>
      </c>
    </row>
    <row r="1027" spans="1:9" x14ac:dyDescent="0.25">
      <c r="A1027" s="3" t="s">
        <v>49</v>
      </c>
      <c r="B1027" s="3" t="s">
        <v>1073</v>
      </c>
      <c r="C1027" s="3" t="s">
        <v>3890</v>
      </c>
      <c r="D1027" s="3" t="s">
        <v>6707</v>
      </c>
      <c r="E1027" s="3" t="s">
        <v>12341</v>
      </c>
      <c r="F1027" s="3" t="s">
        <v>9524</v>
      </c>
      <c r="G1027" s="3" t="s">
        <v>15158</v>
      </c>
      <c r="H1027" s="3" t="s">
        <v>17975</v>
      </c>
      <c r="I1027" s="3" t="s">
        <v>20792</v>
      </c>
    </row>
    <row r="1028" spans="1:9" x14ac:dyDescent="0.25">
      <c r="A1028" s="3" t="s">
        <v>49</v>
      </c>
      <c r="B1028" s="3" t="s">
        <v>1074</v>
      </c>
      <c r="C1028" s="3" t="s">
        <v>3891</v>
      </c>
      <c r="D1028" s="3" t="s">
        <v>6708</v>
      </c>
      <c r="E1028" s="3" t="s">
        <v>12342</v>
      </c>
      <c r="F1028" s="3" t="s">
        <v>9525</v>
      </c>
      <c r="G1028" s="3" t="s">
        <v>15159</v>
      </c>
      <c r="H1028" s="3" t="s">
        <v>17976</v>
      </c>
      <c r="I1028" s="3" t="s">
        <v>20793</v>
      </c>
    </row>
    <row r="1029" spans="1:9" x14ac:dyDescent="0.25">
      <c r="A1029" s="3" t="s">
        <v>49</v>
      </c>
      <c r="B1029" s="3" t="s">
        <v>1075</v>
      </c>
      <c r="C1029" s="3" t="s">
        <v>3892</v>
      </c>
      <c r="D1029" s="3" t="s">
        <v>6709</v>
      </c>
      <c r="E1029" s="3" t="s">
        <v>12343</v>
      </c>
      <c r="F1029" s="3" t="s">
        <v>9526</v>
      </c>
      <c r="G1029" s="3" t="s">
        <v>15160</v>
      </c>
      <c r="H1029" s="3" t="s">
        <v>17977</v>
      </c>
      <c r="I1029" s="3" t="s">
        <v>20794</v>
      </c>
    </row>
    <row r="1030" spans="1:9" x14ac:dyDescent="0.25">
      <c r="A1030" s="3" t="s">
        <v>49</v>
      </c>
      <c r="B1030" s="3" t="s">
        <v>1076</v>
      </c>
      <c r="C1030" s="3" t="s">
        <v>3893</v>
      </c>
      <c r="D1030" s="3" t="s">
        <v>6710</v>
      </c>
      <c r="E1030" s="3" t="s">
        <v>12344</v>
      </c>
      <c r="F1030" s="3" t="s">
        <v>9527</v>
      </c>
      <c r="G1030" s="3" t="s">
        <v>15161</v>
      </c>
      <c r="H1030" s="3" t="s">
        <v>17978</v>
      </c>
      <c r="I1030" s="3" t="s">
        <v>20795</v>
      </c>
    </row>
    <row r="1031" spans="1:9" x14ac:dyDescent="0.25">
      <c r="A1031" s="3" t="s">
        <v>49</v>
      </c>
      <c r="B1031" s="3" t="s">
        <v>1077</v>
      </c>
      <c r="C1031" s="3" t="s">
        <v>3894</v>
      </c>
      <c r="D1031" s="3" t="s">
        <v>6711</v>
      </c>
      <c r="E1031" s="3" t="s">
        <v>12345</v>
      </c>
      <c r="F1031" s="3" t="s">
        <v>9528</v>
      </c>
      <c r="G1031" s="3" t="s">
        <v>15162</v>
      </c>
      <c r="H1031" s="3" t="s">
        <v>17979</v>
      </c>
      <c r="I1031" s="3" t="s">
        <v>20796</v>
      </c>
    </row>
    <row r="1032" spans="1:9" x14ac:dyDescent="0.25">
      <c r="A1032" s="3" t="s">
        <v>49</v>
      </c>
      <c r="B1032" s="3" t="s">
        <v>1078</v>
      </c>
      <c r="C1032" s="3" t="s">
        <v>3895</v>
      </c>
      <c r="D1032" s="3" t="s">
        <v>6712</v>
      </c>
      <c r="E1032" s="3" t="s">
        <v>12346</v>
      </c>
      <c r="F1032" s="3" t="s">
        <v>9529</v>
      </c>
      <c r="G1032" s="3" t="s">
        <v>15163</v>
      </c>
      <c r="H1032" s="3" t="s">
        <v>17980</v>
      </c>
      <c r="I1032" s="3" t="s">
        <v>20797</v>
      </c>
    </row>
    <row r="1033" spans="1:9" x14ac:dyDescent="0.25">
      <c r="A1033" s="3" t="s">
        <v>49</v>
      </c>
      <c r="B1033" s="3" t="s">
        <v>1079</v>
      </c>
      <c r="C1033" s="3" t="s">
        <v>3896</v>
      </c>
      <c r="D1033" s="3" t="s">
        <v>6713</v>
      </c>
      <c r="E1033" s="3" t="s">
        <v>12347</v>
      </c>
      <c r="F1033" s="3" t="s">
        <v>9530</v>
      </c>
      <c r="G1033" s="3" t="s">
        <v>15164</v>
      </c>
      <c r="H1033" s="3" t="s">
        <v>17981</v>
      </c>
      <c r="I1033" s="3" t="s">
        <v>20798</v>
      </c>
    </row>
    <row r="1034" spans="1:9" x14ac:dyDescent="0.25">
      <c r="A1034" s="3" t="s">
        <v>49</v>
      </c>
      <c r="B1034" s="3" t="s">
        <v>1080</v>
      </c>
      <c r="C1034" s="3" t="s">
        <v>3897</v>
      </c>
      <c r="D1034" s="3" t="s">
        <v>6714</v>
      </c>
      <c r="E1034" s="3" t="s">
        <v>12348</v>
      </c>
      <c r="F1034" s="3" t="s">
        <v>9531</v>
      </c>
      <c r="G1034" s="3" t="s">
        <v>15165</v>
      </c>
      <c r="H1034" s="3" t="s">
        <v>17982</v>
      </c>
      <c r="I1034" s="3" t="s">
        <v>20799</v>
      </c>
    </row>
    <row r="1035" spans="1:9" x14ac:dyDescent="0.25">
      <c r="A1035" s="3" t="s">
        <v>49</v>
      </c>
      <c r="B1035" s="3" t="s">
        <v>1081</v>
      </c>
      <c r="C1035" s="3" t="s">
        <v>3898</v>
      </c>
      <c r="D1035" s="3" t="s">
        <v>6715</v>
      </c>
      <c r="E1035" s="3" t="s">
        <v>12349</v>
      </c>
      <c r="F1035" s="3" t="s">
        <v>9532</v>
      </c>
      <c r="G1035" s="3" t="s">
        <v>15166</v>
      </c>
      <c r="H1035" s="3" t="s">
        <v>17983</v>
      </c>
      <c r="I1035" s="3" t="s">
        <v>20800</v>
      </c>
    </row>
    <row r="1036" spans="1:9" x14ac:dyDescent="0.25">
      <c r="A1036" s="3" t="s">
        <v>49</v>
      </c>
      <c r="B1036" s="3" t="s">
        <v>1082</v>
      </c>
      <c r="C1036" s="3" t="s">
        <v>3899</v>
      </c>
      <c r="D1036" s="3" t="s">
        <v>6716</v>
      </c>
      <c r="E1036" s="3" t="s">
        <v>12350</v>
      </c>
      <c r="F1036" s="3" t="s">
        <v>9533</v>
      </c>
      <c r="G1036" s="3" t="s">
        <v>15167</v>
      </c>
      <c r="H1036" s="3" t="s">
        <v>17984</v>
      </c>
      <c r="I1036" s="3" t="s">
        <v>20801</v>
      </c>
    </row>
    <row r="1037" spans="1:9" x14ac:dyDescent="0.25">
      <c r="A1037" s="3" t="s">
        <v>49</v>
      </c>
      <c r="B1037" s="3" t="s">
        <v>1083</v>
      </c>
      <c r="C1037" s="3" t="s">
        <v>3900</v>
      </c>
      <c r="D1037" s="3" t="s">
        <v>6717</v>
      </c>
      <c r="E1037" s="3" t="s">
        <v>12351</v>
      </c>
      <c r="F1037" s="3" t="s">
        <v>9534</v>
      </c>
      <c r="G1037" s="3" t="s">
        <v>15168</v>
      </c>
      <c r="H1037" s="3" t="s">
        <v>17985</v>
      </c>
      <c r="I1037" s="3" t="s">
        <v>20802</v>
      </c>
    </row>
    <row r="1038" spans="1:9" x14ac:dyDescent="0.25">
      <c r="A1038" s="3" t="s">
        <v>49</v>
      </c>
      <c r="B1038" s="3" t="s">
        <v>1084</v>
      </c>
      <c r="C1038" s="3" t="s">
        <v>3901</v>
      </c>
      <c r="D1038" s="3" t="s">
        <v>6718</v>
      </c>
      <c r="E1038" s="3" t="s">
        <v>12352</v>
      </c>
      <c r="F1038" s="3" t="s">
        <v>9535</v>
      </c>
      <c r="G1038" s="3" t="s">
        <v>15169</v>
      </c>
      <c r="H1038" s="3" t="s">
        <v>17986</v>
      </c>
      <c r="I1038" s="3" t="s">
        <v>20803</v>
      </c>
    </row>
    <row r="1039" spans="1:9" x14ac:dyDescent="0.25">
      <c r="A1039" s="3" t="s">
        <v>49</v>
      </c>
      <c r="B1039" s="3" t="s">
        <v>1085</v>
      </c>
      <c r="C1039" s="3" t="s">
        <v>3902</v>
      </c>
      <c r="D1039" s="3" t="s">
        <v>6719</v>
      </c>
      <c r="E1039" s="3" t="s">
        <v>12353</v>
      </c>
      <c r="F1039" s="3" t="s">
        <v>9536</v>
      </c>
      <c r="G1039" s="3" t="s">
        <v>15170</v>
      </c>
      <c r="H1039" s="3" t="s">
        <v>17987</v>
      </c>
      <c r="I1039" s="3" t="s">
        <v>20804</v>
      </c>
    </row>
    <row r="1040" spans="1:9" x14ac:dyDescent="0.25">
      <c r="A1040" s="3" t="s">
        <v>49</v>
      </c>
      <c r="B1040" s="3" t="s">
        <v>1086</v>
      </c>
      <c r="C1040" s="3" t="s">
        <v>3903</v>
      </c>
      <c r="D1040" s="3" t="s">
        <v>6720</v>
      </c>
      <c r="E1040" s="3" t="s">
        <v>12354</v>
      </c>
      <c r="F1040" s="3" t="s">
        <v>9537</v>
      </c>
      <c r="G1040" s="3" t="s">
        <v>15171</v>
      </c>
      <c r="H1040" s="3" t="s">
        <v>17988</v>
      </c>
      <c r="I1040" s="3" t="s">
        <v>20805</v>
      </c>
    </row>
    <row r="1041" spans="1:9" x14ac:dyDescent="0.25">
      <c r="A1041" s="3" t="s">
        <v>49</v>
      </c>
      <c r="B1041" s="3" t="s">
        <v>1087</v>
      </c>
      <c r="C1041" s="3" t="s">
        <v>3904</v>
      </c>
      <c r="D1041" s="3" t="s">
        <v>6721</v>
      </c>
      <c r="E1041" s="3" t="s">
        <v>12355</v>
      </c>
      <c r="F1041" s="3" t="s">
        <v>9538</v>
      </c>
      <c r="G1041" s="3" t="s">
        <v>15172</v>
      </c>
      <c r="H1041" s="3" t="s">
        <v>17989</v>
      </c>
      <c r="I1041" s="3" t="s">
        <v>20806</v>
      </c>
    </row>
    <row r="1042" spans="1:9" x14ac:dyDescent="0.25">
      <c r="A1042" s="3" t="s">
        <v>49</v>
      </c>
      <c r="B1042" s="3" t="s">
        <v>1088</v>
      </c>
      <c r="C1042" s="3" t="s">
        <v>3905</v>
      </c>
      <c r="D1042" s="3" t="s">
        <v>6722</v>
      </c>
      <c r="E1042" s="3" t="s">
        <v>12356</v>
      </c>
      <c r="F1042" s="3" t="s">
        <v>9539</v>
      </c>
      <c r="G1042" s="3" t="s">
        <v>15173</v>
      </c>
      <c r="H1042" s="3" t="s">
        <v>17990</v>
      </c>
      <c r="I1042" s="3" t="s">
        <v>20807</v>
      </c>
    </row>
    <row r="1043" spans="1:9" x14ac:dyDescent="0.25">
      <c r="A1043" s="3" t="s">
        <v>49</v>
      </c>
      <c r="B1043" s="3" t="s">
        <v>1089</v>
      </c>
      <c r="C1043" s="3" t="s">
        <v>3906</v>
      </c>
      <c r="D1043" s="3" t="s">
        <v>6723</v>
      </c>
      <c r="E1043" s="3" t="s">
        <v>12357</v>
      </c>
      <c r="F1043" s="3" t="s">
        <v>9540</v>
      </c>
      <c r="G1043" s="3" t="s">
        <v>15174</v>
      </c>
      <c r="H1043" s="3" t="s">
        <v>17991</v>
      </c>
      <c r="I1043" s="3" t="s">
        <v>20808</v>
      </c>
    </row>
    <row r="1044" spans="1:9" x14ac:dyDescent="0.25">
      <c r="A1044" s="3" t="s">
        <v>49</v>
      </c>
      <c r="B1044" s="3" t="s">
        <v>1090</v>
      </c>
      <c r="C1044" s="3" t="s">
        <v>3907</v>
      </c>
      <c r="D1044" s="3" t="s">
        <v>6724</v>
      </c>
      <c r="E1044" s="3" t="s">
        <v>12358</v>
      </c>
      <c r="F1044" s="3" t="s">
        <v>9541</v>
      </c>
      <c r="G1044" s="3" t="s">
        <v>15175</v>
      </c>
      <c r="H1044" s="3" t="s">
        <v>17992</v>
      </c>
      <c r="I1044" s="3" t="s">
        <v>20809</v>
      </c>
    </row>
    <row r="1045" spans="1:9" x14ac:dyDescent="0.25">
      <c r="A1045" s="3" t="s">
        <v>49</v>
      </c>
      <c r="B1045" s="3" t="s">
        <v>1091</v>
      </c>
      <c r="C1045" s="3" t="s">
        <v>3908</v>
      </c>
      <c r="D1045" s="3" t="s">
        <v>6725</v>
      </c>
      <c r="E1045" s="3" t="s">
        <v>12359</v>
      </c>
      <c r="F1045" s="3" t="s">
        <v>9542</v>
      </c>
      <c r="G1045" s="3" t="s">
        <v>15176</v>
      </c>
      <c r="H1045" s="3" t="s">
        <v>17993</v>
      </c>
      <c r="I1045" s="3" t="s">
        <v>20810</v>
      </c>
    </row>
    <row r="1046" spans="1:9" x14ac:dyDescent="0.25">
      <c r="A1046" s="3" t="s">
        <v>49</v>
      </c>
      <c r="B1046" s="3" t="s">
        <v>1092</v>
      </c>
      <c r="C1046" s="3" t="s">
        <v>3909</v>
      </c>
      <c r="D1046" s="3" t="s">
        <v>6726</v>
      </c>
      <c r="E1046" s="3" t="s">
        <v>12360</v>
      </c>
      <c r="F1046" s="3" t="s">
        <v>9543</v>
      </c>
      <c r="G1046" s="3" t="s">
        <v>15177</v>
      </c>
      <c r="H1046" s="3" t="s">
        <v>17994</v>
      </c>
      <c r="I1046" s="3" t="s">
        <v>20811</v>
      </c>
    </row>
    <row r="1047" spans="1:9" x14ac:dyDescent="0.25">
      <c r="A1047" s="3" t="s">
        <v>49</v>
      </c>
      <c r="B1047" s="3" t="s">
        <v>1093</v>
      </c>
      <c r="C1047" s="3" t="s">
        <v>3910</v>
      </c>
      <c r="D1047" s="3" t="s">
        <v>6727</v>
      </c>
      <c r="E1047" s="3" t="s">
        <v>12361</v>
      </c>
      <c r="F1047" s="3" t="s">
        <v>9544</v>
      </c>
      <c r="G1047" s="3" t="s">
        <v>15178</v>
      </c>
      <c r="H1047" s="3" t="s">
        <v>17995</v>
      </c>
      <c r="I1047" s="3" t="s">
        <v>20812</v>
      </c>
    </row>
    <row r="1048" spans="1:9" x14ac:dyDescent="0.25">
      <c r="A1048" s="3" t="s">
        <v>49</v>
      </c>
      <c r="B1048" s="3" t="s">
        <v>1094</v>
      </c>
      <c r="C1048" s="3" t="s">
        <v>3911</v>
      </c>
      <c r="D1048" s="3" t="s">
        <v>6728</v>
      </c>
      <c r="E1048" s="3" t="s">
        <v>12362</v>
      </c>
      <c r="F1048" s="3" t="s">
        <v>9545</v>
      </c>
      <c r="G1048" s="3" t="s">
        <v>15179</v>
      </c>
      <c r="H1048" s="3" t="s">
        <v>17996</v>
      </c>
      <c r="I1048" s="3" t="s">
        <v>20813</v>
      </c>
    </row>
    <row r="1049" spans="1:9" x14ac:dyDescent="0.25">
      <c r="A1049" s="3" t="s">
        <v>49</v>
      </c>
      <c r="B1049" s="3" t="s">
        <v>1095</v>
      </c>
      <c r="C1049" s="3" t="s">
        <v>3912</v>
      </c>
      <c r="D1049" s="3" t="s">
        <v>6729</v>
      </c>
      <c r="E1049" s="3" t="s">
        <v>12363</v>
      </c>
      <c r="F1049" s="3" t="s">
        <v>9546</v>
      </c>
      <c r="G1049" s="3" t="s">
        <v>15180</v>
      </c>
      <c r="H1049" s="3" t="s">
        <v>17997</v>
      </c>
      <c r="I1049" s="3" t="s">
        <v>20814</v>
      </c>
    </row>
    <row r="1050" spans="1:9" x14ac:dyDescent="0.25">
      <c r="A1050" s="3" t="s">
        <v>49</v>
      </c>
      <c r="B1050" s="3" t="s">
        <v>1096</v>
      </c>
      <c r="C1050" s="3" t="s">
        <v>3913</v>
      </c>
      <c r="D1050" s="3" t="s">
        <v>6730</v>
      </c>
      <c r="E1050" s="3" t="s">
        <v>12364</v>
      </c>
      <c r="F1050" s="3" t="s">
        <v>9547</v>
      </c>
      <c r="G1050" s="3" t="s">
        <v>15181</v>
      </c>
      <c r="H1050" s="3" t="s">
        <v>17998</v>
      </c>
      <c r="I1050" s="3" t="s">
        <v>20815</v>
      </c>
    </row>
    <row r="1051" spans="1:9" x14ac:dyDescent="0.25">
      <c r="A1051" s="3" t="s">
        <v>49</v>
      </c>
      <c r="B1051" s="3" t="s">
        <v>1097</v>
      </c>
      <c r="C1051" s="3" t="s">
        <v>3914</v>
      </c>
      <c r="D1051" s="3" t="s">
        <v>6731</v>
      </c>
      <c r="E1051" s="3" t="s">
        <v>12365</v>
      </c>
      <c r="F1051" s="3" t="s">
        <v>9548</v>
      </c>
      <c r="G1051" s="3" t="s">
        <v>15182</v>
      </c>
      <c r="H1051" s="3" t="s">
        <v>17999</v>
      </c>
      <c r="I1051" s="3" t="s">
        <v>20816</v>
      </c>
    </row>
    <row r="1052" spans="1:9" x14ac:dyDescent="0.25">
      <c r="A1052" s="3" t="s">
        <v>49</v>
      </c>
      <c r="B1052" s="3" t="s">
        <v>1098</v>
      </c>
      <c r="C1052" s="3" t="s">
        <v>3915</v>
      </c>
      <c r="D1052" s="3" t="s">
        <v>6732</v>
      </c>
      <c r="E1052" s="3" t="s">
        <v>12366</v>
      </c>
      <c r="F1052" s="3" t="s">
        <v>9549</v>
      </c>
      <c r="G1052" s="3" t="s">
        <v>15183</v>
      </c>
      <c r="H1052" s="3" t="s">
        <v>18000</v>
      </c>
      <c r="I1052" s="3" t="s">
        <v>20817</v>
      </c>
    </row>
    <row r="1053" spans="1:9" x14ac:dyDescent="0.25">
      <c r="A1053" s="3" t="s">
        <v>49</v>
      </c>
      <c r="B1053" s="3" t="s">
        <v>1099</v>
      </c>
      <c r="C1053" s="3" t="s">
        <v>3916</v>
      </c>
      <c r="D1053" s="3" t="s">
        <v>6733</v>
      </c>
      <c r="E1053" s="3" t="s">
        <v>12367</v>
      </c>
      <c r="F1053" s="3" t="s">
        <v>9550</v>
      </c>
      <c r="G1053" s="3" t="s">
        <v>15184</v>
      </c>
      <c r="H1053" s="3" t="s">
        <v>18001</v>
      </c>
      <c r="I1053" s="3" t="s">
        <v>20818</v>
      </c>
    </row>
    <row r="1054" spans="1:9" x14ac:dyDescent="0.25">
      <c r="A1054" s="3" t="s">
        <v>49</v>
      </c>
      <c r="B1054" s="3" t="s">
        <v>1100</v>
      </c>
      <c r="C1054" s="3" t="s">
        <v>3917</v>
      </c>
      <c r="D1054" s="3" t="s">
        <v>6734</v>
      </c>
      <c r="E1054" s="3" t="s">
        <v>12368</v>
      </c>
      <c r="F1054" s="3" t="s">
        <v>9551</v>
      </c>
      <c r="G1054" s="3" t="s">
        <v>15185</v>
      </c>
      <c r="H1054" s="3" t="s">
        <v>18002</v>
      </c>
      <c r="I1054" s="3" t="s">
        <v>20819</v>
      </c>
    </row>
    <row r="1055" spans="1:9" x14ac:dyDescent="0.25">
      <c r="A1055" s="3" t="s">
        <v>49</v>
      </c>
      <c r="B1055" s="3" t="s">
        <v>1101</v>
      </c>
      <c r="C1055" s="3" t="s">
        <v>3918</v>
      </c>
      <c r="D1055" s="3" t="s">
        <v>6735</v>
      </c>
      <c r="E1055" s="3" t="s">
        <v>12369</v>
      </c>
      <c r="F1055" s="3" t="s">
        <v>9552</v>
      </c>
      <c r="G1055" s="3" t="s">
        <v>15186</v>
      </c>
      <c r="H1055" s="3" t="s">
        <v>18003</v>
      </c>
      <c r="I1055" s="3" t="s">
        <v>20820</v>
      </c>
    </row>
    <row r="1056" spans="1:9" x14ac:dyDescent="0.25">
      <c r="A1056" s="3" t="s">
        <v>49</v>
      </c>
      <c r="B1056" s="3" t="s">
        <v>1102</v>
      </c>
      <c r="C1056" s="3" t="s">
        <v>3919</v>
      </c>
      <c r="D1056" s="3" t="s">
        <v>6736</v>
      </c>
      <c r="E1056" s="3" t="s">
        <v>12370</v>
      </c>
      <c r="F1056" s="3" t="s">
        <v>9553</v>
      </c>
      <c r="G1056" s="3" t="s">
        <v>15187</v>
      </c>
      <c r="H1056" s="3" t="s">
        <v>18004</v>
      </c>
      <c r="I1056" s="3" t="s">
        <v>20821</v>
      </c>
    </row>
    <row r="1057" spans="1:9" x14ac:dyDescent="0.25">
      <c r="A1057" s="3" t="s">
        <v>49</v>
      </c>
      <c r="B1057" s="3" t="s">
        <v>1103</v>
      </c>
      <c r="C1057" s="3" t="s">
        <v>3920</v>
      </c>
      <c r="D1057" s="3" t="s">
        <v>6737</v>
      </c>
      <c r="E1057" s="3" t="s">
        <v>12371</v>
      </c>
      <c r="F1057" s="3" t="s">
        <v>9554</v>
      </c>
      <c r="G1057" s="3" t="s">
        <v>15188</v>
      </c>
      <c r="H1057" s="3" t="s">
        <v>18005</v>
      </c>
      <c r="I1057" s="3" t="s">
        <v>20822</v>
      </c>
    </row>
    <row r="1058" spans="1:9" x14ac:dyDescent="0.25">
      <c r="A1058" s="3" t="s">
        <v>49</v>
      </c>
      <c r="B1058" s="3" t="s">
        <v>1104</v>
      </c>
      <c r="C1058" s="3" t="s">
        <v>3921</v>
      </c>
      <c r="D1058" s="3" t="s">
        <v>6738</v>
      </c>
      <c r="E1058" s="3" t="s">
        <v>12372</v>
      </c>
      <c r="F1058" s="3" t="s">
        <v>9555</v>
      </c>
      <c r="G1058" s="3" t="s">
        <v>15189</v>
      </c>
      <c r="H1058" s="3" t="s">
        <v>18006</v>
      </c>
      <c r="I1058" s="3" t="s">
        <v>20823</v>
      </c>
    </row>
    <row r="1059" spans="1:9" x14ac:dyDescent="0.25">
      <c r="A1059" s="3" t="s">
        <v>49</v>
      </c>
      <c r="B1059" s="3" t="s">
        <v>1105</v>
      </c>
      <c r="C1059" s="3" t="s">
        <v>3922</v>
      </c>
      <c r="D1059" s="3" t="s">
        <v>6739</v>
      </c>
      <c r="E1059" s="3" t="s">
        <v>12373</v>
      </c>
      <c r="F1059" s="3" t="s">
        <v>9556</v>
      </c>
      <c r="G1059" s="3" t="s">
        <v>15190</v>
      </c>
      <c r="H1059" s="3" t="s">
        <v>18007</v>
      </c>
      <c r="I1059" s="3" t="s">
        <v>20824</v>
      </c>
    </row>
    <row r="1060" spans="1:9" x14ac:dyDescent="0.25">
      <c r="A1060" s="3" t="s">
        <v>49</v>
      </c>
      <c r="B1060" s="3" t="s">
        <v>1106</v>
      </c>
      <c r="C1060" s="3" t="s">
        <v>3923</v>
      </c>
      <c r="D1060" s="3" t="s">
        <v>6740</v>
      </c>
      <c r="E1060" s="3" t="s">
        <v>12374</v>
      </c>
      <c r="F1060" s="3" t="s">
        <v>9557</v>
      </c>
      <c r="G1060" s="3" t="s">
        <v>15191</v>
      </c>
      <c r="H1060" s="3" t="s">
        <v>18008</v>
      </c>
      <c r="I1060" s="3" t="s">
        <v>20825</v>
      </c>
    </row>
    <row r="1061" spans="1:9" x14ac:dyDescent="0.25">
      <c r="A1061" s="3" t="s">
        <v>49</v>
      </c>
      <c r="B1061" s="3" t="s">
        <v>1107</v>
      </c>
      <c r="C1061" s="3" t="s">
        <v>3924</v>
      </c>
      <c r="D1061" s="3" t="s">
        <v>6741</v>
      </c>
      <c r="E1061" s="3" t="s">
        <v>12375</v>
      </c>
      <c r="F1061" s="3" t="s">
        <v>9558</v>
      </c>
      <c r="G1061" s="3" t="s">
        <v>15192</v>
      </c>
      <c r="H1061" s="3" t="s">
        <v>18009</v>
      </c>
      <c r="I1061" s="3" t="s">
        <v>20826</v>
      </c>
    </row>
    <row r="1062" spans="1:9" x14ac:dyDescent="0.25">
      <c r="A1062" s="3" t="s">
        <v>49</v>
      </c>
      <c r="B1062" s="3" t="s">
        <v>1108</v>
      </c>
      <c r="C1062" s="3" t="s">
        <v>3925</v>
      </c>
      <c r="D1062" s="3" t="s">
        <v>6742</v>
      </c>
      <c r="E1062" s="3" t="s">
        <v>12376</v>
      </c>
      <c r="F1062" s="3" t="s">
        <v>9559</v>
      </c>
      <c r="G1062" s="3" t="s">
        <v>15193</v>
      </c>
      <c r="H1062" s="3" t="s">
        <v>18010</v>
      </c>
      <c r="I1062" s="3" t="s">
        <v>20827</v>
      </c>
    </row>
    <row r="1063" spans="1:9" x14ac:dyDescent="0.25">
      <c r="A1063" s="3" t="s">
        <v>49</v>
      </c>
      <c r="B1063" s="3" t="s">
        <v>1109</v>
      </c>
      <c r="C1063" s="3" t="s">
        <v>3926</v>
      </c>
      <c r="D1063" s="3" t="s">
        <v>6743</v>
      </c>
      <c r="E1063" s="3" t="s">
        <v>12377</v>
      </c>
      <c r="F1063" s="3" t="s">
        <v>9560</v>
      </c>
      <c r="G1063" s="3" t="s">
        <v>15194</v>
      </c>
      <c r="H1063" s="3" t="s">
        <v>18011</v>
      </c>
      <c r="I1063" s="3" t="s">
        <v>20828</v>
      </c>
    </row>
    <row r="1064" spans="1:9" x14ac:dyDescent="0.25">
      <c r="A1064" s="3" t="s">
        <v>49</v>
      </c>
      <c r="B1064" s="3" t="s">
        <v>1110</v>
      </c>
      <c r="C1064" s="3" t="s">
        <v>3927</v>
      </c>
      <c r="D1064" s="3" t="s">
        <v>6744</v>
      </c>
      <c r="E1064" s="3" t="s">
        <v>12378</v>
      </c>
      <c r="F1064" s="3" t="s">
        <v>9561</v>
      </c>
      <c r="G1064" s="3" t="s">
        <v>15195</v>
      </c>
      <c r="H1064" s="3" t="s">
        <v>18012</v>
      </c>
      <c r="I1064" s="3" t="s">
        <v>20829</v>
      </c>
    </row>
    <row r="1065" spans="1:9" x14ac:dyDescent="0.25">
      <c r="A1065" s="3" t="s">
        <v>49</v>
      </c>
      <c r="B1065" s="3" t="s">
        <v>1111</v>
      </c>
      <c r="C1065" s="3" t="s">
        <v>3928</v>
      </c>
      <c r="D1065" s="3" t="s">
        <v>6745</v>
      </c>
      <c r="E1065" s="3" t="s">
        <v>12379</v>
      </c>
      <c r="F1065" s="3" t="s">
        <v>9562</v>
      </c>
      <c r="G1065" s="3" t="s">
        <v>15196</v>
      </c>
      <c r="H1065" s="3" t="s">
        <v>18013</v>
      </c>
      <c r="I1065" s="3" t="s">
        <v>20830</v>
      </c>
    </row>
    <row r="1066" spans="1:9" x14ac:dyDescent="0.25">
      <c r="A1066" s="3" t="s">
        <v>49</v>
      </c>
      <c r="B1066" s="3" t="s">
        <v>1112</v>
      </c>
      <c r="C1066" s="3" t="s">
        <v>3929</v>
      </c>
      <c r="D1066" s="3" t="s">
        <v>6746</v>
      </c>
      <c r="E1066" s="3" t="s">
        <v>12380</v>
      </c>
      <c r="F1066" s="3" t="s">
        <v>9563</v>
      </c>
      <c r="G1066" s="3" t="s">
        <v>15197</v>
      </c>
      <c r="H1066" s="3" t="s">
        <v>18014</v>
      </c>
      <c r="I1066" s="3" t="s">
        <v>20831</v>
      </c>
    </row>
    <row r="1067" spans="1:9" x14ac:dyDescent="0.25">
      <c r="A1067" s="3" t="s">
        <v>49</v>
      </c>
      <c r="B1067" s="3" t="s">
        <v>1113</v>
      </c>
      <c r="C1067" s="3" t="s">
        <v>3930</v>
      </c>
      <c r="D1067" s="3" t="s">
        <v>6747</v>
      </c>
      <c r="E1067" s="3" t="s">
        <v>12381</v>
      </c>
      <c r="F1067" s="3" t="s">
        <v>9564</v>
      </c>
      <c r="G1067" s="3" t="s">
        <v>15198</v>
      </c>
      <c r="H1067" s="3" t="s">
        <v>18015</v>
      </c>
      <c r="I1067" s="3" t="s">
        <v>20832</v>
      </c>
    </row>
    <row r="1068" spans="1:9" x14ac:dyDescent="0.25">
      <c r="A1068" s="3" t="s">
        <v>49</v>
      </c>
      <c r="B1068" s="3" t="s">
        <v>1114</v>
      </c>
      <c r="C1068" s="3" t="s">
        <v>3931</v>
      </c>
      <c r="D1068" s="3" t="s">
        <v>6748</v>
      </c>
      <c r="E1068" s="3" t="s">
        <v>12382</v>
      </c>
      <c r="F1068" s="3" t="s">
        <v>9565</v>
      </c>
      <c r="G1068" s="3" t="s">
        <v>15199</v>
      </c>
      <c r="H1068" s="3" t="s">
        <v>18016</v>
      </c>
      <c r="I1068" s="3" t="s">
        <v>20833</v>
      </c>
    </row>
    <row r="1069" spans="1:9" x14ac:dyDescent="0.25">
      <c r="A1069" s="3" t="s">
        <v>49</v>
      </c>
      <c r="B1069" s="3" t="s">
        <v>1115</v>
      </c>
      <c r="C1069" s="3" t="s">
        <v>3932</v>
      </c>
      <c r="D1069" s="3" t="s">
        <v>6749</v>
      </c>
      <c r="E1069" s="3" t="s">
        <v>12383</v>
      </c>
      <c r="F1069" s="3" t="s">
        <v>9566</v>
      </c>
      <c r="G1069" s="3" t="s">
        <v>15200</v>
      </c>
      <c r="H1069" s="3" t="s">
        <v>18017</v>
      </c>
      <c r="I1069" s="3" t="s">
        <v>20834</v>
      </c>
    </row>
    <row r="1070" spans="1:9" x14ac:dyDescent="0.25">
      <c r="A1070" s="3" t="s">
        <v>49</v>
      </c>
      <c r="B1070" s="3" t="s">
        <v>1116</v>
      </c>
      <c r="C1070" s="3" t="s">
        <v>3933</v>
      </c>
      <c r="D1070" s="3" t="s">
        <v>6750</v>
      </c>
      <c r="E1070" s="3" t="s">
        <v>12384</v>
      </c>
      <c r="F1070" s="3" t="s">
        <v>9567</v>
      </c>
      <c r="G1070" s="3" t="s">
        <v>15201</v>
      </c>
      <c r="H1070" s="3" t="s">
        <v>18018</v>
      </c>
      <c r="I1070" s="3" t="s">
        <v>20835</v>
      </c>
    </row>
    <row r="1071" spans="1:9" x14ac:dyDescent="0.25">
      <c r="A1071" s="3" t="s">
        <v>49</v>
      </c>
      <c r="B1071" s="3" t="s">
        <v>1117</v>
      </c>
      <c r="C1071" s="3" t="s">
        <v>3934</v>
      </c>
      <c r="D1071" s="3" t="s">
        <v>6751</v>
      </c>
      <c r="E1071" s="3" t="s">
        <v>12385</v>
      </c>
      <c r="F1071" s="3" t="s">
        <v>9568</v>
      </c>
      <c r="G1071" s="3" t="s">
        <v>15202</v>
      </c>
      <c r="H1071" s="3" t="s">
        <v>18019</v>
      </c>
      <c r="I1071" s="3" t="s">
        <v>20836</v>
      </c>
    </row>
    <row r="1072" spans="1:9" x14ac:dyDescent="0.25">
      <c r="A1072" s="3" t="s">
        <v>49</v>
      </c>
      <c r="B1072" s="3" t="s">
        <v>1118</v>
      </c>
      <c r="C1072" s="3" t="s">
        <v>3935</v>
      </c>
      <c r="D1072" s="3" t="s">
        <v>6752</v>
      </c>
      <c r="E1072" s="3" t="s">
        <v>12386</v>
      </c>
      <c r="F1072" s="3" t="s">
        <v>9569</v>
      </c>
      <c r="G1072" s="3" t="s">
        <v>15203</v>
      </c>
      <c r="H1072" s="3" t="s">
        <v>18020</v>
      </c>
      <c r="I1072" s="3" t="s">
        <v>20837</v>
      </c>
    </row>
    <row r="1073" spans="1:9" x14ac:dyDescent="0.25">
      <c r="A1073" s="3" t="s">
        <v>49</v>
      </c>
      <c r="B1073" s="3" t="s">
        <v>1119</v>
      </c>
      <c r="C1073" s="3" t="s">
        <v>3936</v>
      </c>
      <c r="D1073" s="3" t="s">
        <v>6753</v>
      </c>
      <c r="E1073" s="3" t="s">
        <v>12387</v>
      </c>
      <c r="F1073" s="3" t="s">
        <v>9570</v>
      </c>
      <c r="G1073" s="3" t="s">
        <v>15204</v>
      </c>
      <c r="H1073" s="3" t="s">
        <v>18021</v>
      </c>
      <c r="I1073" s="3" t="s">
        <v>20838</v>
      </c>
    </row>
    <row r="1074" spans="1:9" x14ac:dyDescent="0.25">
      <c r="A1074" s="3" t="s">
        <v>49</v>
      </c>
      <c r="B1074" s="3" t="s">
        <v>1120</v>
      </c>
      <c r="C1074" s="3" t="s">
        <v>3937</v>
      </c>
      <c r="D1074" s="3" t="s">
        <v>6754</v>
      </c>
      <c r="E1074" s="3" t="s">
        <v>12388</v>
      </c>
      <c r="F1074" s="3" t="s">
        <v>9571</v>
      </c>
      <c r="G1074" s="3" t="s">
        <v>15205</v>
      </c>
      <c r="H1074" s="3" t="s">
        <v>18022</v>
      </c>
      <c r="I1074" s="3" t="s">
        <v>20839</v>
      </c>
    </row>
    <row r="1075" spans="1:9" x14ac:dyDescent="0.25">
      <c r="A1075" s="3" t="s">
        <v>49</v>
      </c>
      <c r="B1075" s="3" t="s">
        <v>1121</v>
      </c>
      <c r="C1075" s="3" t="s">
        <v>3938</v>
      </c>
      <c r="D1075" s="3" t="s">
        <v>6755</v>
      </c>
      <c r="E1075" s="3" t="s">
        <v>12389</v>
      </c>
      <c r="F1075" s="3" t="s">
        <v>9572</v>
      </c>
      <c r="G1075" s="3" t="s">
        <v>15206</v>
      </c>
      <c r="H1075" s="3" t="s">
        <v>18023</v>
      </c>
      <c r="I1075" s="3" t="s">
        <v>20840</v>
      </c>
    </row>
    <row r="1076" spans="1:9" x14ac:dyDescent="0.25">
      <c r="A1076" s="3" t="s">
        <v>49</v>
      </c>
      <c r="B1076" s="3" t="s">
        <v>1122</v>
      </c>
      <c r="C1076" s="3" t="s">
        <v>3939</v>
      </c>
      <c r="D1076" s="3" t="s">
        <v>6756</v>
      </c>
      <c r="E1076" s="3" t="s">
        <v>12390</v>
      </c>
      <c r="F1076" s="3" t="s">
        <v>9573</v>
      </c>
      <c r="G1076" s="3" t="s">
        <v>15207</v>
      </c>
      <c r="H1076" s="3" t="s">
        <v>18024</v>
      </c>
      <c r="I1076" s="3" t="s">
        <v>20841</v>
      </c>
    </row>
    <row r="1077" spans="1:9" x14ac:dyDescent="0.25">
      <c r="A1077" s="3" t="s">
        <v>49</v>
      </c>
      <c r="B1077" s="3" t="s">
        <v>1123</v>
      </c>
      <c r="C1077" s="3" t="s">
        <v>3940</v>
      </c>
      <c r="D1077" s="3" t="s">
        <v>6757</v>
      </c>
      <c r="E1077" s="3" t="s">
        <v>12391</v>
      </c>
      <c r="F1077" s="3" t="s">
        <v>9574</v>
      </c>
      <c r="G1077" s="3" t="s">
        <v>15208</v>
      </c>
      <c r="H1077" s="3" t="s">
        <v>18025</v>
      </c>
      <c r="I1077" s="3" t="s">
        <v>20842</v>
      </c>
    </row>
    <row r="1078" spans="1:9" x14ac:dyDescent="0.25">
      <c r="A1078" s="3" t="s">
        <v>49</v>
      </c>
      <c r="B1078" s="3" t="s">
        <v>1124</v>
      </c>
      <c r="C1078" s="3" t="s">
        <v>3941</v>
      </c>
      <c r="D1078" s="3" t="s">
        <v>6758</v>
      </c>
      <c r="E1078" s="3" t="s">
        <v>12392</v>
      </c>
      <c r="F1078" s="3" t="s">
        <v>9575</v>
      </c>
      <c r="G1078" s="3" t="s">
        <v>15209</v>
      </c>
      <c r="H1078" s="3" t="s">
        <v>18026</v>
      </c>
      <c r="I1078" s="3" t="s">
        <v>20843</v>
      </c>
    </row>
    <row r="1079" spans="1:9" x14ac:dyDescent="0.25">
      <c r="A1079" s="3" t="s">
        <v>49</v>
      </c>
      <c r="B1079" s="3" t="s">
        <v>1125</v>
      </c>
      <c r="C1079" s="3" t="s">
        <v>3942</v>
      </c>
      <c r="D1079" s="3" t="s">
        <v>6759</v>
      </c>
      <c r="E1079" s="3" t="s">
        <v>12393</v>
      </c>
      <c r="F1079" s="3" t="s">
        <v>9576</v>
      </c>
      <c r="G1079" s="3" t="s">
        <v>15210</v>
      </c>
      <c r="H1079" s="3" t="s">
        <v>18027</v>
      </c>
      <c r="I1079" s="3" t="s">
        <v>20844</v>
      </c>
    </row>
    <row r="1080" spans="1:9" x14ac:dyDescent="0.25">
      <c r="A1080" s="3" t="s">
        <v>49</v>
      </c>
      <c r="B1080" s="3" t="s">
        <v>1126</v>
      </c>
      <c r="C1080" s="3" t="s">
        <v>3943</v>
      </c>
      <c r="D1080" s="3" t="s">
        <v>6760</v>
      </c>
      <c r="E1080" s="3" t="s">
        <v>12394</v>
      </c>
      <c r="F1080" s="3" t="s">
        <v>9577</v>
      </c>
      <c r="G1080" s="3" t="s">
        <v>15211</v>
      </c>
      <c r="H1080" s="3" t="s">
        <v>18028</v>
      </c>
      <c r="I1080" s="3" t="s">
        <v>20845</v>
      </c>
    </row>
    <row r="1081" spans="1:9" x14ac:dyDescent="0.25">
      <c r="A1081" s="3" t="s">
        <v>49</v>
      </c>
      <c r="B1081" s="3" t="s">
        <v>1127</v>
      </c>
      <c r="C1081" s="3" t="s">
        <v>3944</v>
      </c>
      <c r="D1081" s="3" t="s">
        <v>6761</v>
      </c>
      <c r="E1081" s="3" t="s">
        <v>12395</v>
      </c>
      <c r="F1081" s="3" t="s">
        <v>9578</v>
      </c>
      <c r="G1081" s="3" t="s">
        <v>15212</v>
      </c>
      <c r="H1081" s="3" t="s">
        <v>18029</v>
      </c>
      <c r="I1081" s="3" t="s">
        <v>20846</v>
      </c>
    </row>
    <row r="1082" spans="1:9" x14ac:dyDescent="0.25">
      <c r="A1082" s="3" t="s">
        <v>49</v>
      </c>
      <c r="B1082" s="3" t="s">
        <v>1128</v>
      </c>
      <c r="C1082" s="3" t="s">
        <v>3945</v>
      </c>
      <c r="D1082" s="3" t="s">
        <v>6762</v>
      </c>
      <c r="E1082" s="3" t="s">
        <v>12396</v>
      </c>
      <c r="F1082" s="3" t="s">
        <v>9579</v>
      </c>
      <c r="G1082" s="3" t="s">
        <v>15213</v>
      </c>
      <c r="H1082" s="3" t="s">
        <v>18030</v>
      </c>
      <c r="I1082" s="3" t="s">
        <v>20847</v>
      </c>
    </row>
    <row r="1083" spans="1:9" x14ac:dyDescent="0.25">
      <c r="A1083" s="3" t="s">
        <v>49</v>
      </c>
      <c r="B1083" s="3" t="s">
        <v>1129</v>
      </c>
      <c r="C1083" s="3" t="s">
        <v>3946</v>
      </c>
      <c r="D1083" s="3" t="s">
        <v>6763</v>
      </c>
      <c r="E1083" s="3" t="s">
        <v>12397</v>
      </c>
      <c r="F1083" s="3" t="s">
        <v>9580</v>
      </c>
      <c r="G1083" s="3" t="s">
        <v>15214</v>
      </c>
      <c r="H1083" s="3" t="s">
        <v>18031</v>
      </c>
      <c r="I1083" s="3" t="s">
        <v>20848</v>
      </c>
    </row>
    <row r="1084" spans="1:9" x14ac:dyDescent="0.25">
      <c r="A1084" s="3" t="s">
        <v>49</v>
      </c>
      <c r="B1084" s="3" t="s">
        <v>1130</v>
      </c>
      <c r="C1084" s="3" t="s">
        <v>3947</v>
      </c>
      <c r="D1084" s="3" t="s">
        <v>6764</v>
      </c>
      <c r="E1084" s="3" t="s">
        <v>12398</v>
      </c>
      <c r="F1084" s="3" t="s">
        <v>9581</v>
      </c>
      <c r="G1084" s="3" t="s">
        <v>15215</v>
      </c>
      <c r="H1084" s="3" t="s">
        <v>18032</v>
      </c>
      <c r="I1084" s="3" t="s">
        <v>20849</v>
      </c>
    </row>
    <row r="1085" spans="1:9" x14ac:dyDescent="0.25">
      <c r="A1085" s="3" t="s">
        <v>49</v>
      </c>
      <c r="B1085" s="3" t="s">
        <v>1131</v>
      </c>
      <c r="C1085" s="3" t="s">
        <v>3948</v>
      </c>
      <c r="D1085" s="3" t="s">
        <v>6765</v>
      </c>
      <c r="E1085" s="3" t="s">
        <v>12399</v>
      </c>
      <c r="F1085" s="3" t="s">
        <v>9582</v>
      </c>
      <c r="G1085" s="3" t="s">
        <v>15216</v>
      </c>
      <c r="H1085" s="3" t="s">
        <v>18033</v>
      </c>
      <c r="I1085" s="3" t="s">
        <v>20850</v>
      </c>
    </row>
    <row r="1086" spans="1:9" x14ac:dyDescent="0.25">
      <c r="A1086" s="3" t="s">
        <v>49</v>
      </c>
      <c r="B1086" s="3" t="s">
        <v>1132</v>
      </c>
      <c r="C1086" s="3" t="s">
        <v>3949</v>
      </c>
      <c r="D1086" s="3" t="s">
        <v>6766</v>
      </c>
      <c r="E1086" s="3" t="s">
        <v>12400</v>
      </c>
      <c r="F1086" s="3" t="s">
        <v>9583</v>
      </c>
      <c r="G1086" s="3" t="s">
        <v>15217</v>
      </c>
      <c r="H1086" s="3" t="s">
        <v>18034</v>
      </c>
      <c r="I1086" s="3" t="s">
        <v>20851</v>
      </c>
    </row>
    <row r="1087" spans="1:9" x14ac:dyDescent="0.25">
      <c r="A1087" s="3" t="s">
        <v>49</v>
      </c>
      <c r="B1087" s="3" t="s">
        <v>1133</v>
      </c>
      <c r="C1087" s="3" t="s">
        <v>3950</v>
      </c>
      <c r="D1087" s="3" t="s">
        <v>6767</v>
      </c>
      <c r="E1087" s="3" t="s">
        <v>12401</v>
      </c>
      <c r="F1087" s="3" t="s">
        <v>9584</v>
      </c>
      <c r="G1087" s="3" t="s">
        <v>15218</v>
      </c>
      <c r="H1087" s="3" t="s">
        <v>18035</v>
      </c>
      <c r="I1087" s="3" t="s">
        <v>20852</v>
      </c>
    </row>
    <row r="1088" spans="1:9" x14ac:dyDescent="0.25">
      <c r="A1088" s="3" t="s">
        <v>49</v>
      </c>
      <c r="B1088" s="3" t="s">
        <v>1134</v>
      </c>
      <c r="C1088" s="3" t="s">
        <v>3951</v>
      </c>
      <c r="D1088" s="3" t="s">
        <v>6768</v>
      </c>
      <c r="E1088" s="3" t="s">
        <v>12402</v>
      </c>
      <c r="F1088" s="3" t="s">
        <v>9585</v>
      </c>
      <c r="G1088" s="3" t="s">
        <v>15219</v>
      </c>
      <c r="H1088" s="3" t="s">
        <v>18036</v>
      </c>
      <c r="I1088" s="3" t="s">
        <v>20853</v>
      </c>
    </row>
    <row r="1089" spans="1:9" x14ac:dyDescent="0.25">
      <c r="A1089" s="3" t="s">
        <v>49</v>
      </c>
      <c r="B1089" s="3" t="s">
        <v>1135</v>
      </c>
      <c r="C1089" s="3" t="s">
        <v>3952</v>
      </c>
      <c r="D1089" s="3" t="s">
        <v>6769</v>
      </c>
      <c r="E1089" s="3" t="s">
        <v>12403</v>
      </c>
      <c r="F1089" s="3" t="s">
        <v>9586</v>
      </c>
      <c r="G1089" s="3" t="s">
        <v>15220</v>
      </c>
      <c r="H1089" s="3" t="s">
        <v>18037</v>
      </c>
      <c r="I1089" s="3" t="s">
        <v>20854</v>
      </c>
    </row>
    <row r="1090" spans="1:9" x14ac:dyDescent="0.25">
      <c r="A1090" s="3" t="s">
        <v>49</v>
      </c>
      <c r="B1090" s="3" t="s">
        <v>1136</v>
      </c>
      <c r="C1090" s="3" t="s">
        <v>3953</v>
      </c>
      <c r="D1090" s="3" t="s">
        <v>6770</v>
      </c>
      <c r="E1090" s="3" t="s">
        <v>12404</v>
      </c>
      <c r="F1090" s="3" t="s">
        <v>9587</v>
      </c>
      <c r="G1090" s="3" t="s">
        <v>15221</v>
      </c>
      <c r="H1090" s="3" t="s">
        <v>18038</v>
      </c>
      <c r="I1090" s="3" t="s">
        <v>20855</v>
      </c>
    </row>
    <row r="1091" spans="1:9" x14ac:dyDescent="0.25">
      <c r="A1091" s="3" t="s">
        <v>49</v>
      </c>
      <c r="B1091" s="3" t="s">
        <v>1137</v>
      </c>
      <c r="C1091" s="3" t="s">
        <v>3954</v>
      </c>
      <c r="D1091" s="3" t="s">
        <v>6771</v>
      </c>
      <c r="E1091" s="3" t="s">
        <v>12405</v>
      </c>
      <c r="F1091" s="3" t="s">
        <v>9588</v>
      </c>
      <c r="G1091" s="3" t="s">
        <v>15222</v>
      </c>
      <c r="H1091" s="3" t="s">
        <v>18039</v>
      </c>
      <c r="I1091" s="3" t="s">
        <v>20856</v>
      </c>
    </row>
    <row r="1092" spans="1:9" x14ac:dyDescent="0.25">
      <c r="A1092" s="3" t="s">
        <v>49</v>
      </c>
      <c r="B1092" s="3" t="s">
        <v>1138</v>
      </c>
      <c r="C1092" s="3" t="s">
        <v>3955</v>
      </c>
      <c r="D1092" s="3" t="s">
        <v>6772</v>
      </c>
      <c r="E1092" s="3" t="s">
        <v>12406</v>
      </c>
      <c r="F1092" s="3" t="s">
        <v>9589</v>
      </c>
      <c r="G1092" s="3" t="s">
        <v>15223</v>
      </c>
      <c r="H1092" s="3" t="s">
        <v>18040</v>
      </c>
      <c r="I1092" s="3" t="s">
        <v>20857</v>
      </c>
    </row>
    <row r="1093" spans="1:9" x14ac:dyDescent="0.25">
      <c r="A1093" s="3" t="s">
        <v>49</v>
      </c>
      <c r="B1093" s="3" t="s">
        <v>1139</v>
      </c>
      <c r="C1093" s="3" t="s">
        <v>3956</v>
      </c>
      <c r="D1093" s="3" t="s">
        <v>6773</v>
      </c>
      <c r="E1093" s="3" t="s">
        <v>12407</v>
      </c>
      <c r="F1093" s="3" t="s">
        <v>9590</v>
      </c>
      <c r="G1093" s="3" t="s">
        <v>15224</v>
      </c>
      <c r="H1093" s="3" t="s">
        <v>18041</v>
      </c>
      <c r="I1093" s="3" t="s">
        <v>20858</v>
      </c>
    </row>
    <row r="1094" spans="1:9" x14ac:dyDescent="0.25">
      <c r="A1094" s="3" t="s">
        <v>49</v>
      </c>
      <c r="B1094" s="3" t="s">
        <v>1140</v>
      </c>
      <c r="C1094" s="3" t="s">
        <v>3957</v>
      </c>
      <c r="D1094" s="3" t="s">
        <v>6774</v>
      </c>
      <c r="E1094" s="3" t="s">
        <v>12408</v>
      </c>
      <c r="F1094" s="3" t="s">
        <v>9591</v>
      </c>
      <c r="G1094" s="3" t="s">
        <v>15225</v>
      </c>
      <c r="H1094" s="3" t="s">
        <v>18042</v>
      </c>
      <c r="I1094" s="3" t="s">
        <v>20859</v>
      </c>
    </row>
    <row r="1095" spans="1:9" x14ac:dyDescent="0.25">
      <c r="A1095" s="3" t="s">
        <v>49</v>
      </c>
      <c r="B1095" s="3" t="s">
        <v>1141</v>
      </c>
      <c r="C1095" s="3" t="s">
        <v>3958</v>
      </c>
      <c r="D1095" s="3" t="s">
        <v>6775</v>
      </c>
      <c r="E1095" s="3" t="s">
        <v>12409</v>
      </c>
      <c r="F1095" s="3" t="s">
        <v>9592</v>
      </c>
      <c r="G1095" s="3" t="s">
        <v>15226</v>
      </c>
      <c r="H1095" s="3" t="s">
        <v>18043</v>
      </c>
      <c r="I1095" s="3" t="s">
        <v>20860</v>
      </c>
    </row>
    <row r="1096" spans="1:9" x14ac:dyDescent="0.25">
      <c r="A1096" s="3" t="s">
        <v>49</v>
      </c>
      <c r="B1096" s="3" t="s">
        <v>1142</v>
      </c>
      <c r="C1096" s="3" t="s">
        <v>3959</v>
      </c>
      <c r="D1096" s="3" t="s">
        <v>6776</v>
      </c>
      <c r="E1096" s="3" t="s">
        <v>12410</v>
      </c>
      <c r="F1096" s="3" t="s">
        <v>9593</v>
      </c>
      <c r="G1096" s="3" t="s">
        <v>15227</v>
      </c>
      <c r="H1096" s="3" t="s">
        <v>18044</v>
      </c>
      <c r="I1096" s="3" t="s">
        <v>20861</v>
      </c>
    </row>
    <row r="1097" spans="1:9" x14ac:dyDescent="0.25">
      <c r="A1097" s="3" t="s">
        <v>49</v>
      </c>
      <c r="B1097" s="3" t="s">
        <v>1143</v>
      </c>
      <c r="C1097" s="3" t="s">
        <v>3960</v>
      </c>
      <c r="D1097" s="3" t="s">
        <v>6777</v>
      </c>
      <c r="E1097" s="3" t="s">
        <v>12411</v>
      </c>
      <c r="F1097" s="3" t="s">
        <v>9594</v>
      </c>
      <c r="G1097" s="3" t="s">
        <v>15228</v>
      </c>
      <c r="H1097" s="3" t="s">
        <v>18045</v>
      </c>
      <c r="I1097" s="3" t="s">
        <v>20862</v>
      </c>
    </row>
    <row r="1098" spans="1:9" x14ac:dyDescent="0.25">
      <c r="A1098" s="3" t="s">
        <v>49</v>
      </c>
      <c r="B1098" s="3" t="s">
        <v>1144</v>
      </c>
      <c r="C1098" s="3" t="s">
        <v>3961</v>
      </c>
      <c r="D1098" s="3" t="s">
        <v>6778</v>
      </c>
      <c r="E1098" s="3" t="s">
        <v>12412</v>
      </c>
      <c r="F1098" s="3" t="s">
        <v>9595</v>
      </c>
      <c r="G1098" s="3" t="s">
        <v>15229</v>
      </c>
      <c r="H1098" s="3" t="s">
        <v>18046</v>
      </c>
      <c r="I1098" s="3" t="s">
        <v>20863</v>
      </c>
    </row>
    <row r="1099" spans="1:9" x14ac:dyDescent="0.25">
      <c r="A1099" s="3" t="s">
        <v>49</v>
      </c>
      <c r="B1099" s="3" t="s">
        <v>1145</v>
      </c>
      <c r="C1099" s="3" t="s">
        <v>3962</v>
      </c>
      <c r="D1099" s="3" t="s">
        <v>6779</v>
      </c>
      <c r="E1099" s="3" t="s">
        <v>12413</v>
      </c>
      <c r="F1099" s="3" t="s">
        <v>9596</v>
      </c>
      <c r="G1099" s="3" t="s">
        <v>15230</v>
      </c>
      <c r="H1099" s="3" t="s">
        <v>18047</v>
      </c>
      <c r="I1099" s="3" t="s">
        <v>20864</v>
      </c>
    </row>
    <row r="1100" spans="1:9" x14ac:dyDescent="0.25">
      <c r="A1100" s="3" t="s">
        <v>49</v>
      </c>
      <c r="B1100" s="3" t="s">
        <v>1146</v>
      </c>
      <c r="C1100" s="3" t="s">
        <v>3963</v>
      </c>
      <c r="D1100" s="3" t="s">
        <v>6780</v>
      </c>
      <c r="E1100" s="3" t="s">
        <v>12414</v>
      </c>
      <c r="F1100" s="3" t="s">
        <v>9597</v>
      </c>
      <c r="G1100" s="3" t="s">
        <v>15231</v>
      </c>
      <c r="H1100" s="3" t="s">
        <v>18048</v>
      </c>
      <c r="I1100" s="3" t="s">
        <v>20865</v>
      </c>
    </row>
    <row r="1101" spans="1:9" x14ac:dyDescent="0.25">
      <c r="A1101" s="3" t="s">
        <v>49</v>
      </c>
      <c r="B1101" s="3" t="s">
        <v>1147</v>
      </c>
      <c r="C1101" s="3" t="s">
        <v>3964</v>
      </c>
      <c r="D1101" s="3" t="s">
        <v>6781</v>
      </c>
      <c r="E1101" s="3" t="s">
        <v>12415</v>
      </c>
      <c r="F1101" s="3" t="s">
        <v>9598</v>
      </c>
      <c r="G1101" s="3" t="s">
        <v>15232</v>
      </c>
      <c r="H1101" s="3" t="s">
        <v>18049</v>
      </c>
      <c r="I1101" s="3" t="s">
        <v>20866</v>
      </c>
    </row>
    <row r="1102" spans="1:9" x14ac:dyDescent="0.25">
      <c r="A1102" s="3" t="s">
        <v>49</v>
      </c>
      <c r="B1102" s="3" t="s">
        <v>1148</v>
      </c>
      <c r="C1102" s="3" t="s">
        <v>3965</v>
      </c>
      <c r="D1102" s="3" t="s">
        <v>6782</v>
      </c>
      <c r="E1102" s="3" t="s">
        <v>12416</v>
      </c>
      <c r="F1102" s="3" t="s">
        <v>9599</v>
      </c>
      <c r="G1102" s="3" t="s">
        <v>15233</v>
      </c>
      <c r="H1102" s="3" t="s">
        <v>18050</v>
      </c>
      <c r="I1102" s="3" t="s">
        <v>20867</v>
      </c>
    </row>
    <row r="1103" spans="1:9" x14ac:dyDescent="0.25">
      <c r="A1103" s="3" t="s">
        <v>49</v>
      </c>
      <c r="B1103" s="3" t="s">
        <v>1149</v>
      </c>
      <c r="C1103" s="3" t="s">
        <v>3966</v>
      </c>
      <c r="D1103" s="3" t="s">
        <v>6783</v>
      </c>
      <c r="E1103" s="3" t="s">
        <v>12417</v>
      </c>
      <c r="F1103" s="3" t="s">
        <v>9600</v>
      </c>
      <c r="G1103" s="3" t="s">
        <v>15234</v>
      </c>
      <c r="H1103" s="3" t="s">
        <v>18051</v>
      </c>
      <c r="I1103" s="3" t="s">
        <v>20868</v>
      </c>
    </row>
    <row r="1104" spans="1:9" x14ac:dyDescent="0.25">
      <c r="A1104" s="3" t="s">
        <v>49</v>
      </c>
      <c r="B1104" s="3" t="s">
        <v>1150</v>
      </c>
      <c r="C1104" s="3" t="s">
        <v>3967</v>
      </c>
      <c r="D1104" s="3" t="s">
        <v>6784</v>
      </c>
      <c r="E1104" s="3" t="s">
        <v>12418</v>
      </c>
      <c r="F1104" s="3" t="s">
        <v>9601</v>
      </c>
      <c r="G1104" s="3" t="s">
        <v>15235</v>
      </c>
      <c r="H1104" s="3" t="s">
        <v>18052</v>
      </c>
      <c r="I1104" s="3" t="s">
        <v>20869</v>
      </c>
    </row>
    <row r="1105" spans="1:9" x14ac:dyDescent="0.25">
      <c r="A1105" s="3" t="s">
        <v>49</v>
      </c>
      <c r="B1105" s="3" t="s">
        <v>1151</v>
      </c>
      <c r="C1105" s="3" t="s">
        <v>3968</v>
      </c>
      <c r="D1105" s="3" t="s">
        <v>6785</v>
      </c>
      <c r="E1105" s="3" t="s">
        <v>12419</v>
      </c>
      <c r="F1105" s="3" t="s">
        <v>9602</v>
      </c>
      <c r="G1105" s="3" t="s">
        <v>15236</v>
      </c>
      <c r="H1105" s="3" t="s">
        <v>18053</v>
      </c>
      <c r="I1105" s="3" t="s">
        <v>20870</v>
      </c>
    </row>
    <row r="1106" spans="1:9" x14ac:dyDescent="0.25">
      <c r="A1106" s="3" t="s">
        <v>49</v>
      </c>
      <c r="B1106" s="3" t="s">
        <v>1152</v>
      </c>
      <c r="C1106" s="3" t="s">
        <v>3969</v>
      </c>
      <c r="D1106" s="3" t="s">
        <v>6786</v>
      </c>
      <c r="E1106" s="3" t="s">
        <v>12420</v>
      </c>
      <c r="F1106" s="3" t="s">
        <v>9603</v>
      </c>
      <c r="G1106" s="3" t="s">
        <v>15237</v>
      </c>
      <c r="H1106" s="3" t="s">
        <v>18054</v>
      </c>
      <c r="I1106" s="3" t="s">
        <v>20871</v>
      </c>
    </row>
    <row r="1107" spans="1:9" x14ac:dyDescent="0.25">
      <c r="A1107" s="3" t="s">
        <v>49</v>
      </c>
      <c r="B1107" s="3" t="s">
        <v>1153</v>
      </c>
      <c r="C1107" s="3" t="s">
        <v>3970</v>
      </c>
      <c r="D1107" s="3" t="s">
        <v>6787</v>
      </c>
      <c r="E1107" s="3" t="s">
        <v>12421</v>
      </c>
      <c r="F1107" s="3" t="s">
        <v>9604</v>
      </c>
      <c r="G1107" s="3" t="s">
        <v>15238</v>
      </c>
      <c r="H1107" s="3" t="s">
        <v>18055</v>
      </c>
      <c r="I1107" s="3" t="s">
        <v>20872</v>
      </c>
    </row>
    <row r="1108" spans="1:9" x14ac:dyDescent="0.25">
      <c r="A1108" s="3" t="s">
        <v>49</v>
      </c>
      <c r="B1108" s="3" t="s">
        <v>1154</v>
      </c>
      <c r="C1108" s="3" t="s">
        <v>3971</v>
      </c>
      <c r="D1108" s="3" t="s">
        <v>6788</v>
      </c>
      <c r="E1108" s="3" t="s">
        <v>12422</v>
      </c>
      <c r="F1108" s="3" t="s">
        <v>9605</v>
      </c>
      <c r="G1108" s="3" t="s">
        <v>15239</v>
      </c>
      <c r="H1108" s="3" t="s">
        <v>18056</v>
      </c>
      <c r="I1108" s="3" t="s">
        <v>20873</v>
      </c>
    </row>
    <row r="1109" spans="1:9" x14ac:dyDescent="0.25">
      <c r="A1109" s="3" t="s">
        <v>49</v>
      </c>
      <c r="B1109" s="3" t="s">
        <v>1155</v>
      </c>
      <c r="C1109" s="3" t="s">
        <v>3972</v>
      </c>
      <c r="D1109" s="3" t="s">
        <v>6789</v>
      </c>
      <c r="E1109" s="3" t="s">
        <v>12423</v>
      </c>
      <c r="F1109" s="3" t="s">
        <v>9606</v>
      </c>
      <c r="G1109" s="3" t="s">
        <v>15240</v>
      </c>
      <c r="H1109" s="3" t="s">
        <v>18057</v>
      </c>
      <c r="I1109" s="3" t="s">
        <v>20874</v>
      </c>
    </row>
    <row r="1110" spans="1:9" x14ac:dyDescent="0.25">
      <c r="A1110" s="3" t="s">
        <v>49</v>
      </c>
      <c r="B1110" s="3" t="s">
        <v>1156</v>
      </c>
      <c r="C1110" s="3" t="s">
        <v>3973</v>
      </c>
      <c r="D1110" s="3" t="s">
        <v>6790</v>
      </c>
      <c r="E1110" s="3" t="s">
        <v>12424</v>
      </c>
      <c r="F1110" s="3" t="s">
        <v>9607</v>
      </c>
      <c r="G1110" s="3" t="s">
        <v>15241</v>
      </c>
      <c r="H1110" s="3" t="s">
        <v>18058</v>
      </c>
      <c r="I1110" s="3" t="s">
        <v>20875</v>
      </c>
    </row>
    <row r="1111" spans="1:9" x14ac:dyDescent="0.25">
      <c r="A1111" s="3" t="s">
        <v>49</v>
      </c>
      <c r="B1111" s="3" t="s">
        <v>1157</v>
      </c>
      <c r="C1111" s="3" t="s">
        <v>3974</v>
      </c>
      <c r="D1111" s="3" t="s">
        <v>6791</v>
      </c>
      <c r="E1111" s="3" t="s">
        <v>12425</v>
      </c>
      <c r="F1111" s="3" t="s">
        <v>9608</v>
      </c>
      <c r="G1111" s="3" t="s">
        <v>15242</v>
      </c>
      <c r="H1111" s="3" t="s">
        <v>18059</v>
      </c>
      <c r="I1111" s="3" t="s">
        <v>20876</v>
      </c>
    </row>
    <row r="1112" spans="1:9" x14ac:dyDescent="0.25">
      <c r="A1112" s="3" t="s">
        <v>49</v>
      </c>
      <c r="B1112" s="3" t="s">
        <v>1158</v>
      </c>
      <c r="C1112" s="3" t="s">
        <v>3975</v>
      </c>
      <c r="D1112" s="3" t="s">
        <v>6792</v>
      </c>
      <c r="E1112" s="3" t="s">
        <v>12426</v>
      </c>
      <c r="F1112" s="3" t="s">
        <v>9609</v>
      </c>
      <c r="G1112" s="3" t="s">
        <v>15243</v>
      </c>
      <c r="H1112" s="3" t="s">
        <v>18060</v>
      </c>
      <c r="I1112" s="3" t="s">
        <v>20877</v>
      </c>
    </row>
    <row r="1113" spans="1:9" x14ac:dyDescent="0.25">
      <c r="A1113" s="3" t="s">
        <v>49</v>
      </c>
      <c r="B1113" s="3" t="s">
        <v>1159</v>
      </c>
      <c r="C1113" s="3" t="s">
        <v>3976</v>
      </c>
      <c r="D1113" s="3" t="s">
        <v>6793</v>
      </c>
      <c r="E1113" s="3" t="s">
        <v>12427</v>
      </c>
      <c r="F1113" s="3" t="s">
        <v>9610</v>
      </c>
      <c r="G1113" s="3" t="s">
        <v>15244</v>
      </c>
      <c r="H1113" s="3" t="s">
        <v>18061</v>
      </c>
      <c r="I1113" s="3" t="s">
        <v>20878</v>
      </c>
    </row>
    <row r="1114" spans="1:9" x14ac:dyDescent="0.25">
      <c r="A1114" s="3" t="s">
        <v>49</v>
      </c>
      <c r="B1114" s="3" t="s">
        <v>1160</v>
      </c>
      <c r="C1114" s="3" t="s">
        <v>3977</v>
      </c>
      <c r="D1114" s="3" t="s">
        <v>6794</v>
      </c>
      <c r="E1114" s="3" t="s">
        <v>12428</v>
      </c>
      <c r="F1114" s="3" t="s">
        <v>9611</v>
      </c>
      <c r="G1114" s="3" t="s">
        <v>15245</v>
      </c>
      <c r="H1114" s="3" t="s">
        <v>18062</v>
      </c>
      <c r="I1114" s="3" t="s">
        <v>20879</v>
      </c>
    </row>
    <row r="1115" spans="1:9" x14ac:dyDescent="0.25">
      <c r="A1115" s="3" t="s">
        <v>49</v>
      </c>
      <c r="B1115" s="3" t="s">
        <v>1161</v>
      </c>
      <c r="C1115" s="3" t="s">
        <v>3978</v>
      </c>
      <c r="D1115" s="3" t="s">
        <v>6795</v>
      </c>
      <c r="E1115" s="3" t="s">
        <v>12429</v>
      </c>
      <c r="F1115" s="3" t="s">
        <v>9612</v>
      </c>
      <c r="G1115" s="3" t="s">
        <v>15246</v>
      </c>
      <c r="H1115" s="3" t="s">
        <v>18063</v>
      </c>
      <c r="I1115" s="3" t="s">
        <v>20880</v>
      </c>
    </row>
    <row r="1116" spans="1:9" x14ac:dyDescent="0.25">
      <c r="A1116" s="3" t="s">
        <v>49</v>
      </c>
      <c r="B1116" s="3" t="s">
        <v>1162</v>
      </c>
      <c r="C1116" s="3" t="s">
        <v>3979</v>
      </c>
      <c r="D1116" s="3" t="s">
        <v>6796</v>
      </c>
      <c r="E1116" s="3" t="s">
        <v>12430</v>
      </c>
      <c r="F1116" s="3" t="s">
        <v>9613</v>
      </c>
      <c r="G1116" s="3" t="s">
        <v>15247</v>
      </c>
      <c r="H1116" s="3" t="s">
        <v>18064</v>
      </c>
      <c r="I1116" s="3" t="s">
        <v>20881</v>
      </c>
    </row>
    <row r="1117" spans="1:9" x14ac:dyDescent="0.25">
      <c r="A1117" s="3" t="s">
        <v>49</v>
      </c>
      <c r="B1117" s="3" t="s">
        <v>1163</v>
      </c>
      <c r="C1117" s="3" t="s">
        <v>3980</v>
      </c>
      <c r="D1117" s="3" t="s">
        <v>6797</v>
      </c>
      <c r="E1117" s="3" t="s">
        <v>12431</v>
      </c>
      <c r="F1117" s="3" t="s">
        <v>9614</v>
      </c>
      <c r="G1117" s="3" t="s">
        <v>15248</v>
      </c>
      <c r="H1117" s="3" t="s">
        <v>18065</v>
      </c>
      <c r="I1117" s="3" t="s">
        <v>20882</v>
      </c>
    </row>
    <row r="1118" spans="1:9" x14ac:dyDescent="0.25">
      <c r="A1118" s="3" t="s">
        <v>49</v>
      </c>
      <c r="B1118" s="3" t="s">
        <v>1164</v>
      </c>
      <c r="C1118" s="3" t="s">
        <v>3981</v>
      </c>
      <c r="D1118" s="3" t="s">
        <v>6798</v>
      </c>
      <c r="E1118" s="3" t="s">
        <v>12432</v>
      </c>
      <c r="F1118" s="3" t="s">
        <v>9615</v>
      </c>
      <c r="G1118" s="3" t="s">
        <v>15249</v>
      </c>
      <c r="H1118" s="3" t="s">
        <v>18066</v>
      </c>
      <c r="I1118" s="3" t="s">
        <v>20883</v>
      </c>
    </row>
    <row r="1119" spans="1:9" x14ac:dyDescent="0.25">
      <c r="A1119" s="3" t="s">
        <v>49</v>
      </c>
      <c r="B1119" s="3" t="s">
        <v>1165</v>
      </c>
      <c r="C1119" s="3" t="s">
        <v>3982</v>
      </c>
      <c r="D1119" s="3" t="s">
        <v>6799</v>
      </c>
      <c r="E1119" s="3" t="s">
        <v>12433</v>
      </c>
      <c r="F1119" s="3" t="s">
        <v>9616</v>
      </c>
      <c r="G1119" s="3" t="s">
        <v>15250</v>
      </c>
      <c r="H1119" s="3" t="s">
        <v>18067</v>
      </c>
      <c r="I1119" s="3" t="s">
        <v>20884</v>
      </c>
    </row>
    <row r="1120" spans="1:9" x14ac:dyDescent="0.25">
      <c r="A1120" s="3" t="s">
        <v>49</v>
      </c>
      <c r="B1120" s="3" t="s">
        <v>1166</v>
      </c>
      <c r="C1120" s="3" t="s">
        <v>3983</v>
      </c>
      <c r="D1120" s="3" t="s">
        <v>6800</v>
      </c>
      <c r="E1120" s="3" t="s">
        <v>12434</v>
      </c>
      <c r="F1120" s="3" t="s">
        <v>9617</v>
      </c>
      <c r="G1120" s="3" t="s">
        <v>15251</v>
      </c>
      <c r="H1120" s="3" t="s">
        <v>18068</v>
      </c>
      <c r="I1120" s="3" t="s">
        <v>20885</v>
      </c>
    </row>
    <row r="1121" spans="1:9" x14ac:dyDescent="0.25">
      <c r="A1121" s="3" t="s">
        <v>49</v>
      </c>
      <c r="B1121" s="3" t="s">
        <v>1167</v>
      </c>
      <c r="C1121" s="3" t="s">
        <v>3984</v>
      </c>
      <c r="D1121" s="3" t="s">
        <v>6801</v>
      </c>
      <c r="E1121" s="3" t="s">
        <v>12435</v>
      </c>
      <c r="F1121" s="3" t="s">
        <v>9618</v>
      </c>
      <c r="G1121" s="3" t="s">
        <v>15252</v>
      </c>
      <c r="H1121" s="3" t="s">
        <v>18069</v>
      </c>
      <c r="I1121" s="3" t="s">
        <v>20886</v>
      </c>
    </row>
    <row r="1122" spans="1:9" x14ac:dyDescent="0.25">
      <c r="A1122" s="3" t="s">
        <v>49</v>
      </c>
      <c r="B1122" s="3" t="s">
        <v>1168</v>
      </c>
      <c r="C1122" s="3" t="s">
        <v>3985</v>
      </c>
      <c r="D1122" s="3" t="s">
        <v>6802</v>
      </c>
      <c r="E1122" s="3" t="s">
        <v>12436</v>
      </c>
      <c r="F1122" s="3" t="s">
        <v>9619</v>
      </c>
      <c r="G1122" s="3" t="s">
        <v>15253</v>
      </c>
      <c r="H1122" s="3" t="s">
        <v>18070</v>
      </c>
      <c r="I1122" s="3" t="s">
        <v>20887</v>
      </c>
    </row>
    <row r="1123" spans="1:9" x14ac:dyDescent="0.25">
      <c r="A1123" s="3" t="s">
        <v>49</v>
      </c>
      <c r="B1123" s="3" t="s">
        <v>1169</v>
      </c>
      <c r="C1123" s="3" t="s">
        <v>3986</v>
      </c>
      <c r="D1123" s="3" t="s">
        <v>6803</v>
      </c>
      <c r="E1123" s="3" t="s">
        <v>12437</v>
      </c>
      <c r="F1123" s="3" t="s">
        <v>9620</v>
      </c>
      <c r="G1123" s="3" t="s">
        <v>15254</v>
      </c>
      <c r="H1123" s="3" t="s">
        <v>18071</v>
      </c>
      <c r="I1123" s="3" t="s">
        <v>20888</v>
      </c>
    </row>
    <row r="1124" spans="1:9" x14ac:dyDescent="0.25">
      <c r="A1124" s="3" t="s">
        <v>49</v>
      </c>
      <c r="B1124" s="3" t="s">
        <v>1170</v>
      </c>
      <c r="C1124" s="3" t="s">
        <v>3987</v>
      </c>
      <c r="D1124" s="3" t="s">
        <v>6804</v>
      </c>
      <c r="E1124" s="3" t="s">
        <v>12438</v>
      </c>
      <c r="F1124" s="3" t="s">
        <v>9621</v>
      </c>
      <c r="G1124" s="3" t="s">
        <v>15255</v>
      </c>
      <c r="H1124" s="3" t="s">
        <v>18072</v>
      </c>
      <c r="I1124" s="3" t="s">
        <v>20889</v>
      </c>
    </row>
    <row r="1125" spans="1:9" x14ac:dyDescent="0.25">
      <c r="A1125" s="3" t="s">
        <v>49</v>
      </c>
      <c r="B1125" s="3" t="s">
        <v>1171</v>
      </c>
      <c r="C1125" s="3" t="s">
        <v>3988</v>
      </c>
      <c r="D1125" s="3" t="s">
        <v>6805</v>
      </c>
      <c r="E1125" s="3" t="s">
        <v>12439</v>
      </c>
      <c r="F1125" s="3" t="s">
        <v>9622</v>
      </c>
      <c r="G1125" s="3" t="s">
        <v>15256</v>
      </c>
      <c r="H1125" s="3" t="s">
        <v>18073</v>
      </c>
      <c r="I1125" s="3" t="s">
        <v>20890</v>
      </c>
    </row>
    <row r="1126" spans="1:9" x14ac:dyDescent="0.25">
      <c r="A1126" s="3" t="s">
        <v>49</v>
      </c>
      <c r="B1126" s="3" t="s">
        <v>1172</v>
      </c>
      <c r="C1126" s="3" t="s">
        <v>3989</v>
      </c>
      <c r="D1126" s="3" t="s">
        <v>6806</v>
      </c>
      <c r="E1126" s="3" t="s">
        <v>12440</v>
      </c>
      <c r="F1126" s="3" t="s">
        <v>9623</v>
      </c>
      <c r="G1126" s="3" t="s">
        <v>15257</v>
      </c>
      <c r="H1126" s="3" t="s">
        <v>18074</v>
      </c>
      <c r="I1126" s="3" t="s">
        <v>20891</v>
      </c>
    </row>
    <row r="1127" spans="1:9" x14ac:dyDescent="0.25">
      <c r="A1127" s="3" t="s">
        <v>49</v>
      </c>
      <c r="B1127" s="3" t="s">
        <v>1173</v>
      </c>
      <c r="C1127" s="3" t="s">
        <v>3990</v>
      </c>
      <c r="D1127" s="3" t="s">
        <v>6807</v>
      </c>
      <c r="E1127" s="3" t="s">
        <v>12441</v>
      </c>
      <c r="F1127" s="3" t="s">
        <v>9624</v>
      </c>
      <c r="G1127" s="3" t="s">
        <v>15258</v>
      </c>
      <c r="H1127" s="3" t="s">
        <v>18075</v>
      </c>
      <c r="I1127" s="3" t="s">
        <v>20892</v>
      </c>
    </row>
    <row r="1128" spans="1:9" x14ac:dyDescent="0.25">
      <c r="A1128" s="3" t="s">
        <v>49</v>
      </c>
      <c r="B1128" s="3" t="s">
        <v>1174</v>
      </c>
      <c r="C1128" s="3" t="s">
        <v>3991</v>
      </c>
      <c r="D1128" s="3" t="s">
        <v>6808</v>
      </c>
      <c r="E1128" s="3" t="s">
        <v>12442</v>
      </c>
      <c r="F1128" s="3" t="s">
        <v>9625</v>
      </c>
      <c r="G1128" s="3" t="s">
        <v>15259</v>
      </c>
      <c r="H1128" s="3" t="s">
        <v>18076</v>
      </c>
      <c r="I1128" s="3" t="s">
        <v>20893</v>
      </c>
    </row>
    <row r="1129" spans="1:9" x14ac:dyDescent="0.25">
      <c r="A1129" s="3" t="s">
        <v>49</v>
      </c>
      <c r="B1129" s="3" t="s">
        <v>1175</v>
      </c>
      <c r="C1129" s="3" t="s">
        <v>3992</v>
      </c>
      <c r="D1129" s="3" t="s">
        <v>6809</v>
      </c>
      <c r="E1129" s="3" t="s">
        <v>12443</v>
      </c>
      <c r="F1129" s="3" t="s">
        <v>9626</v>
      </c>
      <c r="G1129" s="3" t="s">
        <v>15260</v>
      </c>
      <c r="H1129" s="3" t="s">
        <v>18077</v>
      </c>
      <c r="I1129" s="3" t="s">
        <v>20894</v>
      </c>
    </row>
    <row r="1130" spans="1:9" x14ac:dyDescent="0.25">
      <c r="A1130" s="3" t="s">
        <v>49</v>
      </c>
      <c r="B1130" s="3" t="s">
        <v>1176</v>
      </c>
      <c r="C1130" s="3" t="s">
        <v>3993</v>
      </c>
      <c r="D1130" s="3" t="s">
        <v>6810</v>
      </c>
      <c r="E1130" s="3" t="s">
        <v>12444</v>
      </c>
      <c r="F1130" s="3" t="s">
        <v>9627</v>
      </c>
      <c r="G1130" s="3" t="s">
        <v>15261</v>
      </c>
      <c r="H1130" s="3" t="s">
        <v>18078</v>
      </c>
      <c r="I1130" s="3" t="s">
        <v>20895</v>
      </c>
    </row>
    <row r="1131" spans="1:9" x14ac:dyDescent="0.25">
      <c r="A1131" s="3" t="s">
        <v>49</v>
      </c>
      <c r="B1131" s="3" t="s">
        <v>1177</v>
      </c>
      <c r="C1131" s="3" t="s">
        <v>3994</v>
      </c>
      <c r="D1131" s="3" t="s">
        <v>6811</v>
      </c>
      <c r="E1131" s="3" t="s">
        <v>12445</v>
      </c>
      <c r="F1131" s="3" t="s">
        <v>9628</v>
      </c>
      <c r="G1131" s="3" t="s">
        <v>15262</v>
      </c>
      <c r="H1131" s="3" t="s">
        <v>18079</v>
      </c>
      <c r="I1131" s="3" t="s">
        <v>20896</v>
      </c>
    </row>
    <row r="1132" spans="1:9" x14ac:dyDescent="0.25">
      <c r="A1132" s="3" t="s">
        <v>49</v>
      </c>
      <c r="B1132" s="3" t="s">
        <v>1178</v>
      </c>
      <c r="C1132" s="3" t="s">
        <v>3995</v>
      </c>
      <c r="D1132" s="3" t="s">
        <v>6812</v>
      </c>
      <c r="E1132" s="3" t="s">
        <v>12446</v>
      </c>
      <c r="F1132" s="3" t="s">
        <v>9629</v>
      </c>
      <c r="G1132" s="3" t="s">
        <v>15263</v>
      </c>
      <c r="H1132" s="3" t="s">
        <v>18080</v>
      </c>
      <c r="I1132" s="3" t="s">
        <v>20897</v>
      </c>
    </row>
    <row r="1133" spans="1:9" x14ac:dyDescent="0.25">
      <c r="A1133" s="3" t="s">
        <v>49</v>
      </c>
      <c r="B1133" s="3" t="s">
        <v>1179</v>
      </c>
      <c r="C1133" s="3" t="s">
        <v>3996</v>
      </c>
      <c r="D1133" s="3" t="s">
        <v>6813</v>
      </c>
      <c r="E1133" s="3" t="s">
        <v>12447</v>
      </c>
      <c r="F1133" s="3" t="s">
        <v>9630</v>
      </c>
      <c r="G1133" s="3" t="s">
        <v>15264</v>
      </c>
      <c r="H1133" s="3" t="s">
        <v>18081</v>
      </c>
      <c r="I1133" s="3" t="s">
        <v>20898</v>
      </c>
    </row>
    <row r="1134" spans="1:9" x14ac:dyDescent="0.25">
      <c r="A1134" s="3" t="s">
        <v>49</v>
      </c>
      <c r="B1134" s="3" t="s">
        <v>1180</v>
      </c>
      <c r="C1134" s="3" t="s">
        <v>3997</v>
      </c>
      <c r="D1134" s="3" t="s">
        <v>6814</v>
      </c>
      <c r="E1134" s="3" t="s">
        <v>12448</v>
      </c>
      <c r="F1134" s="3" t="s">
        <v>9631</v>
      </c>
      <c r="G1134" s="3" t="s">
        <v>15265</v>
      </c>
      <c r="H1134" s="3" t="s">
        <v>18082</v>
      </c>
      <c r="I1134" s="3" t="s">
        <v>20899</v>
      </c>
    </row>
    <row r="1135" spans="1:9" x14ac:dyDescent="0.25">
      <c r="A1135" s="3" t="s">
        <v>49</v>
      </c>
      <c r="B1135" s="3" t="s">
        <v>1181</v>
      </c>
      <c r="C1135" s="3" t="s">
        <v>3998</v>
      </c>
      <c r="D1135" s="3" t="s">
        <v>6815</v>
      </c>
      <c r="E1135" s="3" t="s">
        <v>12449</v>
      </c>
      <c r="F1135" s="3" t="s">
        <v>9632</v>
      </c>
      <c r="G1135" s="3" t="s">
        <v>15266</v>
      </c>
      <c r="H1135" s="3" t="s">
        <v>18083</v>
      </c>
      <c r="I1135" s="3" t="s">
        <v>20900</v>
      </c>
    </row>
    <row r="1136" spans="1:9" x14ac:dyDescent="0.25">
      <c r="A1136" s="3" t="s">
        <v>49</v>
      </c>
      <c r="B1136" s="3" t="s">
        <v>1182</v>
      </c>
      <c r="C1136" s="3" t="s">
        <v>3999</v>
      </c>
      <c r="D1136" s="3" t="s">
        <v>6816</v>
      </c>
      <c r="E1136" s="3" t="s">
        <v>12450</v>
      </c>
      <c r="F1136" s="3" t="s">
        <v>9633</v>
      </c>
      <c r="G1136" s="3" t="s">
        <v>15267</v>
      </c>
      <c r="H1136" s="3" t="s">
        <v>18084</v>
      </c>
      <c r="I1136" s="3" t="s">
        <v>20901</v>
      </c>
    </row>
    <row r="1137" spans="1:9" x14ac:dyDescent="0.25">
      <c r="A1137" s="3" t="s">
        <v>49</v>
      </c>
      <c r="B1137" s="3" t="s">
        <v>1183</v>
      </c>
      <c r="C1137" s="3" t="s">
        <v>4000</v>
      </c>
      <c r="D1137" s="3" t="s">
        <v>6817</v>
      </c>
      <c r="E1137" s="3" t="s">
        <v>12451</v>
      </c>
      <c r="F1137" s="3" t="s">
        <v>9634</v>
      </c>
      <c r="G1137" s="3" t="s">
        <v>15268</v>
      </c>
      <c r="H1137" s="3" t="s">
        <v>18085</v>
      </c>
      <c r="I1137" s="3" t="s">
        <v>20902</v>
      </c>
    </row>
    <row r="1138" spans="1:9" x14ac:dyDescent="0.25">
      <c r="A1138" s="3" t="s">
        <v>49</v>
      </c>
      <c r="B1138" s="3" t="s">
        <v>1184</v>
      </c>
      <c r="C1138" s="3" t="s">
        <v>4001</v>
      </c>
      <c r="D1138" s="3" t="s">
        <v>6818</v>
      </c>
      <c r="E1138" s="3" t="s">
        <v>12452</v>
      </c>
      <c r="F1138" s="3" t="s">
        <v>9635</v>
      </c>
      <c r="G1138" s="3" t="s">
        <v>15269</v>
      </c>
      <c r="H1138" s="3" t="s">
        <v>18086</v>
      </c>
      <c r="I1138" s="3" t="s">
        <v>20903</v>
      </c>
    </row>
    <row r="1139" spans="1:9" x14ac:dyDescent="0.25">
      <c r="A1139" s="3" t="s">
        <v>49</v>
      </c>
      <c r="B1139" s="3" t="s">
        <v>1185</v>
      </c>
      <c r="C1139" s="3" t="s">
        <v>4002</v>
      </c>
      <c r="D1139" s="3" t="s">
        <v>6819</v>
      </c>
      <c r="E1139" s="3" t="s">
        <v>12453</v>
      </c>
      <c r="F1139" s="3" t="s">
        <v>9636</v>
      </c>
      <c r="G1139" s="3" t="s">
        <v>15270</v>
      </c>
      <c r="H1139" s="3" t="s">
        <v>18087</v>
      </c>
      <c r="I1139" s="3" t="s">
        <v>20904</v>
      </c>
    </row>
    <row r="1140" spans="1:9" x14ac:dyDescent="0.25">
      <c r="A1140" s="3" t="s">
        <v>49</v>
      </c>
      <c r="B1140" s="3" t="s">
        <v>1186</v>
      </c>
      <c r="C1140" s="3" t="s">
        <v>4003</v>
      </c>
      <c r="D1140" s="3" t="s">
        <v>6820</v>
      </c>
      <c r="E1140" s="3" t="s">
        <v>12454</v>
      </c>
      <c r="F1140" s="3" t="s">
        <v>9637</v>
      </c>
      <c r="G1140" s="3" t="s">
        <v>15271</v>
      </c>
      <c r="H1140" s="3" t="s">
        <v>18088</v>
      </c>
      <c r="I1140" s="3" t="s">
        <v>20905</v>
      </c>
    </row>
    <row r="1141" spans="1:9" x14ac:dyDescent="0.25">
      <c r="A1141" s="3" t="s">
        <v>49</v>
      </c>
      <c r="B1141" s="3" t="s">
        <v>1187</v>
      </c>
      <c r="C1141" s="3" t="s">
        <v>4004</v>
      </c>
      <c r="D1141" s="3" t="s">
        <v>6821</v>
      </c>
      <c r="E1141" s="3" t="s">
        <v>12455</v>
      </c>
      <c r="F1141" s="3" t="s">
        <v>9638</v>
      </c>
      <c r="G1141" s="3" t="s">
        <v>15272</v>
      </c>
      <c r="H1141" s="3" t="s">
        <v>18089</v>
      </c>
      <c r="I1141" s="3" t="s">
        <v>20906</v>
      </c>
    </row>
    <row r="1142" spans="1:9" x14ac:dyDescent="0.25">
      <c r="A1142" s="3" t="s">
        <v>49</v>
      </c>
      <c r="B1142" s="3" t="s">
        <v>1188</v>
      </c>
      <c r="C1142" s="3" t="s">
        <v>4005</v>
      </c>
      <c r="D1142" s="3" t="s">
        <v>6822</v>
      </c>
      <c r="E1142" s="3" t="s">
        <v>12456</v>
      </c>
      <c r="F1142" s="3" t="s">
        <v>9639</v>
      </c>
      <c r="G1142" s="3" t="s">
        <v>15273</v>
      </c>
      <c r="H1142" s="3" t="s">
        <v>18090</v>
      </c>
      <c r="I1142" s="3" t="s">
        <v>20907</v>
      </c>
    </row>
    <row r="1143" spans="1:9" x14ac:dyDescent="0.25">
      <c r="A1143" s="3" t="s">
        <v>49</v>
      </c>
      <c r="B1143" s="3" t="s">
        <v>1189</v>
      </c>
      <c r="C1143" s="3" t="s">
        <v>4006</v>
      </c>
      <c r="D1143" s="3" t="s">
        <v>6823</v>
      </c>
      <c r="E1143" s="3" t="s">
        <v>12457</v>
      </c>
      <c r="F1143" s="3" t="s">
        <v>9640</v>
      </c>
      <c r="G1143" s="3" t="s">
        <v>15274</v>
      </c>
      <c r="H1143" s="3" t="s">
        <v>18091</v>
      </c>
      <c r="I1143" s="3" t="s">
        <v>20908</v>
      </c>
    </row>
    <row r="1144" spans="1:9" x14ac:dyDescent="0.25">
      <c r="A1144" s="3" t="s">
        <v>49</v>
      </c>
      <c r="B1144" s="3" t="s">
        <v>1190</v>
      </c>
      <c r="C1144" s="3" t="s">
        <v>4007</v>
      </c>
      <c r="D1144" s="3" t="s">
        <v>6824</v>
      </c>
      <c r="E1144" s="3" t="s">
        <v>12458</v>
      </c>
      <c r="F1144" s="3" t="s">
        <v>9641</v>
      </c>
      <c r="G1144" s="3" t="s">
        <v>15275</v>
      </c>
      <c r="H1144" s="3" t="s">
        <v>18092</v>
      </c>
      <c r="I1144" s="3" t="s">
        <v>20909</v>
      </c>
    </row>
    <row r="1145" spans="1:9" x14ac:dyDescent="0.25">
      <c r="A1145" s="3" t="s">
        <v>49</v>
      </c>
      <c r="B1145" s="3" t="s">
        <v>1191</v>
      </c>
      <c r="C1145" s="3" t="s">
        <v>4008</v>
      </c>
      <c r="D1145" s="3" t="s">
        <v>6825</v>
      </c>
      <c r="E1145" s="3" t="s">
        <v>12459</v>
      </c>
      <c r="F1145" s="3" t="s">
        <v>9642</v>
      </c>
      <c r="G1145" s="3" t="s">
        <v>15276</v>
      </c>
      <c r="H1145" s="3" t="s">
        <v>18093</v>
      </c>
      <c r="I1145" s="3" t="s">
        <v>20910</v>
      </c>
    </row>
    <row r="1146" spans="1:9" x14ac:dyDescent="0.25">
      <c r="A1146" s="3" t="s">
        <v>49</v>
      </c>
      <c r="B1146" s="3" t="s">
        <v>1192</v>
      </c>
      <c r="C1146" s="3" t="s">
        <v>4009</v>
      </c>
      <c r="D1146" s="3" t="s">
        <v>6826</v>
      </c>
      <c r="E1146" s="3" t="s">
        <v>12460</v>
      </c>
      <c r="F1146" s="3" t="s">
        <v>9643</v>
      </c>
      <c r="G1146" s="3" t="s">
        <v>15277</v>
      </c>
      <c r="H1146" s="3" t="s">
        <v>18094</v>
      </c>
      <c r="I1146" s="3" t="s">
        <v>20911</v>
      </c>
    </row>
    <row r="1147" spans="1:9" x14ac:dyDescent="0.25">
      <c r="A1147" s="3" t="s">
        <v>49</v>
      </c>
      <c r="B1147" s="3" t="s">
        <v>1193</v>
      </c>
      <c r="C1147" s="3" t="s">
        <v>4010</v>
      </c>
      <c r="D1147" s="3" t="s">
        <v>6827</v>
      </c>
      <c r="E1147" s="3" t="s">
        <v>12461</v>
      </c>
      <c r="F1147" s="3" t="s">
        <v>9644</v>
      </c>
      <c r="G1147" s="3" t="s">
        <v>15278</v>
      </c>
      <c r="H1147" s="3" t="s">
        <v>18095</v>
      </c>
      <c r="I1147" s="3" t="s">
        <v>20912</v>
      </c>
    </row>
    <row r="1148" spans="1:9" x14ac:dyDescent="0.25">
      <c r="A1148" s="3" t="s">
        <v>49</v>
      </c>
      <c r="B1148" s="3" t="s">
        <v>1194</v>
      </c>
      <c r="C1148" s="3" t="s">
        <v>4011</v>
      </c>
      <c r="D1148" s="3" t="s">
        <v>6828</v>
      </c>
      <c r="E1148" s="3" t="s">
        <v>12462</v>
      </c>
      <c r="F1148" s="3" t="s">
        <v>9645</v>
      </c>
      <c r="G1148" s="3" t="s">
        <v>15279</v>
      </c>
      <c r="H1148" s="3" t="s">
        <v>18096</v>
      </c>
      <c r="I1148" s="3" t="s">
        <v>20913</v>
      </c>
    </row>
    <row r="1149" spans="1:9" x14ac:dyDescent="0.25">
      <c r="A1149" s="3" t="s">
        <v>49</v>
      </c>
      <c r="B1149" s="3" t="s">
        <v>1195</v>
      </c>
      <c r="C1149" s="3" t="s">
        <v>4012</v>
      </c>
      <c r="D1149" s="3" t="s">
        <v>6829</v>
      </c>
      <c r="E1149" s="3" t="s">
        <v>12463</v>
      </c>
      <c r="F1149" s="3" t="s">
        <v>9646</v>
      </c>
      <c r="G1149" s="3" t="s">
        <v>15280</v>
      </c>
      <c r="H1149" s="3" t="s">
        <v>18097</v>
      </c>
      <c r="I1149" s="3" t="s">
        <v>20914</v>
      </c>
    </row>
    <row r="1150" spans="1:9" x14ac:dyDescent="0.25">
      <c r="A1150" s="3" t="s">
        <v>49</v>
      </c>
      <c r="B1150" s="3" t="s">
        <v>1196</v>
      </c>
      <c r="C1150" s="3" t="s">
        <v>4013</v>
      </c>
      <c r="D1150" s="3" t="s">
        <v>6830</v>
      </c>
      <c r="E1150" s="3" t="s">
        <v>12464</v>
      </c>
      <c r="F1150" s="3" t="s">
        <v>9647</v>
      </c>
      <c r="G1150" s="3" t="s">
        <v>15281</v>
      </c>
      <c r="H1150" s="3" t="s">
        <v>18098</v>
      </c>
      <c r="I1150" s="3" t="s">
        <v>20915</v>
      </c>
    </row>
    <row r="1151" spans="1:9" x14ac:dyDescent="0.25">
      <c r="A1151" s="3" t="s">
        <v>49</v>
      </c>
      <c r="B1151" s="3" t="s">
        <v>1197</v>
      </c>
      <c r="C1151" s="3" t="s">
        <v>4014</v>
      </c>
      <c r="D1151" s="3" t="s">
        <v>6831</v>
      </c>
      <c r="E1151" s="3" t="s">
        <v>12465</v>
      </c>
      <c r="F1151" s="3" t="s">
        <v>9648</v>
      </c>
      <c r="G1151" s="3" t="s">
        <v>15282</v>
      </c>
      <c r="H1151" s="3" t="s">
        <v>18099</v>
      </c>
      <c r="I1151" s="3" t="s">
        <v>20916</v>
      </c>
    </row>
    <row r="1152" spans="1:9" x14ac:dyDescent="0.25">
      <c r="A1152" s="3" t="s">
        <v>49</v>
      </c>
      <c r="B1152" s="3" t="s">
        <v>1198</v>
      </c>
      <c r="C1152" s="3" t="s">
        <v>4015</v>
      </c>
      <c r="D1152" s="3" t="s">
        <v>6832</v>
      </c>
      <c r="E1152" s="3" t="s">
        <v>12466</v>
      </c>
      <c r="F1152" s="3" t="s">
        <v>9649</v>
      </c>
      <c r="G1152" s="3" t="s">
        <v>15283</v>
      </c>
      <c r="H1152" s="3" t="s">
        <v>18100</v>
      </c>
      <c r="I1152" s="3" t="s">
        <v>20917</v>
      </c>
    </row>
    <row r="1153" spans="1:9" x14ac:dyDescent="0.25">
      <c r="A1153" s="3" t="s">
        <v>49</v>
      </c>
      <c r="B1153" s="3" t="s">
        <v>1199</v>
      </c>
      <c r="C1153" s="3" t="s">
        <v>4016</v>
      </c>
      <c r="D1153" s="3" t="s">
        <v>6833</v>
      </c>
      <c r="E1153" s="3" t="s">
        <v>12467</v>
      </c>
      <c r="F1153" s="3" t="s">
        <v>9650</v>
      </c>
      <c r="G1153" s="3" t="s">
        <v>15284</v>
      </c>
      <c r="H1153" s="3" t="s">
        <v>18101</v>
      </c>
      <c r="I1153" s="3" t="s">
        <v>20918</v>
      </c>
    </row>
    <row r="1154" spans="1:9" x14ac:dyDescent="0.25">
      <c r="A1154" s="3" t="s">
        <v>49</v>
      </c>
      <c r="B1154" s="3" t="s">
        <v>1200</v>
      </c>
      <c r="C1154" s="3" t="s">
        <v>4017</v>
      </c>
      <c r="D1154" s="3" t="s">
        <v>6834</v>
      </c>
      <c r="E1154" s="3" t="s">
        <v>12468</v>
      </c>
      <c r="F1154" s="3" t="s">
        <v>9651</v>
      </c>
      <c r="G1154" s="3" t="s">
        <v>15285</v>
      </c>
      <c r="H1154" s="3" t="s">
        <v>18102</v>
      </c>
      <c r="I1154" s="3" t="s">
        <v>20919</v>
      </c>
    </row>
    <row r="1155" spans="1:9" x14ac:dyDescent="0.25">
      <c r="A1155" s="3" t="s">
        <v>49</v>
      </c>
      <c r="B1155" s="3" t="s">
        <v>1201</v>
      </c>
      <c r="C1155" s="3" t="s">
        <v>4018</v>
      </c>
      <c r="D1155" s="3" t="s">
        <v>6835</v>
      </c>
      <c r="E1155" s="3" t="s">
        <v>12469</v>
      </c>
      <c r="F1155" s="3" t="s">
        <v>9652</v>
      </c>
      <c r="G1155" s="3" t="s">
        <v>15286</v>
      </c>
      <c r="H1155" s="3" t="s">
        <v>18103</v>
      </c>
      <c r="I1155" s="3" t="s">
        <v>20920</v>
      </c>
    </row>
    <row r="1156" spans="1:9" x14ac:dyDescent="0.25">
      <c r="A1156" s="3" t="s">
        <v>49</v>
      </c>
      <c r="B1156" s="3" t="s">
        <v>1202</v>
      </c>
      <c r="C1156" s="3" t="s">
        <v>4019</v>
      </c>
      <c r="D1156" s="3" t="s">
        <v>6836</v>
      </c>
      <c r="E1156" s="3" t="s">
        <v>12470</v>
      </c>
      <c r="F1156" s="3" t="s">
        <v>9653</v>
      </c>
      <c r="G1156" s="3" t="s">
        <v>15287</v>
      </c>
      <c r="H1156" s="3" t="s">
        <v>18104</v>
      </c>
      <c r="I1156" s="3" t="s">
        <v>20921</v>
      </c>
    </row>
    <row r="1157" spans="1:9" x14ac:dyDescent="0.25">
      <c r="A1157" s="3" t="s">
        <v>49</v>
      </c>
      <c r="B1157" s="3" t="s">
        <v>1203</v>
      </c>
      <c r="C1157" s="3" t="s">
        <v>4020</v>
      </c>
      <c r="D1157" s="3" t="s">
        <v>6837</v>
      </c>
      <c r="E1157" s="3" t="s">
        <v>12471</v>
      </c>
      <c r="F1157" s="3" t="s">
        <v>9654</v>
      </c>
      <c r="G1157" s="3" t="s">
        <v>15288</v>
      </c>
      <c r="H1157" s="3" t="s">
        <v>18105</v>
      </c>
      <c r="I1157" s="3" t="s">
        <v>20922</v>
      </c>
    </row>
    <row r="1158" spans="1:9" x14ac:dyDescent="0.25">
      <c r="A1158" s="3" t="s">
        <v>49</v>
      </c>
      <c r="B1158" s="3" t="s">
        <v>1204</v>
      </c>
      <c r="C1158" s="3" t="s">
        <v>4021</v>
      </c>
      <c r="D1158" s="3" t="s">
        <v>6838</v>
      </c>
      <c r="E1158" s="3" t="s">
        <v>12472</v>
      </c>
      <c r="F1158" s="3" t="s">
        <v>9655</v>
      </c>
      <c r="G1158" s="3" t="s">
        <v>15289</v>
      </c>
      <c r="H1158" s="3" t="s">
        <v>18106</v>
      </c>
      <c r="I1158" s="3" t="s">
        <v>20923</v>
      </c>
    </row>
    <row r="1159" spans="1:9" x14ac:dyDescent="0.25">
      <c r="A1159" s="3" t="s">
        <v>49</v>
      </c>
      <c r="B1159" s="3" t="s">
        <v>1205</v>
      </c>
      <c r="C1159" s="3" t="s">
        <v>4022</v>
      </c>
      <c r="D1159" s="3" t="s">
        <v>6839</v>
      </c>
      <c r="E1159" s="3" t="s">
        <v>12473</v>
      </c>
      <c r="F1159" s="3" t="s">
        <v>9656</v>
      </c>
      <c r="G1159" s="3" t="s">
        <v>15290</v>
      </c>
      <c r="H1159" s="3" t="s">
        <v>18107</v>
      </c>
      <c r="I1159" s="3" t="s">
        <v>20924</v>
      </c>
    </row>
    <row r="1160" spans="1:9" x14ac:dyDescent="0.25">
      <c r="A1160" s="3" t="s">
        <v>49</v>
      </c>
      <c r="B1160" s="3" t="s">
        <v>1206</v>
      </c>
      <c r="C1160" s="3" t="s">
        <v>4023</v>
      </c>
      <c r="D1160" s="3" t="s">
        <v>6840</v>
      </c>
      <c r="E1160" s="3" t="s">
        <v>12474</v>
      </c>
      <c r="F1160" s="3" t="s">
        <v>9657</v>
      </c>
      <c r="G1160" s="3" t="s">
        <v>15291</v>
      </c>
      <c r="H1160" s="3" t="s">
        <v>18108</v>
      </c>
      <c r="I1160" s="3" t="s">
        <v>20925</v>
      </c>
    </row>
    <row r="1161" spans="1:9" x14ac:dyDescent="0.25">
      <c r="A1161" s="3" t="s">
        <v>49</v>
      </c>
      <c r="B1161" s="3" t="s">
        <v>1207</v>
      </c>
      <c r="C1161" s="3" t="s">
        <v>4024</v>
      </c>
      <c r="D1161" s="3" t="s">
        <v>6841</v>
      </c>
      <c r="E1161" s="3" t="s">
        <v>12475</v>
      </c>
      <c r="F1161" s="3" t="s">
        <v>9658</v>
      </c>
      <c r="G1161" s="3" t="s">
        <v>15292</v>
      </c>
      <c r="H1161" s="3" t="s">
        <v>18109</v>
      </c>
      <c r="I1161" s="3" t="s">
        <v>20926</v>
      </c>
    </row>
    <row r="1162" spans="1:9" x14ac:dyDescent="0.25">
      <c r="A1162" s="3" t="s">
        <v>49</v>
      </c>
      <c r="B1162" s="3" t="s">
        <v>1208</v>
      </c>
      <c r="C1162" s="3" t="s">
        <v>4025</v>
      </c>
      <c r="D1162" s="3" t="s">
        <v>6842</v>
      </c>
      <c r="E1162" s="3" t="s">
        <v>12476</v>
      </c>
      <c r="F1162" s="3" t="s">
        <v>9659</v>
      </c>
      <c r="G1162" s="3" t="s">
        <v>15293</v>
      </c>
      <c r="H1162" s="3" t="s">
        <v>18110</v>
      </c>
      <c r="I1162" s="3" t="s">
        <v>20927</v>
      </c>
    </row>
    <row r="1163" spans="1:9" x14ac:dyDescent="0.25">
      <c r="A1163" s="3" t="s">
        <v>49</v>
      </c>
      <c r="B1163" s="3" t="s">
        <v>1209</v>
      </c>
      <c r="C1163" s="3" t="s">
        <v>4026</v>
      </c>
      <c r="D1163" s="3" t="s">
        <v>6843</v>
      </c>
      <c r="E1163" s="3" t="s">
        <v>12477</v>
      </c>
      <c r="F1163" s="3" t="s">
        <v>9660</v>
      </c>
      <c r="G1163" s="3" t="s">
        <v>15294</v>
      </c>
      <c r="H1163" s="3" t="s">
        <v>18111</v>
      </c>
      <c r="I1163" s="3" t="s">
        <v>20928</v>
      </c>
    </row>
    <row r="1164" spans="1:9" x14ac:dyDescent="0.25">
      <c r="A1164" s="3" t="s">
        <v>49</v>
      </c>
      <c r="B1164" s="3" t="s">
        <v>1210</v>
      </c>
      <c r="C1164" s="3" t="s">
        <v>4027</v>
      </c>
      <c r="D1164" s="3" t="s">
        <v>6844</v>
      </c>
      <c r="E1164" s="3" t="s">
        <v>12478</v>
      </c>
      <c r="F1164" s="3" t="s">
        <v>9661</v>
      </c>
      <c r="G1164" s="3" t="s">
        <v>15295</v>
      </c>
      <c r="H1164" s="3" t="s">
        <v>18112</v>
      </c>
      <c r="I1164" s="3" t="s">
        <v>20929</v>
      </c>
    </row>
    <row r="1165" spans="1:9" x14ac:dyDescent="0.25">
      <c r="A1165" s="3" t="s">
        <v>49</v>
      </c>
      <c r="B1165" s="3" t="s">
        <v>1211</v>
      </c>
      <c r="C1165" s="3" t="s">
        <v>4028</v>
      </c>
      <c r="D1165" s="3" t="s">
        <v>6845</v>
      </c>
      <c r="E1165" s="3" t="s">
        <v>12479</v>
      </c>
      <c r="F1165" s="3" t="s">
        <v>9662</v>
      </c>
      <c r="G1165" s="3" t="s">
        <v>15296</v>
      </c>
      <c r="H1165" s="3" t="s">
        <v>18113</v>
      </c>
      <c r="I1165" s="3" t="s">
        <v>20930</v>
      </c>
    </row>
    <row r="1166" spans="1:9" x14ac:dyDescent="0.25">
      <c r="A1166" s="3" t="s">
        <v>49</v>
      </c>
      <c r="B1166" s="3" t="s">
        <v>1212</v>
      </c>
      <c r="C1166" s="3" t="s">
        <v>4029</v>
      </c>
      <c r="D1166" s="3" t="s">
        <v>6846</v>
      </c>
      <c r="E1166" s="3" t="s">
        <v>12480</v>
      </c>
      <c r="F1166" s="3" t="s">
        <v>9663</v>
      </c>
      <c r="G1166" s="3" t="s">
        <v>15297</v>
      </c>
      <c r="H1166" s="3" t="s">
        <v>18114</v>
      </c>
      <c r="I1166" s="3" t="s">
        <v>20931</v>
      </c>
    </row>
    <row r="1167" spans="1:9" x14ac:dyDescent="0.25">
      <c r="A1167" s="3" t="s">
        <v>49</v>
      </c>
      <c r="B1167" s="3" t="s">
        <v>1213</v>
      </c>
      <c r="C1167" s="3" t="s">
        <v>4030</v>
      </c>
      <c r="D1167" s="3" t="s">
        <v>6847</v>
      </c>
      <c r="E1167" s="3" t="s">
        <v>12481</v>
      </c>
      <c r="F1167" s="3" t="s">
        <v>9664</v>
      </c>
      <c r="G1167" s="3" t="s">
        <v>15298</v>
      </c>
      <c r="H1167" s="3" t="s">
        <v>18115</v>
      </c>
      <c r="I1167" s="3" t="s">
        <v>20932</v>
      </c>
    </row>
    <row r="1168" spans="1:9" x14ac:dyDescent="0.25">
      <c r="A1168" s="3" t="s">
        <v>49</v>
      </c>
      <c r="B1168" s="3" t="s">
        <v>1214</v>
      </c>
      <c r="C1168" s="3" t="s">
        <v>4031</v>
      </c>
      <c r="D1168" s="3" t="s">
        <v>6848</v>
      </c>
      <c r="E1168" s="3" t="s">
        <v>12482</v>
      </c>
      <c r="F1168" s="3" t="s">
        <v>9665</v>
      </c>
      <c r="G1168" s="3" t="s">
        <v>15299</v>
      </c>
      <c r="H1168" s="3" t="s">
        <v>18116</v>
      </c>
      <c r="I1168" s="3" t="s">
        <v>20933</v>
      </c>
    </row>
    <row r="1169" spans="1:9" x14ac:dyDescent="0.25">
      <c r="A1169" s="3" t="s">
        <v>49</v>
      </c>
      <c r="B1169" s="3" t="s">
        <v>1215</v>
      </c>
      <c r="C1169" s="3" t="s">
        <v>4032</v>
      </c>
      <c r="D1169" s="3" t="s">
        <v>6849</v>
      </c>
      <c r="E1169" s="3" t="s">
        <v>12483</v>
      </c>
      <c r="F1169" s="3" t="s">
        <v>9666</v>
      </c>
      <c r="G1169" s="3" t="s">
        <v>15300</v>
      </c>
      <c r="H1169" s="3" t="s">
        <v>18117</v>
      </c>
      <c r="I1169" s="3" t="s">
        <v>20934</v>
      </c>
    </row>
    <row r="1170" spans="1:9" x14ac:dyDescent="0.25">
      <c r="A1170" s="3" t="s">
        <v>49</v>
      </c>
      <c r="B1170" s="3" t="s">
        <v>1216</v>
      </c>
      <c r="C1170" s="3" t="s">
        <v>4033</v>
      </c>
      <c r="D1170" s="3" t="s">
        <v>6850</v>
      </c>
      <c r="E1170" s="3" t="s">
        <v>12484</v>
      </c>
      <c r="F1170" s="3" t="s">
        <v>9667</v>
      </c>
      <c r="G1170" s="3" t="s">
        <v>15301</v>
      </c>
      <c r="H1170" s="3" t="s">
        <v>18118</v>
      </c>
      <c r="I1170" s="3" t="s">
        <v>20935</v>
      </c>
    </row>
    <row r="1171" spans="1:9" x14ac:dyDescent="0.25">
      <c r="A1171" s="3" t="s">
        <v>49</v>
      </c>
      <c r="B1171" s="3" t="s">
        <v>1217</v>
      </c>
      <c r="C1171" s="3" t="s">
        <v>4034</v>
      </c>
      <c r="D1171" s="3" t="s">
        <v>6851</v>
      </c>
      <c r="E1171" s="3" t="s">
        <v>12485</v>
      </c>
      <c r="F1171" s="3" t="s">
        <v>9668</v>
      </c>
      <c r="G1171" s="3" t="s">
        <v>15302</v>
      </c>
      <c r="H1171" s="3" t="s">
        <v>18119</v>
      </c>
      <c r="I1171" s="3" t="s">
        <v>20936</v>
      </c>
    </row>
    <row r="1172" spans="1:9" x14ac:dyDescent="0.25">
      <c r="A1172" s="3" t="s">
        <v>49</v>
      </c>
      <c r="B1172" s="3" t="s">
        <v>1218</v>
      </c>
      <c r="C1172" s="3" t="s">
        <v>4035</v>
      </c>
      <c r="D1172" s="3" t="s">
        <v>6852</v>
      </c>
      <c r="E1172" s="3" t="s">
        <v>12486</v>
      </c>
      <c r="F1172" s="3" t="s">
        <v>9669</v>
      </c>
      <c r="G1172" s="3" t="s">
        <v>15303</v>
      </c>
      <c r="H1172" s="3" t="s">
        <v>18120</v>
      </c>
      <c r="I1172" s="3" t="s">
        <v>20937</v>
      </c>
    </row>
    <row r="1173" spans="1:9" x14ac:dyDescent="0.25">
      <c r="A1173" s="3" t="s">
        <v>49</v>
      </c>
      <c r="B1173" s="3" t="s">
        <v>1219</v>
      </c>
      <c r="C1173" s="3" t="s">
        <v>4036</v>
      </c>
      <c r="D1173" s="3" t="s">
        <v>6853</v>
      </c>
      <c r="E1173" s="3" t="s">
        <v>12487</v>
      </c>
      <c r="F1173" s="3" t="s">
        <v>9670</v>
      </c>
      <c r="G1173" s="3" t="s">
        <v>15304</v>
      </c>
      <c r="H1173" s="3" t="s">
        <v>18121</v>
      </c>
      <c r="I1173" s="3" t="s">
        <v>20938</v>
      </c>
    </row>
    <row r="1174" spans="1:9" x14ac:dyDescent="0.25">
      <c r="A1174" s="3" t="s">
        <v>49</v>
      </c>
      <c r="B1174" s="3" t="s">
        <v>1220</v>
      </c>
      <c r="C1174" s="3" t="s">
        <v>4037</v>
      </c>
      <c r="D1174" s="3" t="s">
        <v>6854</v>
      </c>
      <c r="E1174" s="3" t="s">
        <v>12488</v>
      </c>
      <c r="F1174" s="3" t="s">
        <v>9671</v>
      </c>
      <c r="G1174" s="3" t="s">
        <v>15305</v>
      </c>
      <c r="H1174" s="3" t="s">
        <v>18122</v>
      </c>
      <c r="I1174" s="3" t="s">
        <v>20939</v>
      </c>
    </row>
    <row r="1175" spans="1:9" x14ac:dyDescent="0.25">
      <c r="A1175" s="3" t="s">
        <v>49</v>
      </c>
      <c r="B1175" s="3" t="s">
        <v>1221</v>
      </c>
      <c r="C1175" s="3" t="s">
        <v>4038</v>
      </c>
      <c r="D1175" s="3" t="s">
        <v>6855</v>
      </c>
      <c r="E1175" s="3" t="s">
        <v>12489</v>
      </c>
      <c r="F1175" s="3" t="s">
        <v>9672</v>
      </c>
      <c r="G1175" s="3" t="s">
        <v>15306</v>
      </c>
      <c r="H1175" s="3" t="s">
        <v>18123</v>
      </c>
      <c r="I1175" s="3" t="s">
        <v>20940</v>
      </c>
    </row>
    <row r="1176" spans="1:9" x14ac:dyDescent="0.25">
      <c r="A1176" s="3" t="s">
        <v>49</v>
      </c>
      <c r="B1176" s="3" t="s">
        <v>1222</v>
      </c>
      <c r="C1176" s="3" t="s">
        <v>4039</v>
      </c>
      <c r="D1176" s="3" t="s">
        <v>6856</v>
      </c>
      <c r="E1176" s="3" t="s">
        <v>12490</v>
      </c>
      <c r="F1176" s="3" t="s">
        <v>9673</v>
      </c>
      <c r="G1176" s="3" t="s">
        <v>15307</v>
      </c>
      <c r="H1176" s="3" t="s">
        <v>18124</v>
      </c>
      <c r="I1176" s="3" t="s">
        <v>20941</v>
      </c>
    </row>
    <row r="1177" spans="1:9" x14ac:dyDescent="0.25">
      <c r="A1177" s="3" t="s">
        <v>49</v>
      </c>
      <c r="B1177" s="3" t="s">
        <v>1223</v>
      </c>
      <c r="C1177" s="3" t="s">
        <v>4040</v>
      </c>
      <c r="D1177" s="3" t="s">
        <v>6857</v>
      </c>
      <c r="E1177" s="3" t="s">
        <v>12491</v>
      </c>
      <c r="F1177" s="3" t="s">
        <v>9674</v>
      </c>
      <c r="G1177" s="3" t="s">
        <v>15308</v>
      </c>
      <c r="H1177" s="3" t="s">
        <v>18125</v>
      </c>
      <c r="I1177" s="3" t="s">
        <v>20942</v>
      </c>
    </row>
    <row r="1178" spans="1:9" x14ac:dyDescent="0.25">
      <c r="A1178" s="3" t="s">
        <v>49</v>
      </c>
      <c r="B1178" s="3" t="s">
        <v>1224</v>
      </c>
      <c r="C1178" s="3" t="s">
        <v>4041</v>
      </c>
      <c r="D1178" s="3" t="s">
        <v>6858</v>
      </c>
      <c r="E1178" s="3" t="s">
        <v>12492</v>
      </c>
      <c r="F1178" s="3" t="s">
        <v>9675</v>
      </c>
      <c r="G1178" s="3" t="s">
        <v>15309</v>
      </c>
      <c r="H1178" s="3" t="s">
        <v>18126</v>
      </c>
      <c r="I1178" s="3" t="s">
        <v>20943</v>
      </c>
    </row>
    <row r="1179" spans="1:9" x14ac:dyDescent="0.25">
      <c r="A1179" s="3" t="s">
        <v>49</v>
      </c>
      <c r="B1179" s="3" t="s">
        <v>1225</v>
      </c>
      <c r="C1179" s="3" t="s">
        <v>4042</v>
      </c>
      <c r="D1179" s="3" t="s">
        <v>6859</v>
      </c>
      <c r="E1179" s="3" t="s">
        <v>12493</v>
      </c>
      <c r="F1179" s="3" t="s">
        <v>9676</v>
      </c>
      <c r="G1179" s="3" t="s">
        <v>15310</v>
      </c>
      <c r="H1179" s="3" t="s">
        <v>18127</v>
      </c>
      <c r="I1179" s="3" t="s">
        <v>20944</v>
      </c>
    </row>
    <row r="1180" spans="1:9" x14ac:dyDescent="0.25">
      <c r="A1180" s="3" t="s">
        <v>49</v>
      </c>
      <c r="B1180" s="3" t="s">
        <v>1226</v>
      </c>
      <c r="C1180" s="3" t="s">
        <v>4043</v>
      </c>
      <c r="D1180" s="3" t="s">
        <v>6860</v>
      </c>
      <c r="E1180" s="3" t="s">
        <v>12494</v>
      </c>
      <c r="F1180" s="3" t="s">
        <v>9677</v>
      </c>
      <c r="G1180" s="3" t="s">
        <v>15311</v>
      </c>
      <c r="H1180" s="3" t="s">
        <v>18128</v>
      </c>
      <c r="I1180" s="3" t="s">
        <v>20945</v>
      </c>
    </row>
    <row r="1181" spans="1:9" x14ac:dyDescent="0.25">
      <c r="A1181" s="3" t="s">
        <v>49</v>
      </c>
      <c r="B1181" s="3" t="s">
        <v>1227</v>
      </c>
      <c r="C1181" s="3" t="s">
        <v>4044</v>
      </c>
      <c r="D1181" s="3" t="s">
        <v>6861</v>
      </c>
      <c r="E1181" s="3" t="s">
        <v>12495</v>
      </c>
      <c r="F1181" s="3" t="s">
        <v>9678</v>
      </c>
      <c r="G1181" s="3" t="s">
        <v>15312</v>
      </c>
      <c r="H1181" s="3" t="s">
        <v>18129</v>
      </c>
      <c r="I1181" s="3" t="s">
        <v>20946</v>
      </c>
    </row>
    <row r="1182" spans="1:9" x14ac:dyDescent="0.25">
      <c r="A1182" s="3" t="s">
        <v>49</v>
      </c>
      <c r="B1182" s="3" t="s">
        <v>1228</v>
      </c>
      <c r="C1182" s="3" t="s">
        <v>4045</v>
      </c>
      <c r="D1182" s="3" t="s">
        <v>6862</v>
      </c>
      <c r="E1182" s="3" t="s">
        <v>12496</v>
      </c>
      <c r="F1182" s="3" t="s">
        <v>9679</v>
      </c>
      <c r="G1182" s="3" t="s">
        <v>15313</v>
      </c>
      <c r="H1182" s="3" t="s">
        <v>18130</v>
      </c>
      <c r="I1182" s="3" t="s">
        <v>20947</v>
      </c>
    </row>
    <row r="1183" spans="1:9" x14ac:dyDescent="0.25">
      <c r="A1183" s="3" t="s">
        <v>49</v>
      </c>
      <c r="B1183" s="3" t="s">
        <v>1229</v>
      </c>
      <c r="C1183" s="3" t="s">
        <v>4046</v>
      </c>
      <c r="D1183" s="3" t="s">
        <v>6863</v>
      </c>
      <c r="E1183" s="3" t="s">
        <v>12497</v>
      </c>
      <c r="F1183" s="3" t="s">
        <v>9680</v>
      </c>
      <c r="G1183" s="3" t="s">
        <v>15314</v>
      </c>
      <c r="H1183" s="3" t="s">
        <v>18131</v>
      </c>
      <c r="I1183" s="3" t="s">
        <v>20948</v>
      </c>
    </row>
    <row r="1184" spans="1:9" x14ac:dyDescent="0.25">
      <c r="A1184" s="3" t="s">
        <v>49</v>
      </c>
      <c r="B1184" s="3" t="s">
        <v>1230</v>
      </c>
      <c r="C1184" s="3" t="s">
        <v>4047</v>
      </c>
      <c r="D1184" s="3" t="s">
        <v>6864</v>
      </c>
      <c r="E1184" s="3" t="s">
        <v>12498</v>
      </c>
      <c r="F1184" s="3" t="s">
        <v>9681</v>
      </c>
      <c r="G1184" s="3" t="s">
        <v>15315</v>
      </c>
      <c r="H1184" s="3" t="s">
        <v>18132</v>
      </c>
      <c r="I1184" s="3" t="s">
        <v>20949</v>
      </c>
    </row>
    <row r="1185" spans="1:9" x14ac:dyDescent="0.25">
      <c r="A1185" s="3" t="s">
        <v>49</v>
      </c>
      <c r="B1185" s="3" t="s">
        <v>1231</v>
      </c>
      <c r="C1185" s="3" t="s">
        <v>4048</v>
      </c>
      <c r="D1185" s="3" t="s">
        <v>6865</v>
      </c>
      <c r="E1185" s="3" t="s">
        <v>12499</v>
      </c>
      <c r="F1185" s="3" t="s">
        <v>9682</v>
      </c>
      <c r="G1185" s="3" t="s">
        <v>15316</v>
      </c>
      <c r="H1185" s="3" t="s">
        <v>18133</v>
      </c>
      <c r="I1185" s="3" t="s">
        <v>20950</v>
      </c>
    </row>
    <row r="1186" spans="1:9" x14ac:dyDescent="0.25">
      <c r="A1186" s="3" t="s">
        <v>49</v>
      </c>
      <c r="B1186" s="3" t="s">
        <v>1232</v>
      </c>
      <c r="C1186" s="3" t="s">
        <v>4049</v>
      </c>
      <c r="D1186" s="3" t="s">
        <v>6866</v>
      </c>
      <c r="E1186" s="3" t="s">
        <v>12500</v>
      </c>
      <c r="F1186" s="3" t="s">
        <v>9683</v>
      </c>
      <c r="G1186" s="3" t="s">
        <v>15317</v>
      </c>
      <c r="H1186" s="3" t="s">
        <v>18134</v>
      </c>
      <c r="I1186" s="3" t="s">
        <v>20951</v>
      </c>
    </row>
    <row r="1187" spans="1:9" x14ac:dyDescent="0.25">
      <c r="A1187" s="3" t="s">
        <v>49</v>
      </c>
      <c r="B1187" s="3" t="s">
        <v>1233</v>
      </c>
      <c r="C1187" s="3" t="s">
        <v>4050</v>
      </c>
      <c r="D1187" s="3" t="s">
        <v>6867</v>
      </c>
      <c r="E1187" s="3" t="s">
        <v>12501</v>
      </c>
      <c r="F1187" s="3" t="s">
        <v>9684</v>
      </c>
      <c r="G1187" s="3" t="s">
        <v>15318</v>
      </c>
      <c r="H1187" s="3" t="s">
        <v>18135</v>
      </c>
      <c r="I1187" s="3" t="s">
        <v>20952</v>
      </c>
    </row>
    <row r="1188" spans="1:9" x14ac:dyDescent="0.25">
      <c r="A1188" s="3" t="s">
        <v>49</v>
      </c>
      <c r="B1188" s="3" t="s">
        <v>1234</v>
      </c>
      <c r="C1188" s="3" t="s">
        <v>4051</v>
      </c>
      <c r="D1188" s="3" t="s">
        <v>6868</v>
      </c>
      <c r="E1188" s="3" t="s">
        <v>12502</v>
      </c>
      <c r="F1188" s="3" t="s">
        <v>9685</v>
      </c>
      <c r="G1188" s="3" t="s">
        <v>15319</v>
      </c>
      <c r="H1188" s="3" t="s">
        <v>18136</v>
      </c>
      <c r="I1188" s="3" t="s">
        <v>20953</v>
      </c>
    </row>
    <row r="1189" spans="1:9" x14ac:dyDescent="0.25">
      <c r="A1189" s="3" t="s">
        <v>49</v>
      </c>
      <c r="B1189" s="3" t="s">
        <v>1235</v>
      </c>
      <c r="C1189" s="3" t="s">
        <v>4052</v>
      </c>
      <c r="D1189" s="3" t="s">
        <v>6869</v>
      </c>
      <c r="E1189" s="3" t="s">
        <v>12503</v>
      </c>
      <c r="F1189" s="3" t="s">
        <v>9686</v>
      </c>
      <c r="G1189" s="3" t="s">
        <v>15320</v>
      </c>
      <c r="H1189" s="3" t="s">
        <v>18137</v>
      </c>
      <c r="I1189" s="3" t="s">
        <v>20954</v>
      </c>
    </row>
    <row r="1190" spans="1:9" x14ac:dyDescent="0.25">
      <c r="A1190" s="3" t="s">
        <v>49</v>
      </c>
      <c r="B1190" s="3" t="s">
        <v>1236</v>
      </c>
      <c r="C1190" s="3" t="s">
        <v>4053</v>
      </c>
      <c r="D1190" s="3" t="s">
        <v>6870</v>
      </c>
      <c r="E1190" s="3" t="s">
        <v>12504</v>
      </c>
      <c r="F1190" s="3" t="s">
        <v>9687</v>
      </c>
      <c r="G1190" s="3" t="s">
        <v>15321</v>
      </c>
      <c r="H1190" s="3" t="s">
        <v>18138</v>
      </c>
      <c r="I1190" s="3" t="s">
        <v>20955</v>
      </c>
    </row>
    <row r="1191" spans="1:9" x14ac:dyDescent="0.25">
      <c r="A1191" s="3" t="s">
        <v>49</v>
      </c>
      <c r="B1191" s="3" t="s">
        <v>1237</v>
      </c>
      <c r="C1191" s="3" t="s">
        <v>4054</v>
      </c>
      <c r="D1191" s="3" t="s">
        <v>6871</v>
      </c>
      <c r="E1191" s="3" t="s">
        <v>12505</v>
      </c>
      <c r="F1191" s="3" t="s">
        <v>9688</v>
      </c>
      <c r="G1191" s="3" t="s">
        <v>15322</v>
      </c>
      <c r="H1191" s="3" t="s">
        <v>18139</v>
      </c>
      <c r="I1191" s="3" t="s">
        <v>20956</v>
      </c>
    </row>
    <row r="1192" spans="1:9" x14ac:dyDescent="0.25">
      <c r="A1192" s="3" t="s">
        <v>49</v>
      </c>
      <c r="B1192" s="3" t="s">
        <v>1238</v>
      </c>
      <c r="C1192" s="3" t="s">
        <v>4055</v>
      </c>
      <c r="D1192" s="3" t="s">
        <v>6872</v>
      </c>
      <c r="E1192" s="3" t="s">
        <v>12506</v>
      </c>
      <c r="F1192" s="3" t="s">
        <v>9689</v>
      </c>
      <c r="G1192" s="3" t="s">
        <v>15323</v>
      </c>
      <c r="H1192" s="3" t="s">
        <v>18140</v>
      </c>
      <c r="I1192" s="3" t="s">
        <v>20957</v>
      </c>
    </row>
    <row r="1193" spans="1:9" x14ac:dyDescent="0.25">
      <c r="A1193" s="3" t="s">
        <v>49</v>
      </c>
      <c r="B1193" s="3" t="s">
        <v>1239</v>
      </c>
      <c r="C1193" s="3" t="s">
        <v>4056</v>
      </c>
      <c r="D1193" s="3" t="s">
        <v>6873</v>
      </c>
      <c r="E1193" s="3" t="s">
        <v>12507</v>
      </c>
      <c r="F1193" s="3" t="s">
        <v>9690</v>
      </c>
      <c r="G1193" s="3" t="s">
        <v>15324</v>
      </c>
      <c r="H1193" s="3" t="s">
        <v>18141</v>
      </c>
      <c r="I1193" s="3" t="s">
        <v>20958</v>
      </c>
    </row>
    <row r="1194" spans="1:9" x14ac:dyDescent="0.25">
      <c r="A1194" s="3" t="s">
        <v>49</v>
      </c>
      <c r="B1194" s="3" t="s">
        <v>1240</v>
      </c>
      <c r="C1194" s="3" t="s">
        <v>4057</v>
      </c>
      <c r="D1194" s="3" t="s">
        <v>6874</v>
      </c>
      <c r="E1194" s="3" t="s">
        <v>12508</v>
      </c>
      <c r="F1194" s="3" t="s">
        <v>9691</v>
      </c>
      <c r="G1194" s="3" t="s">
        <v>15325</v>
      </c>
      <c r="H1194" s="3" t="s">
        <v>18142</v>
      </c>
      <c r="I1194" s="3" t="s">
        <v>20959</v>
      </c>
    </row>
    <row r="1195" spans="1:9" x14ac:dyDescent="0.25">
      <c r="A1195" s="3" t="s">
        <v>49</v>
      </c>
      <c r="B1195" s="3" t="s">
        <v>1241</v>
      </c>
      <c r="C1195" s="3" t="s">
        <v>4058</v>
      </c>
      <c r="D1195" s="3" t="s">
        <v>6875</v>
      </c>
      <c r="E1195" s="3" t="s">
        <v>12509</v>
      </c>
      <c r="F1195" s="3" t="s">
        <v>9692</v>
      </c>
      <c r="G1195" s="3" t="s">
        <v>15326</v>
      </c>
      <c r="H1195" s="3" t="s">
        <v>18143</v>
      </c>
      <c r="I1195" s="3" t="s">
        <v>20960</v>
      </c>
    </row>
    <row r="1196" spans="1:9" x14ac:dyDescent="0.25">
      <c r="A1196" s="3" t="s">
        <v>49</v>
      </c>
      <c r="B1196" s="3" t="s">
        <v>1242</v>
      </c>
      <c r="C1196" s="3" t="s">
        <v>4059</v>
      </c>
      <c r="D1196" s="3" t="s">
        <v>6876</v>
      </c>
      <c r="E1196" s="3" t="s">
        <v>12510</v>
      </c>
      <c r="F1196" s="3" t="s">
        <v>9693</v>
      </c>
      <c r="G1196" s="3" t="s">
        <v>15327</v>
      </c>
      <c r="H1196" s="3" t="s">
        <v>18144</v>
      </c>
      <c r="I1196" s="3" t="s">
        <v>20961</v>
      </c>
    </row>
    <row r="1197" spans="1:9" x14ac:dyDescent="0.25">
      <c r="A1197" s="3" t="s">
        <v>49</v>
      </c>
      <c r="B1197" s="3" t="s">
        <v>1243</v>
      </c>
      <c r="C1197" s="3" t="s">
        <v>4060</v>
      </c>
      <c r="D1197" s="3" t="s">
        <v>6877</v>
      </c>
      <c r="E1197" s="3" t="s">
        <v>12511</v>
      </c>
      <c r="F1197" s="3" t="s">
        <v>9694</v>
      </c>
      <c r="G1197" s="3" t="s">
        <v>15328</v>
      </c>
      <c r="H1197" s="3" t="s">
        <v>18145</v>
      </c>
      <c r="I1197" s="3" t="s">
        <v>20962</v>
      </c>
    </row>
    <row r="1198" spans="1:9" x14ac:dyDescent="0.25">
      <c r="A1198" s="3" t="s">
        <v>49</v>
      </c>
      <c r="B1198" s="3" t="s">
        <v>1244</v>
      </c>
      <c r="C1198" s="3" t="s">
        <v>4061</v>
      </c>
      <c r="D1198" s="3" t="s">
        <v>6878</v>
      </c>
      <c r="E1198" s="3" t="s">
        <v>12512</v>
      </c>
      <c r="F1198" s="3" t="s">
        <v>9695</v>
      </c>
      <c r="G1198" s="3" t="s">
        <v>15329</v>
      </c>
      <c r="H1198" s="3" t="s">
        <v>18146</v>
      </c>
      <c r="I1198" s="3" t="s">
        <v>20963</v>
      </c>
    </row>
    <row r="1199" spans="1:9" x14ac:dyDescent="0.25">
      <c r="A1199" s="3" t="s">
        <v>49</v>
      </c>
      <c r="B1199" s="3" t="s">
        <v>1245</v>
      </c>
      <c r="C1199" s="3" t="s">
        <v>4062</v>
      </c>
      <c r="D1199" s="3" t="s">
        <v>6879</v>
      </c>
      <c r="E1199" s="3" t="s">
        <v>12513</v>
      </c>
      <c r="F1199" s="3" t="s">
        <v>9696</v>
      </c>
      <c r="G1199" s="3" t="s">
        <v>15330</v>
      </c>
      <c r="H1199" s="3" t="s">
        <v>18147</v>
      </c>
      <c r="I1199" s="3" t="s">
        <v>20964</v>
      </c>
    </row>
    <row r="1200" spans="1:9" x14ac:dyDescent="0.25">
      <c r="A1200" s="3" t="s">
        <v>49</v>
      </c>
      <c r="B1200" s="3" t="s">
        <v>1246</v>
      </c>
      <c r="C1200" s="3" t="s">
        <v>4063</v>
      </c>
      <c r="D1200" s="3" t="s">
        <v>6880</v>
      </c>
      <c r="E1200" s="3" t="s">
        <v>12514</v>
      </c>
      <c r="F1200" s="3" t="s">
        <v>9697</v>
      </c>
      <c r="G1200" s="3" t="s">
        <v>15331</v>
      </c>
      <c r="H1200" s="3" t="s">
        <v>18148</v>
      </c>
      <c r="I1200" s="3" t="s">
        <v>20965</v>
      </c>
    </row>
    <row r="1201" spans="1:9" x14ac:dyDescent="0.25">
      <c r="A1201" s="3" t="s">
        <v>49</v>
      </c>
      <c r="B1201" s="3" t="s">
        <v>1247</v>
      </c>
      <c r="C1201" s="3" t="s">
        <v>4064</v>
      </c>
      <c r="D1201" s="3" t="s">
        <v>6881</v>
      </c>
      <c r="E1201" s="3" t="s">
        <v>12515</v>
      </c>
      <c r="F1201" s="3" t="s">
        <v>9698</v>
      </c>
      <c r="G1201" s="3" t="s">
        <v>15332</v>
      </c>
      <c r="H1201" s="3" t="s">
        <v>18149</v>
      </c>
      <c r="I1201" s="3" t="s">
        <v>20966</v>
      </c>
    </row>
    <row r="1202" spans="1:9" x14ac:dyDescent="0.25">
      <c r="A1202" s="3" t="s">
        <v>49</v>
      </c>
      <c r="B1202" s="3" t="s">
        <v>1248</v>
      </c>
      <c r="C1202" s="3" t="s">
        <v>4065</v>
      </c>
      <c r="D1202" s="3" t="s">
        <v>6882</v>
      </c>
      <c r="E1202" s="3" t="s">
        <v>12516</v>
      </c>
      <c r="F1202" s="3" t="s">
        <v>9699</v>
      </c>
      <c r="G1202" s="3" t="s">
        <v>15333</v>
      </c>
      <c r="H1202" s="3" t="s">
        <v>18150</v>
      </c>
      <c r="I1202" s="3" t="s">
        <v>20967</v>
      </c>
    </row>
    <row r="1203" spans="1:9" x14ac:dyDescent="0.25">
      <c r="A1203" s="3" t="s">
        <v>49</v>
      </c>
      <c r="B1203" s="3" t="s">
        <v>1249</v>
      </c>
      <c r="C1203" s="3" t="s">
        <v>4066</v>
      </c>
      <c r="D1203" s="3" t="s">
        <v>6883</v>
      </c>
      <c r="E1203" s="3" t="s">
        <v>12517</v>
      </c>
      <c r="F1203" s="3" t="s">
        <v>9700</v>
      </c>
      <c r="G1203" s="3" t="s">
        <v>15334</v>
      </c>
      <c r="H1203" s="3" t="s">
        <v>18151</v>
      </c>
      <c r="I1203" s="3" t="s">
        <v>20968</v>
      </c>
    </row>
    <row r="1204" spans="1:9" x14ac:dyDescent="0.25">
      <c r="A1204" s="3" t="s">
        <v>49</v>
      </c>
      <c r="B1204" s="3" t="s">
        <v>1250</v>
      </c>
      <c r="C1204" s="3" t="s">
        <v>4067</v>
      </c>
      <c r="D1204" s="3" t="s">
        <v>6884</v>
      </c>
      <c r="E1204" s="3" t="s">
        <v>12518</v>
      </c>
      <c r="F1204" s="3" t="s">
        <v>9701</v>
      </c>
      <c r="G1204" s="3" t="s">
        <v>15335</v>
      </c>
      <c r="H1204" s="3" t="s">
        <v>18152</v>
      </c>
      <c r="I1204" s="3" t="s">
        <v>20969</v>
      </c>
    </row>
    <row r="1205" spans="1:9" x14ac:dyDescent="0.25">
      <c r="A1205" s="3" t="s">
        <v>49</v>
      </c>
      <c r="B1205" s="3" t="s">
        <v>1251</v>
      </c>
      <c r="C1205" s="3" t="s">
        <v>4068</v>
      </c>
      <c r="D1205" s="3" t="s">
        <v>6885</v>
      </c>
      <c r="E1205" s="3" t="s">
        <v>12519</v>
      </c>
      <c r="F1205" s="3" t="s">
        <v>9702</v>
      </c>
      <c r="G1205" s="3" t="s">
        <v>15336</v>
      </c>
      <c r="H1205" s="3" t="s">
        <v>18153</v>
      </c>
      <c r="I1205" s="3" t="s">
        <v>20970</v>
      </c>
    </row>
    <row r="1206" spans="1:9" x14ac:dyDescent="0.25">
      <c r="A1206" s="3" t="s">
        <v>49</v>
      </c>
      <c r="B1206" s="3" t="s">
        <v>1252</v>
      </c>
      <c r="C1206" s="3" t="s">
        <v>4069</v>
      </c>
      <c r="D1206" s="3" t="s">
        <v>6886</v>
      </c>
      <c r="E1206" s="3" t="s">
        <v>12520</v>
      </c>
      <c r="F1206" s="3" t="s">
        <v>9703</v>
      </c>
      <c r="G1206" s="3" t="s">
        <v>15337</v>
      </c>
      <c r="H1206" s="3" t="s">
        <v>18154</v>
      </c>
      <c r="I1206" s="3" t="s">
        <v>20971</v>
      </c>
    </row>
    <row r="1207" spans="1:9" x14ac:dyDescent="0.25">
      <c r="A1207" s="3" t="s">
        <v>49</v>
      </c>
      <c r="B1207" s="3" t="s">
        <v>1253</v>
      </c>
      <c r="C1207" s="3" t="s">
        <v>4070</v>
      </c>
      <c r="D1207" s="3" t="s">
        <v>6887</v>
      </c>
      <c r="E1207" s="3" t="s">
        <v>12521</v>
      </c>
      <c r="F1207" s="3" t="s">
        <v>9704</v>
      </c>
      <c r="G1207" s="3" t="s">
        <v>15338</v>
      </c>
      <c r="H1207" s="3" t="s">
        <v>18155</v>
      </c>
      <c r="I1207" s="3" t="s">
        <v>20972</v>
      </c>
    </row>
    <row r="1208" spans="1:9" x14ac:dyDescent="0.25">
      <c r="A1208" s="3" t="s">
        <v>49</v>
      </c>
      <c r="B1208" s="3" t="s">
        <v>1254</v>
      </c>
      <c r="C1208" s="3" t="s">
        <v>4071</v>
      </c>
      <c r="D1208" s="3" t="s">
        <v>6888</v>
      </c>
      <c r="E1208" s="3" t="s">
        <v>12522</v>
      </c>
      <c r="F1208" s="3" t="s">
        <v>9705</v>
      </c>
      <c r="G1208" s="3" t="s">
        <v>15339</v>
      </c>
      <c r="H1208" s="3" t="s">
        <v>18156</v>
      </c>
      <c r="I1208" s="3" t="s">
        <v>20973</v>
      </c>
    </row>
    <row r="1209" spans="1:9" x14ac:dyDescent="0.25">
      <c r="A1209" s="3" t="s">
        <v>49</v>
      </c>
      <c r="B1209" s="3" t="s">
        <v>1255</v>
      </c>
      <c r="C1209" s="3" t="s">
        <v>4072</v>
      </c>
      <c r="D1209" s="3" t="s">
        <v>6889</v>
      </c>
      <c r="E1209" s="3" t="s">
        <v>12523</v>
      </c>
      <c r="F1209" s="3" t="s">
        <v>9706</v>
      </c>
      <c r="G1209" s="3" t="s">
        <v>15340</v>
      </c>
      <c r="H1209" s="3" t="s">
        <v>18157</v>
      </c>
      <c r="I1209" s="3" t="s">
        <v>20974</v>
      </c>
    </row>
    <row r="1210" spans="1:9" x14ac:dyDescent="0.25">
      <c r="A1210" s="3" t="s">
        <v>49</v>
      </c>
      <c r="B1210" s="3" t="s">
        <v>1256</v>
      </c>
      <c r="C1210" s="3" t="s">
        <v>4073</v>
      </c>
      <c r="D1210" s="3" t="s">
        <v>6890</v>
      </c>
      <c r="E1210" s="3" t="s">
        <v>12524</v>
      </c>
      <c r="F1210" s="3" t="s">
        <v>9707</v>
      </c>
      <c r="G1210" s="3" t="s">
        <v>15341</v>
      </c>
      <c r="H1210" s="3" t="s">
        <v>18158</v>
      </c>
      <c r="I1210" s="3" t="s">
        <v>20975</v>
      </c>
    </row>
    <row r="1211" spans="1:9" x14ac:dyDescent="0.25">
      <c r="A1211" s="3" t="s">
        <v>49</v>
      </c>
      <c r="B1211" s="3" t="s">
        <v>1257</v>
      </c>
      <c r="C1211" s="3" t="s">
        <v>4074</v>
      </c>
      <c r="D1211" s="3" t="s">
        <v>6891</v>
      </c>
      <c r="E1211" s="3" t="s">
        <v>12525</v>
      </c>
      <c r="F1211" s="3" t="s">
        <v>9708</v>
      </c>
      <c r="G1211" s="3" t="s">
        <v>15342</v>
      </c>
      <c r="H1211" s="3" t="s">
        <v>18159</v>
      </c>
      <c r="I1211" s="3" t="s">
        <v>20976</v>
      </c>
    </row>
    <row r="1212" spans="1:9" x14ac:dyDescent="0.25">
      <c r="A1212" s="3" t="s">
        <v>49</v>
      </c>
      <c r="B1212" s="3" t="s">
        <v>1258</v>
      </c>
      <c r="C1212" s="3" t="s">
        <v>4075</v>
      </c>
      <c r="D1212" s="3" t="s">
        <v>6892</v>
      </c>
      <c r="E1212" s="3" t="s">
        <v>12526</v>
      </c>
      <c r="F1212" s="3" t="s">
        <v>9709</v>
      </c>
      <c r="G1212" s="3" t="s">
        <v>15343</v>
      </c>
      <c r="H1212" s="3" t="s">
        <v>18160</v>
      </c>
      <c r="I1212" s="3" t="s">
        <v>20977</v>
      </c>
    </row>
    <row r="1213" spans="1:9" x14ac:dyDescent="0.25">
      <c r="A1213" s="3" t="s">
        <v>49</v>
      </c>
      <c r="B1213" s="3" t="s">
        <v>1259</v>
      </c>
      <c r="C1213" s="3" t="s">
        <v>4076</v>
      </c>
      <c r="D1213" s="3" t="s">
        <v>6893</v>
      </c>
      <c r="E1213" s="3" t="s">
        <v>12527</v>
      </c>
      <c r="F1213" s="3" t="s">
        <v>9710</v>
      </c>
      <c r="G1213" s="3" t="s">
        <v>15344</v>
      </c>
      <c r="H1213" s="3" t="s">
        <v>18161</v>
      </c>
      <c r="I1213" s="3" t="s">
        <v>20978</v>
      </c>
    </row>
    <row r="1214" spans="1:9" x14ac:dyDescent="0.25">
      <c r="A1214" s="3" t="s">
        <v>49</v>
      </c>
      <c r="B1214" s="3" t="s">
        <v>1260</v>
      </c>
      <c r="C1214" s="3" t="s">
        <v>4077</v>
      </c>
      <c r="D1214" s="3" t="s">
        <v>6894</v>
      </c>
      <c r="E1214" s="3" t="s">
        <v>12528</v>
      </c>
      <c r="F1214" s="3" t="s">
        <v>9711</v>
      </c>
      <c r="G1214" s="3" t="s">
        <v>15345</v>
      </c>
      <c r="H1214" s="3" t="s">
        <v>18162</v>
      </c>
      <c r="I1214" s="3" t="s">
        <v>20979</v>
      </c>
    </row>
    <row r="1215" spans="1:9" x14ac:dyDescent="0.25">
      <c r="A1215" s="3" t="s">
        <v>49</v>
      </c>
      <c r="B1215" s="3" t="s">
        <v>1261</v>
      </c>
      <c r="C1215" s="3" t="s">
        <v>4078</v>
      </c>
      <c r="D1215" s="3" t="s">
        <v>6895</v>
      </c>
      <c r="E1215" s="3" t="s">
        <v>12529</v>
      </c>
      <c r="F1215" s="3" t="s">
        <v>9712</v>
      </c>
      <c r="G1215" s="3" t="s">
        <v>15346</v>
      </c>
      <c r="H1215" s="3" t="s">
        <v>18163</v>
      </c>
      <c r="I1215" s="3" t="s">
        <v>20980</v>
      </c>
    </row>
    <row r="1216" spans="1:9" x14ac:dyDescent="0.25">
      <c r="A1216" s="3" t="s">
        <v>49</v>
      </c>
      <c r="B1216" s="3" t="s">
        <v>1262</v>
      </c>
      <c r="C1216" s="3" t="s">
        <v>4079</v>
      </c>
      <c r="D1216" s="3" t="s">
        <v>6896</v>
      </c>
      <c r="E1216" s="3" t="s">
        <v>12530</v>
      </c>
      <c r="F1216" s="3" t="s">
        <v>9713</v>
      </c>
      <c r="G1216" s="3" t="s">
        <v>15347</v>
      </c>
      <c r="H1216" s="3" t="s">
        <v>18164</v>
      </c>
      <c r="I1216" s="3" t="s">
        <v>20981</v>
      </c>
    </row>
    <row r="1217" spans="1:9" x14ac:dyDescent="0.25">
      <c r="A1217" s="3" t="s">
        <v>49</v>
      </c>
      <c r="B1217" s="3" t="s">
        <v>1263</v>
      </c>
      <c r="C1217" s="3" t="s">
        <v>4080</v>
      </c>
      <c r="D1217" s="3" t="s">
        <v>6897</v>
      </c>
      <c r="E1217" s="3" t="s">
        <v>12531</v>
      </c>
      <c r="F1217" s="3" t="s">
        <v>9714</v>
      </c>
      <c r="G1217" s="3" t="s">
        <v>15348</v>
      </c>
      <c r="H1217" s="3" t="s">
        <v>18165</v>
      </c>
      <c r="I1217" s="3" t="s">
        <v>20982</v>
      </c>
    </row>
    <row r="1218" spans="1:9" x14ac:dyDescent="0.25">
      <c r="A1218" s="3" t="s">
        <v>49</v>
      </c>
      <c r="B1218" s="3" t="s">
        <v>1264</v>
      </c>
      <c r="C1218" s="3" t="s">
        <v>4081</v>
      </c>
      <c r="D1218" s="3" t="s">
        <v>6898</v>
      </c>
      <c r="E1218" s="3" t="s">
        <v>12532</v>
      </c>
      <c r="F1218" s="3" t="s">
        <v>9715</v>
      </c>
      <c r="G1218" s="3" t="s">
        <v>15349</v>
      </c>
      <c r="H1218" s="3" t="s">
        <v>18166</v>
      </c>
      <c r="I1218" s="3" t="s">
        <v>20983</v>
      </c>
    </row>
    <row r="1219" spans="1:9" x14ac:dyDescent="0.25">
      <c r="A1219" s="3" t="s">
        <v>49</v>
      </c>
      <c r="B1219" s="3" t="s">
        <v>1265</v>
      </c>
      <c r="C1219" s="3" t="s">
        <v>4082</v>
      </c>
      <c r="D1219" s="3" t="s">
        <v>6899</v>
      </c>
      <c r="E1219" s="3" t="s">
        <v>12533</v>
      </c>
      <c r="F1219" s="3" t="s">
        <v>9716</v>
      </c>
      <c r="G1219" s="3" t="s">
        <v>15350</v>
      </c>
      <c r="H1219" s="3" t="s">
        <v>18167</v>
      </c>
      <c r="I1219" s="3" t="s">
        <v>20984</v>
      </c>
    </row>
    <row r="1220" spans="1:9" x14ac:dyDescent="0.25">
      <c r="A1220" s="3" t="s">
        <v>49</v>
      </c>
      <c r="B1220" s="3" t="s">
        <v>1266</v>
      </c>
      <c r="C1220" s="3" t="s">
        <v>4083</v>
      </c>
      <c r="D1220" s="3" t="s">
        <v>6900</v>
      </c>
      <c r="E1220" s="3" t="s">
        <v>12534</v>
      </c>
      <c r="F1220" s="3" t="s">
        <v>9717</v>
      </c>
      <c r="G1220" s="3" t="s">
        <v>15351</v>
      </c>
      <c r="H1220" s="3" t="s">
        <v>18168</v>
      </c>
      <c r="I1220" s="3" t="s">
        <v>20985</v>
      </c>
    </row>
    <row r="1221" spans="1:9" x14ac:dyDescent="0.25">
      <c r="A1221" s="3" t="s">
        <v>49</v>
      </c>
      <c r="B1221" s="3" t="s">
        <v>1267</v>
      </c>
      <c r="C1221" s="3" t="s">
        <v>4084</v>
      </c>
      <c r="D1221" s="3" t="s">
        <v>6901</v>
      </c>
      <c r="E1221" s="3" t="s">
        <v>12535</v>
      </c>
      <c r="F1221" s="3" t="s">
        <v>9718</v>
      </c>
      <c r="G1221" s="3" t="s">
        <v>15352</v>
      </c>
      <c r="H1221" s="3" t="s">
        <v>18169</v>
      </c>
      <c r="I1221" s="3" t="s">
        <v>20986</v>
      </c>
    </row>
    <row r="1222" spans="1:9" x14ac:dyDescent="0.25">
      <c r="A1222" s="3" t="s">
        <v>49</v>
      </c>
      <c r="B1222" s="3" t="s">
        <v>1268</v>
      </c>
      <c r="C1222" s="3" t="s">
        <v>4085</v>
      </c>
      <c r="D1222" s="3" t="s">
        <v>6902</v>
      </c>
      <c r="E1222" s="3" t="s">
        <v>12536</v>
      </c>
      <c r="F1222" s="3" t="s">
        <v>9719</v>
      </c>
      <c r="G1222" s="3" t="s">
        <v>15353</v>
      </c>
      <c r="H1222" s="3" t="s">
        <v>18170</v>
      </c>
      <c r="I1222" s="3" t="s">
        <v>20987</v>
      </c>
    </row>
    <row r="1223" spans="1:9" x14ac:dyDescent="0.25">
      <c r="A1223" s="3" t="s">
        <v>49</v>
      </c>
      <c r="B1223" s="3" t="s">
        <v>1269</v>
      </c>
      <c r="C1223" s="3" t="s">
        <v>4086</v>
      </c>
      <c r="D1223" s="3" t="s">
        <v>6903</v>
      </c>
      <c r="E1223" s="3" t="s">
        <v>12537</v>
      </c>
      <c r="F1223" s="3" t="s">
        <v>9720</v>
      </c>
      <c r="G1223" s="3" t="s">
        <v>15354</v>
      </c>
      <c r="H1223" s="3" t="s">
        <v>18171</v>
      </c>
      <c r="I1223" s="3" t="s">
        <v>20988</v>
      </c>
    </row>
    <row r="1224" spans="1:9" x14ac:dyDescent="0.25">
      <c r="A1224" s="3" t="s">
        <v>49</v>
      </c>
      <c r="B1224" s="3" t="s">
        <v>1270</v>
      </c>
      <c r="C1224" s="3" t="s">
        <v>4087</v>
      </c>
      <c r="D1224" s="3" t="s">
        <v>6904</v>
      </c>
      <c r="E1224" s="3" t="s">
        <v>12538</v>
      </c>
      <c r="F1224" s="3" t="s">
        <v>9721</v>
      </c>
      <c r="G1224" s="3" t="s">
        <v>15355</v>
      </c>
      <c r="H1224" s="3" t="s">
        <v>18172</v>
      </c>
      <c r="I1224" s="3" t="s">
        <v>20989</v>
      </c>
    </row>
    <row r="1225" spans="1:9" x14ac:dyDescent="0.25">
      <c r="A1225" s="3" t="s">
        <v>49</v>
      </c>
      <c r="B1225" s="3" t="s">
        <v>1271</v>
      </c>
      <c r="C1225" s="3" t="s">
        <v>4088</v>
      </c>
      <c r="D1225" s="3" t="s">
        <v>6905</v>
      </c>
      <c r="E1225" s="3" t="s">
        <v>12539</v>
      </c>
      <c r="F1225" s="3" t="s">
        <v>9722</v>
      </c>
      <c r="G1225" s="3" t="s">
        <v>15356</v>
      </c>
      <c r="H1225" s="3" t="s">
        <v>18173</v>
      </c>
      <c r="I1225" s="3" t="s">
        <v>20990</v>
      </c>
    </row>
    <row r="1226" spans="1:9" x14ac:dyDescent="0.25">
      <c r="A1226" s="3" t="s">
        <v>49</v>
      </c>
      <c r="B1226" s="3" t="s">
        <v>1272</v>
      </c>
      <c r="C1226" s="3" t="s">
        <v>4089</v>
      </c>
      <c r="D1226" s="3" t="s">
        <v>6906</v>
      </c>
      <c r="E1226" s="3" t="s">
        <v>12540</v>
      </c>
      <c r="F1226" s="3" t="s">
        <v>9723</v>
      </c>
      <c r="G1226" s="3" t="s">
        <v>15357</v>
      </c>
      <c r="H1226" s="3" t="s">
        <v>18174</v>
      </c>
      <c r="I1226" s="3" t="s">
        <v>20991</v>
      </c>
    </row>
    <row r="1227" spans="1:9" x14ac:dyDescent="0.25">
      <c r="A1227" s="3" t="s">
        <v>49</v>
      </c>
      <c r="B1227" s="3" t="s">
        <v>1273</v>
      </c>
      <c r="C1227" s="3" t="s">
        <v>4090</v>
      </c>
      <c r="D1227" s="3" t="s">
        <v>6907</v>
      </c>
      <c r="E1227" s="3" t="s">
        <v>12541</v>
      </c>
      <c r="F1227" s="3" t="s">
        <v>9724</v>
      </c>
      <c r="G1227" s="3" t="s">
        <v>15358</v>
      </c>
      <c r="H1227" s="3" t="s">
        <v>18175</v>
      </c>
      <c r="I1227" s="3" t="s">
        <v>20992</v>
      </c>
    </row>
    <row r="1228" spans="1:9" x14ac:dyDescent="0.25">
      <c r="A1228" s="3" t="s">
        <v>49</v>
      </c>
      <c r="B1228" s="3" t="s">
        <v>1274</v>
      </c>
      <c r="C1228" s="3" t="s">
        <v>4091</v>
      </c>
      <c r="D1228" s="3" t="s">
        <v>6908</v>
      </c>
      <c r="E1228" s="3" t="s">
        <v>12542</v>
      </c>
      <c r="F1228" s="3" t="s">
        <v>9725</v>
      </c>
      <c r="G1228" s="3" t="s">
        <v>15359</v>
      </c>
      <c r="H1228" s="3" t="s">
        <v>18176</v>
      </c>
      <c r="I1228" s="3" t="s">
        <v>20993</v>
      </c>
    </row>
    <row r="1229" spans="1:9" x14ac:dyDescent="0.25">
      <c r="A1229" s="3" t="s">
        <v>49</v>
      </c>
      <c r="B1229" s="3" t="s">
        <v>1275</v>
      </c>
      <c r="C1229" s="3" t="s">
        <v>4092</v>
      </c>
      <c r="D1229" s="3" t="s">
        <v>6909</v>
      </c>
      <c r="E1229" s="3" t="s">
        <v>12543</v>
      </c>
      <c r="F1229" s="3" t="s">
        <v>9726</v>
      </c>
      <c r="G1229" s="3" t="s">
        <v>15360</v>
      </c>
      <c r="H1229" s="3" t="s">
        <v>18177</v>
      </c>
      <c r="I1229" s="3" t="s">
        <v>20994</v>
      </c>
    </row>
    <row r="1230" spans="1:9" x14ac:dyDescent="0.25">
      <c r="A1230" s="3" t="s">
        <v>49</v>
      </c>
      <c r="B1230" s="3" t="s">
        <v>1276</v>
      </c>
      <c r="C1230" s="3" t="s">
        <v>4093</v>
      </c>
      <c r="D1230" s="3" t="s">
        <v>6910</v>
      </c>
      <c r="E1230" s="3" t="s">
        <v>12544</v>
      </c>
      <c r="F1230" s="3" t="s">
        <v>9727</v>
      </c>
      <c r="G1230" s="3" t="s">
        <v>15361</v>
      </c>
      <c r="H1230" s="3" t="s">
        <v>18178</v>
      </c>
      <c r="I1230" s="3" t="s">
        <v>20995</v>
      </c>
    </row>
    <row r="1231" spans="1:9" x14ac:dyDescent="0.25">
      <c r="A1231" s="3" t="s">
        <v>49</v>
      </c>
      <c r="B1231" s="3" t="s">
        <v>1277</v>
      </c>
      <c r="C1231" s="3" t="s">
        <v>4094</v>
      </c>
      <c r="D1231" s="3" t="s">
        <v>6911</v>
      </c>
      <c r="E1231" s="3" t="s">
        <v>12545</v>
      </c>
      <c r="F1231" s="3" t="s">
        <v>9728</v>
      </c>
      <c r="G1231" s="3" t="s">
        <v>15362</v>
      </c>
      <c r="H1231" s="3" t="s">
        <v>18179</v>
      </c>
      <c r="I1231" s="3" t="s">
        <v>20996</v>
      </c>
    </row>
    <row r="1232" spans="1:9" x14ac:dyDescent="0.25">
      <c r="A1232" s="3" t="s">
        <v>49</v>
      </c>
      <c r="B1232" s="3" t="s">
        <v>1278</v>
      </c>
      <c r="C1232" s="3" t="s">
        <v>4095</v>
      </c>
      <c r="D1232" s="3" t="s">
        <v>6912</v>
      </c>
      <c r="E1232" s="3" t="s">
        <v>12546</v>
      </c>
      <c r="F1232" s="3" t="s">
        <v>9729</v>
      </c>
      <c r="G1232" s="3" t="s">
        <v>15363</v>
      </c>
      <c r="H1232" s="3" t="s">
        <v>18180</v>
      </c>
      <c r="I1232" s="3" t="s">
        <v>20997</v>
      </c>
    </row>
    <row r="1233" spans="1:9" x14ac:dyDescent="0.25">
      <c r="A1233" s="3" t="s">
        <v>49</v>
      </c>
      <c r="B1233" s="3" t="s">
        <v>1279</v>
      </c>
      <c r="C1233" s="3" t="s">
        <v>4096</v>
      </c>
      <c r="D1233" s="3" t="s">
        <v>6913</v>
      </c>
      <c r="E1233" s="3" t="s">
        <v>12547</v>
      </c>
      <c r="F1233" s="3" t="s">
        <v>9730</v>
      </c>
      <c r="G1233" s="3" t="s">
        <v>15364</v>
      </c>
      <c r="H1233" s="3" t="s">
        <v>18181</v>
      </c>
      <c r="I1233" s="3" t="s">
        <v>20998</v>
      </c>
    </row>
    <row r="1234" spans="1:9" x14ac:dyDescent="0.25">
      <c r="A1234" s="3" t="s">
        <v>49</v>
      </c>
      <c r="B1234" s="3" t="s">
        <v>1280</v>
      </c>
      <c r="C1234" s="3" t="s">
        <v>4097</v>
      </c>
      <c r="D1234" s="3" t="s">
        <v>6914</v>
      </c>
      <c r="E1234" s="3" t="s">
        <v>12548</v>
      </c>
      <c r="F1234" s="3" t="s">
        <v>9731</v>
      </c>
      <c r="G1234" s="3" t="s">
        <v>15365</v>
      </c>
      <c r="H1234" s="3" t="s">
        <v>18182</v>
      </c>
      <c r="I1234" s="3" t="s">
        <v>20999</v>
      </c>
    </row>
    <row r="1235" spans="1:9" x14ac:dyDescent="0.25">
      <c r="A1235" s="3" t="s">
        <v>49</v>
      </c>
      <c r="B1235" s="3" t="s">
        <v>1281</v>
      </c>
      <c r="C1235" s="3" t="s">
        <v>4098</v>
      </c>
      <c r="D1235" s="3" t="s">
        <v>6915</v>
      </c>
      <c r="E1235" s="3" t="s">
        <v>12549</v>
      </c>
      <c r="F1235" s="3" t="s">
        <v>9732</v>
      </c>
      <c r="G1235" s="3" t="s">
        <v>15366</v>
      </c>
      <c r="H1235" s="3" t="s">
        <v>18183</v>
      </c>
      <c r="I1235" s="3" t="s">
        <v>21000</v>
      </c>
    </row>
    <row r="1236" spans="1:9" x14ac:dyDescent="0.25">
      <c r="A1236" s="3" t="s">
        <v>49</v>
      </c>
      <c r="B1236" s="3" t="s">
        <v>1282</v>
      </c>
      <c r="C1236" s="3" t="s">
        <v>4099</v>
      </c>
      <c r="D1236" s="3" t="s">
        <v>6916</v>
      </c>
      <c r="E1236" s="3" t="s">
        <v>12550</v>
      </c>
      <c r="F1236" s="3" t="s">
        <v>9733</v>
      </c>
      <c r="G1236" s="3" t="s">
        <v>15367</v>
      </c>
      <c r="H1236" s="3" t="s">
        <v>18184</v>
      </c>
      <c r="I1236" s="3" t="s">
        <v>21001</v>
      </c>
    </row>
    <row r="1237" spans="1:9" x14ac:dyDescent="0.25">
      <c r="A1237" s="3" t="s">
        <v>49</v>
      </c>
      <c r="B1237" s="3" t="s">
        <v>1283</v>
      </c>
      <c r="C1237" s="3" t="s">
        <v>4100</v>
      </c>
      <c r="D1237" s="3" t="s">
        <v>6917</v>
      </c>
      <c r="E1237" s="3" t="s">
        <v>12551</v>
      </c>
      <c r="F1237" s="3" t="s">
        <v>9734</v>
      </c>
      <c r="G1237" s="3" t="s">
        <v>15368</v>
      </c>
      <c r="H1237" s="3" t="s">
        <v>18185</v>
      </c>
      <c r="I1237" s="3" t="s">
        <v>21002</v>
      </c>
    </row>
    <row r="1238" spans="1:9" x14ac:dyDescent="0.25">
      <c r="A1238" s="3" t="s">
        <v>49</v>
      </c>
      <c r="B1238" s="3" t="s">
        <v>1284</v>
      </c>
      <c r="C1238" s="3" t="s">
        <v>4101</v>
      </c>
      <c r="D1238" s="3" t="s">
        <v>6918</v>
      </c>
      <c r="E1238" s="3" t="s">
        <v>12552</v>
      </c>
      <c r="F1238" s="3" t="s">
        <v>9735</v>
      </c>
      <c r="G1238" s="3" t="s">
        <v>15369</v>
      </c>
      <c r="H1238" s="3" t="s">
        <v>18186</v>
      </c>
      <c r="I1238" s="3" t="s">
        <v>21003</v>
      </c>
    </row>
    <row r="1239" spans="1:9" x14ac:dyDescent="0.25">
      <c r="A1239" s="3" t="s">
        <v>49</v>
      </c>
      <c r="B1239" s="3" t="s">
        <v>1285</v>
      </c>
      <c r="C1239" s="3" t="s">
        <v>4102</v>
      </c>
      <c r="D1239" s="3" t="s">
        <v>6919</v>
      </c>
      <c r="E1239" s="3" t="s">
        <v>12553</v>
      </c>
      <c r="F1239" s="3" t="s">
        <v>9736</v>
      </c>
      <c r="G1239" s="3" t="s">
        <v>15370</v>
      </c>
      <c r="H1239" s="3" t="s">
        <v>18187</v>
      </c>
      <c r="I1239" s="3" t="s">
        <v>21004</v>
      </c>
    </row>
    <row r="1240" spans="1:9" x14ac:dyDescent="0.25">
      <c r="A1240" s="3" t="s">
        <v>49</v>
      </c>
      <c r="B1240" s="3" t="s">
        <v>1286</v>
      </c>
      <c r="C1240" s="3" t="s">
        <v>4103</v>
      </c>
      <c r="D1240" s="3" t="s">
        <v>6920</v>
      </c>
      <c r="E1240" s="3" t="s">
        <v>12554</v>
      </c>
      <c r="F1240" s="3" t="s">
        <v>9737</v>
      </c>
      <c r="G1240" s="3" t="s">
        <v>15371</v>
      </c>
      <c r="H1240" s="3" t="s">
        <v>18188</v>
      </c>
      <c r="I1240" s="3" t="s">
        <v>21005</v>
      </c>
    </row>
    <row r="1241" spans="1:9" x14ac:dyDescent="0.25">
      <c r="A1241" s="3" t="s">
        <v>49</v>
      </c>
      <c r="B1241" s="3" t="s">
        <v>1287</v>
      </c>
      <c r="C1241" s="3" t="s">
        <v>4104</v>
      </c>
      <c r="D1241" s="3" t="s">
        <v>6921</v>
      </c>
      <c r="E1241" s="3" t="s">
        <v>12555</v>
      </c>
      <c r="F1241" s="3" t="s">
        <v>9738</v>
      </c>
      <c r="G1241" s="3" t="s">
        <v>15372</v>
      </c>
      <c r="H1241" s="3" t="s">
        <v>18189</v>
      </c>
      <c r="I1241" s="3" t="s">
        <v>21006</v>
      </c>
    </row>
    <row r="1242" spans="1:9" x14ac:dyDescent="0.25">
      <c r="A1242" s="3" t="s">
        <v>49</v>
      </c>
      <c r="B1242" s="3" t="s">
        <v>1288</v>
      </c>
      <c r="C1242" s="3" t="s">
        <v>4105</v>
      </c>
      <c r="D1242" s="3" t="s">
        <v>6922</v>
      </c>
      <c r="E1242" s="3" t="s">
        <v>12556</v>
      </c>
      <c r="F1242" s="3" t="s">
        <v>9739</v>
      </c>
      <c r="G1242" s="3" t="s">
        <v>15373</v>
      </c>
      <c r="H1242" s="3" t="s">
        <v>18190</v>
      </c>
      <c r="I1242" s="3" t="s">
        <v>21007</v>
      </c>
    </row>
    <row r="1243" spans="1:9" x14ac:dyDescent="0.25">
      <c r="A1243" s="3" t="s">
        <v>49</v>
      </c>
      <c r="B1243" s="3" t="s">
        <v>1289</v>
      </c>
      <c r="C1243" s="3" t="s">
        <v>4106</v>
      </c>
      <c r="D1243" s="3" t="s">
        <v>6923</v>
      </c>
      <c r="E1243" s="3" t="s">
        <v>12557</v>
      </c>
      <c r="F1243" s="3" t="s">
        <v>9740</v>
      </c>
      <c r="G1243" s="3" t="s">
        <v>15374</v>
      </c>
      <c r="H1243" s="3" t="s">
        <v>18191</v>
      </c>
      <c r="I1243" s="3" t="s">
        <v>21008</v>
      </c>
    </row>
    <row r="1244" spans="1:9" x14ac:dyDescent="0.25">
      <c r="A1244" s="3" t="s">
        <v>49</v>
      </c>
      <c r="B1244" s="3" t="s">
        <v>1290</v>
      </c>
      <c r="C1244" s="3" t="s">
        <v>4107</v>
      </c>
      <c r="D1244" s="3" t="s">
        <v>6924</v>
      </c>
      <c r="E1244" s="3" t="s">
        <v>12558</v>
      </c>
      <c r="F1244" s="3" t="s">
        <v>9741</v>
      </c>
      <c r="G1244" s="3" t="s">
        <v>15375</v>
      </c>
      <c r="H1244" s="3" t="s">
        <v>18192</v>
      </c>
      <c r="I1244" s="3" t="s">
        <v>21009</v>
      </c>
    </row>
    <row r="1245" spans="1:9" x14ac:dyDescent="0.25">
      <c r="A1245" s="3" t="s">
        <v>49</v>
      </c>
      <c r="B1245" s="3" t="s">
        <v>1291</v>
      </c>
      <c r="C1245" s="3" t="s">
        <v>4108</v>
      </c>
      <c r="D1245" s="3" t="s">
        <v>6925</v>
      </c>
      <c r="E1245" s="3" t="s">
        <v>12559</v>
      </c>
      <c r="F1245" s="3" t="s">
        <v>9742</v>
      </c>
      <c r="G1245" s="3" t="s">
        <v>15376</v>
      </c>
      <c r="H1245" s="3" t="s">
        <v>18193</v>
      </c>
      <c r="I1245" s="3" t="s">
        <v>21010</v>
      </c>
    </row>
    <row r="1246" spans="1:9" x14ac:dyDescent="0.25">
      <c r="A1246" s="3" t="s">
        <v>49</v>
      </c>
      <c r="B1246" s="3" t="s">
        <v>1292</v>
      </c>
      <c r="C1246" s="3" t="s">
        <v>4109</v>
      </c>
      <c r="D1246" s="3" t="s">
        <v>6926</v>
      </c>
      <c r="E1246" s="3" t="s">
        <v>12560</v>
      </c>
      <c r="F1246" s="3" t="s">
        <v>9743</v>
      </c>
      <c r="G1246" s="3" t="s">
        <v>15377</v>
      </c>
      <c r="H1246" s="3" t="s">
        <v>18194</v>
      </c>
      <c r="I1246" s="3" t="s">
        <v>21011</v>
      </c>
    </row>
    <row r="1247" spans="1:9" x14ac:dyDescent="0.25">
      <c r="A1247" s="3" t="s">
        <v>49</v>
      </c>
      <c r="B1247" s="3" t="s">
        <v>1293</v>
      </c>
      <c r="C1247" s="3" t="s">
        <v>4110</v>
      </c>
      <c r="D1247" s="3" t="s">
        <v>6927</v>
      </c>
      <c r="E1247" s="3" t="s">
        <v>12561</v>
      </c>
      <c r="F1247" s="3" t="s">
        <v>9744</v>
      </c>
      <c r="G1247" s="3" t="s">
        <v>15378</v>
      </c>
      <c r="H1247" s="3" t="s">
        <v>18195</v>
      </c>
      <c r="I1247" s="3" t="s">
        <v>21012</v>
      </c>
    </row>
    <row r="1248" spans="1:9" x14ac:dyDescent="0.25">
      <c r="A1248" s="3" t="s">
        <v>49</v>
      </c>
      <c r="B1248" s="3" t="s">
        <v>1294</v>
      </c>
      <c r="C1248" s="3" t="s">
        <v>4111</v>
      </c>
      <c r="D1248" s="3" t="s">
        <v>6928</v>
      </c>
      <c r="E1248" s="3" t="s">
        <v>12562</v>
      </c>
      <c r="F1248" s="3" t="s">
        <v>9745</v>
      </c>
      <c r="G1248" s="3" t="s">
        <v>15379</v>
      </c>
      <c r="H1248" s="3" t="s">
        <v>18196</v>
      </c>
      <c r="I1248" s="3" t="s">
        <v>21013</v>
      </c>
    </row>
    <row r="1249" spans="1:9" x14ac:dyDescent="0.25">
      <c r="A1249" s="3" t="s">
        <v>49</v>
      </c>
      <c r="B1249" s="3" t="s">
        <v>1295</v>
      </c>
      <c r="C1249" s="3" t="s">
        <v>4112</v>
      </c>
      <c r="D1249" s="3" t="s">
        <v>6929</v>
      </c>
      <c r="E1249" s="3" t="s">
        <v>12563</v>
      </c>
      <c r="F1249" s="3" t="s">
        <v>9746</v>
      </c>
      <c r="G1249" s="3" t="s">
        <v>15380</v>
      </c>
      <c r="H1249" s="3" t="s">
        <v>18197</v>
      </c>
      <c r="I1249" s="3" t="s">
        <v>21014</v>
      </c>
    </row>
    <row r="1250" spans="1:9" x14ac:dyDescent="0.25">
      <c r="A1250" s="3" t="s">
        <v>49</v>
      </c>
      <c r="B1250" s="3" t="s">
        <v>1296</v>
      </c>
      <c r="C1250" s="3" t="s">
        <v>4113</v>
      </c>
      <c r="D1250" s="3" t="s">
        <v>6930</v>
      </c>
      <c r="E1250" s="3" t="s">
        <v>12564</v>
      </c>
      <c r="F1250" s="3" t="s">
        <v>9747</v>
      </c>
      <c r="G1250" s="3" t="s">
        <v>15381</v>
      </c>
      <c r="H1250" s="3" t="s">
        <v>18198</v>
      </c>
      <c r="I1250" s="3" t="s">
        <v>21015</v>
      </c>
    </row>
    <row r="1251" spans="1:9" x14ac:dyDescent="0.25">
      <c r="A1251" s="3" t="s">
        <v>49</v>
      </c>
      <c r="B1251" s="3" t="s">
        <v>1297</v>
      </c>
      <c r="C1251" s="3" t="s">
        <v>4114</v>
      </c>
      <c r="D1251" s="3" t="s">
        <v>6931</v>
      </c>
      <c r="E1251" s="3" t="s">
        <v>12565</v>
      </c>
      <c r="F1251" s="3" t="s">
        <v>9748</v>
      </c>
      <c r="G1251" s="3" t="s">
        <v>15382</v>
      </c>
      <c r="H1251" s="3" t="s">
        <v>18199</v>
      </c>
      <c r="I1251" s="3" t="s">
        <v>21016</v>
      </c>
    </row>
    <row r="1252" spans="1:9" x14ac:dyDescent="0.25">
      <c r="A1252" s="3" t="s">
        <v>49</v>
      </c>
      <c r="B1252" s="3" t="s">
        <v>1298</v>
      </c>
      <c r="C1252" s="3" t="s">
        <v>4115</v>
      </c>
      <c r="D1252" s="3" t="s">
        <v>6932</v>
      </c>
      <c r="E1252" s="3" t="s">
        <v>12566</v>
      </c>
      <c r="F1252" s="3" t="s">
        <v>9749</v>
      </c>
      <c r="G1252" s="3" t="s">
        <v>15383</v>
      </c>
      <c r="H1252" s="3" t="s">
        <v>18200</v>
      </c>
      <c r="I1252" s="3" t="s">
        <v>21017</v>
      </c>
    </row>
    <row r="1253" spans="1:9" x14ac:dyDescent="0.25">
      <c r="A1253" s="3" t="s">
        <v>49</v>
      </c>
      <c r="B1253" s="3" t="s">
        <v>1299</v>
      </c>
      <c r="C1253" s="3" t="s">
        <v>4116</v>
      </c>
      <c r="D1253" s="3" t="s">
        <v>6933</v>
      </c>
      <c r="E1253" s="3" t="s">
        <v>12567</v>
      </c>
      <c r="F1253" s="3" t="s">
        <v>9750</v>
      </c>
      <c r="G1253" s="3" t="s">
        <v>15384</v>
      </c>
      <c r="H1253" s="3" t="s">
        <v>18201</v>
      </c>
      <c r="I1253" s="3" t="s">
        <v>21018</v>
      </c>
    </row>
    <row r="1254" spans="1:9" x14ac:dyDescent="0.25">
      <c r="A1254" s="3" t="s">
        <v>49</v>
      </c>
      <c r="B1254" s="3" t="s">
        <v>1300</v>
      </c>
      <c r="C1254" s="3" t="s">
        <v>4117</v>
      </c>
      <c r="D1254" s="3" t="s">
        <v>6934</v>
      </c>
      <c r="E1254" s="3" t="s">
        <v>12568</v>
      </c>
      <c r="F1254" s="3" t="s">
        <v>9751</v>
      </c>
      <c r="G1254" s="3" t="s">
        <v>15385</v>
      </c>
      <c r="H1254" s="3" t="s">
        <v>18202</v>
      </c>
      <c r="I1254" s="3" t="s">
        <v>21019</v>
      </c>
    </row>
    <row r="1255" spans="1:9" x14ac:dyDescent="0.25">
      <c r="A1255" s="3" t="s">
        <v>49</v>
      </c>
      <c r="B1255" s="3" t="s">
        <v>1301</v>
      </c>
      <c r="C1255" s="3" t="s">
        <v>4118</v>
      </c>
      <c r="D1255" s="3" t="s">
        <v>6935</v>
      </c>
      <c r="E1255" s="3" t="s">
        <v>12569</v>
      </c>
      <c r="F1255" s="3" t="s">
        <v>9752</v>
      </c>
      <c r="G1255" s="3" t="s">
        <v>15386</v>
      </c>
      <c r="H1255" s="3" t="s">
        <v>18203</v>
      </c>
      <c r="I1255" s="3" t="s">
        <v>21020</v>
      </c>
    </row>
    <row r="1256" spans="1:9" x14ac:dyDescent="0.25">
      <c r="A1256" s="3" t="s">
        <v>49</v>
      </c>
      <c r="B1256" s="3" t="s">
        <v>1302</v>
      </c>
      <c r="C1256" s="3" t="s">
        <v>4119</v>
      </c>
      <c r="D1256" s="3" t="s">
        <v>6936</v>
      </c>
      <c r="E1256" s="3" t="s">
        <v>12570</v>
      </c>
      <c r="F1256" s="3" t="s">
        <v>9753</v>
      </c>
      <c r="G1256" s="3" t="s">
        <v>15387</v>
      </c>
      <c r="H1256" s="3" t="s">
        <v>18204</v>
      </c>
      <c r="I1256" s="3" t="s">
        <v>21021</v>
      </c>
    </row>
    <row r="1257" spans="1:9" x14ac:dyDescent="0.25">
      <c r="A1257" s="3" t="s">
        <v>49</v>
      </c>
      <c r="B1257" s="3" t="s">
        <v>1303</v>
      </c>
      <c r="C1257" s="3" t="s">
        <v>4120</v>
      </c>
      <c r="D1257" s="3" t="s">
        <v>6937</v>
      </c>
      <c r="E1257" s="3" t="s">
        <v>12571</v>
      </c>
      <c r="F1257" s="3" t="s">
        <v>9754</v>
      </c>
      <c r="G1257" s="3" t="s">
        <v>15388</v>
      </c>
      <c r="H1257" s="3" t="s">
        <v>18205</v>
      </c>
      <c r="I1257" s="3" t="s">
        <v>21022</v>
      </c>
    </row>
    <row r="1258" spans="1:9" x14ac:dyDescent="0.25">
      <c r="A1258" s="3" t="s">
        <v>49</v>
      </c>
      <c r="B1258" s="3" t="s">
        <v>1304</v>
      </c>
      <c r="C1258" s="3" t="s">
        <v>4121</v>
      </c>
      <c r="D1258" s="3" t="s">
        <v>6938</v>
      </c>
      <c r="E1258" s="3" t="s">
        <v>12572</v>
      </c>
      <c r="F1258" s="3" t="s">
        <v>9755</v>
      </c>
      <c r="G1258" s="3" t="s">
        <v>15389</v>
      </c>
      <c r="H1258" s="3" t="s">
        <v>18206</v>
      </c>
      <c r="I1258" s="3" t="s">
        <v>21023</v>
      </c>
    </row>
    <row r="1259" spans="1:9" x14ac:dyDescent="0.25">
      <c r="A1259" s="3" t="s">
        <v>49</v>
      </c>
      <c r="B1259" s="3" t="s">
        <v>1305</v>
      </c>
      <c r="C1259" s="3" t="s">
        <v>4122</v>
      </c>
      <c r="D1259" s="3" t="s">
        <v>6939</v>
      </c>
      <c r="E1259" s="3" t="s">
        <v>12573</v>
      </c>
      <c r="F1259" s="3" t="s">
        <v>9756</v>
      </c>
      <c r="G1259" s="3" t="s">
        <v>15390</v>
      </c>
      <c r="H1259" s="3" t="s">
        <v>18207</v>
      </c>
      <c r="I1259" s="3" t="s">
        <v>21024</v>
      </c>
    </row>
    <row r="1260" spans="1:9" x14ac:dyDescent="0.25">
      <c r="A1260" s="3" t="s">
        <v>49</v>
      </c>
      <c r="B1260" s="3" t="s">
        <v>1306</v>
      </c>
      <c r="C1260" s="3" t="s">
        <v>4123</v>
      </c>
      <c r="D1260" s="3" t="s">
        <v>6940</v>
      </c>
      <c r="E1260" s="3" t="s">
        <v>12574</v>
      </c>
      <c r="F1260" s="3" t="s">
        <v>9757</v>
      </c>
      <c r="G1260" s="3" t="s">
        <v>15391</v>
      </c>
      <c r="H1260" s="3" t="s">
        <v>18208</v>
      </c>
      <c r="I1260" s="3" t="s">
        <v>21025</v>
      </c>
    </row>
    <row r="1261" spans="1:9" x14ac:dyDescent="0.25">
      <c r="A1261" s="3" t="s">
        <v>49</v>
      </c>
      <c r="B1261" s="3" t="s">
        <v>1307</v>
      </c>
      <c r="C1261" s="3" t="s">
        <v>4124</v>
      </c>
      <c r="D1261" s="3" t="s">
        <v>6941</v>
      </c>
      <c r="E1261" s="3" t="s">
        <v>12575</v>
      </c>
      <c r="F1261" s="3" t="s">
        <v>9758</v>
      </c>
      <c r="G1261" s="3" t="s">
        <v>15392</v>
      </c>
      <c r="H1261" s="3" t="s">
        <v>18209</v>
      </c>
      <c r="I1261" s="3" t="s">
        <v>21026</v>
      </c>
    </row>
    <row r="1262" spans="1:9" x14ac:dyDescent="0.25">
      <c r="A1262" s="3" t="s">
        <v>49</v>
      </c>
      <c r="B1262" s="3" t="s">
        <v>1308</v>
      </c>
      <c r="C1262" s="3" t="s">
        <v>4125</v>
      </c>
      <c r="D1262" s="3" t="s">
        <v>6942</v>
      </c>
      <c r="E1262" s="3" t="s">
        <v>12576</v>
      </c>
      <c r="F1262" s="3" t="s">
        <v>9759</v>
      </c>
      <c r="G1262" s="3" t="s">
        <v>15393</v>
      </c>
      <c r="H1262" s="3" t="s">
        <v>18210</v>
      </c>
      <c r="I1262" s="3" t="s">
        <v>21027</v>
      </c>
    </row>
    <row r="1263" spans="1:9" x14ac:dyDescent="0.25">
      <c r="A1263" s="3" t="s">
        <v>49</v>
      </c>
      <c r="B1263" s="3" t="s">
        <v>1309</v>
      </c>
      <c r="C1263" s="3" t="s">
        <v>4126</v>
      </c>
      <c r="D1263" s="3" t="s">
        <v>6943</v>
      </c>
      <c r="E1263" s="3" t="s">
        <v>12577</v>
      </c>
      <c r="F1263" s="3" t="s">
        <v>9760</v>
      </c>
      <c r="G1263" s="3" t="s">
        <v>15394</v>
      </c>
      <c r="H1263" s="3" t="s">
        <v>18211</v>
      </c>
      <c r="I1263" s="3" t="s">
        <v>21028</v>
      </c>
    </row>
    <row r="1264" spans="1:9" x14ac:dyDescent="0.25">
      <c r="A1264" s="3" t="s">
        <v>49</v>
      </c>
      <c r="B1264" s="3" t="s">
        <v>1310</v>
      </c>
      <c r="C1264" s="3" t="s">
        <v>4127</v>
      </c>
      <c r="D1264" s="3" t="s">
        <v>6944</v>
      </c>
      <c r="E1264" s="3" t="s">
        <v>12578</v>
      </c>
      <c r="F1264" s="3" t="s">
        <v>9761</v>
      </c>
      <c r="G1264" s="3" t="s">
        <v>15395</v>
      </c>
      <c r="H1264" s="3" t="s">
        <v>18212</v>
      </c>
      <c r="I1264" s="3" t="s">
        <v>21029</v>
      </c>
    </row>
    <row r="1265" spans="1:9" x14ac:dyDescent="0.25">
      <c r="A1265" s="3" t="s">
        <v>49</v>
      </c>
      <c r="B1265" s="3" t="s">
        <v>1311</v>
      </c>
      <c r="C1265" s="3" t="s">
        <v>4128</v>
      </c>
      <c r="D1265" s="3" t="s">
        <v>6945</v>
      </c>
      <c r="E1265" s="3" t="s">
        <v>12579</v>
      </c>
      <c r="F1265" s="3" t="s">
        <v>9762</v>
      </c>
      <c r="G1265" s="3" t="s">
        <v>15396</v>
      </c>
      <c r="H1265" s="3" t="s">
        <v>18213</v>
      </c>
      <c r="I1265" s="3" t="s">
        <v>21030</v>
      </c>
    </row>
    <row r="1266" spans="1:9" x14ac:dyDescent="0.25">
      <c r="A1266" s="3" t="s">
        <v>49</v>
      </c>
      <c r="B1266" s="3" t="s">
        <v>1312</v>
      </c>
      <c r="C1266" s="3" t="s">
        <v>4129</v>
      </c>
      <c r="D1266" s="3" t="s">
        <v>6946</v>
      </c>
      <c r="E1266" s="3" t="s">
        <v>12580</v>
      </c>
      <c r="F1266" s="3" t="s">
        <v>9763</v>
      </c>
      <c r="G1266" s="3" t="s">
        <v>15397</v>
      </c>
      <c r="H1266" s="3" t="s">
        <v>18214</v>
      </c>
      <c r="I1266" s="3" t="s">
        <v>21031</v>
      </c>
    </row>
    <row r="1267" spans="1:9" x14ac:dyDescent="0.25">
      <c r="A1267" s="3" t="s">
        <v>49</v>
      </c>
      <c r="B1267" s="3" t="s">
        <v>1313</v>
      </c>
      <c r="C1267" s="3" t="s">
        <v>4130</v>
      </c>
      <c r="D1267" s="3" t="s">
        <v>6947</v>
      </c>
      <c r="E1267" s="3" t="s">
        <v>12581</v>
      </c>
      <c r="F1267" s="3" t="s">
        <v>9764</v>
      </c>
      <c r="G1267" s="3" t="s">
        <v>15398</v>
      </c>
      <c r="H1267" s="3" t="s">
        <v>18215</v>
      </c>
      <c r="I1267" s="3" t="s">
        <v>21032</v>
      </c>
    </row>
    <row r="1268" spans="1:9" x14ac:dyDescent="0.25">
      <c r="A1268" s="3" t="s">
        <v>49</v>
      </c>
      <c r="B1268" s="3" t="s">
        <v>1314</v>
      </c>
      <c r="C1268" s="3" t="s">
        <v>4131</v>
      </c>
      <c r="D1268" s="3" t="s">
        <v>6948</v>
      </c>
      <c r="E1268" s="3" t="s">
        <v>12582</v>
      </c>
      <c r="F1268" s="3" t="s">
        <v>9765</v>
      </c>
      <c r="G1268" s="3" t="s">
        <v>15399</v>
      </c>
      <c r="H1268" s="3" t="s">
        <v>18216</v>
      </c>
      <c r="I1268" s="3" t="s">
        <v>21033</v>
      </c>
    </row>
    <row r="1269" spans="1:9" x14ac:dyDescent="0.25">
      <c r="A1269" s="3" t="s">
        <v>49</v>
      </c>
      <c r="B1269" s="3" t="s">
        <v>1315</v>
      </c>
      <c r="C1269" s="3" t="s">
        <v>4132</v>
      </c>
      <c r="D1269" s="3" t="s">
        <v>6949</v>
      </c>
      <c r="E1269" s="3" t="s">
        <v>12583</v>
      </c>
      <c r="F1269" s="3" t="s">
        <v>9766</v>
      </c>
      <c r="G1269" s="3" t="s">
        <v>15400</v>
      </c>
      <c r="H1269" s="3" t="s">
        <v>18217</v>
      </c>
      <c r="I1269" s="3" t="s">
        <v>21034</v>
      </c>
    </row>
    <row r="1270" spans="1:9" x14ac:dyDescent="0.25">
      <c r="A1270" s="3" t="s">
        <v>49</v>
      </c>
      <c r="B1270" s="3" t="s">
        <v>1316</v>
      </c>
      <c r="C1270" s="3" t="s">
        <v>4133</v>
      </c>
      <c r="D1270" s="3" t="s">
        <v>6950</v>
      </c>
      <c r="E1270" s="3" t="s">
        <v>12584</v>
      </c>
      <c r="F1270" s="3" t="s">
        <v>9767</v>
      </c>
      <c r="G1270" s="3" t="s">
        <v>15401</v>
      </c>
      <c r="H1270" s="3" t="s">
        <v>18218</v>
      </c>
      <c r="I1270" s="3" t="s">
        <v>21035</v>
      </c>
    </row>
    <row r="1271" spans="1:9" x14ac:dyDescent="0.25">
      <c r="A1271" s="3" t="s">
        <v>49</v>
      </c>
      <c r="B1271" s="3" t="s">
        <v>1317</v>
      </c>
      <c r="C1271" s="3" t="s">
        <v>4134</v>
      </c>
      <c r="D1271" s="3" t="s">
        <v>6951</v>
      </c>
      <c r="E1271" s="3" t="s">
        <v>12585</v>
      </c>
      <c r="F1271" s="3" t="s">
        <v>9768</v>
      </c>
      <c r="G1271" s="3" t="s">
        <v>15402</v>
      </c>
      <c r="H1271" s="3" t="s">
        <v>18219</v>
      </c>
      <c r="I1271" s="3" t="s">
        <v>21036</v>
      </c>
    </row>
    <row r="1272" spans="1:9" x14ac:dyDescent="0.25">
      <c r="A1272" s="3" t="s">
        <v>49</v>
      </c>
      <c r="B1272" s="3" t="s">
        <v>1318</v>
      </c>
      <c r="C1272" s="3" t="s">
        <v>4135</v>
      </c>
      <c r="D1272" s="3" t="s">
        <v>6952</v>
      </c>
      <c r="E1272" s="3" t="s">
        <v>12586</v>
      </c>
      <c r="F1272" s="3" t="s">
        <v>9769</v>
      </c>
      <c r="G1272" s="3" t="s">
        <v>15403</v>
      </c>
      <c r="H1272" s="3" t="s">
        <v>18220</v>
      </c>
      <c r="I1272" s="3" t="s">
        <v>21037</v>
      </c>
    </row>
    <row r="1273" spans="1:9" x14ac:dyDescent="0.25">
      <c r="A1273" s="3" t="s">
        <v>49</v>
      </c>
      <c r="B1273" s="3" t="s">
        <v>1319</v>
      </c>
      <c r="C1273" s="3" t="s">
        <v>4136</v>
      </c>
      <c r="D1273" s="3" t="s">
        <v>6953</v>
      </c>
      <c r="E1273" s="3" t="s">
        <v>12587</v>
      </c>
      <c r="F1273" s="3" t="s">
        <v>9770</v>
      </c>
      <c r="G1273" s="3" t="s">
        <v>15404</v>
      </c>
      <c r="H1273" s="3" t="s">
        <v>18221</v>
      </c>
      <c r="I1273" s="3" t="s">
        <v>21038</v>
      </c>
    </row>
    <row r="1274" spans="1:9" x14ac:dyDescent="0.25">
      <c r="A1274" s="3" t="s">
        <v>49</v>
      </c>
      <c r="B1274" s="3" t="s">
        <v>1320</v>
      </c>
      <c r="C1274" s="3" t="s">
        <v>4137</v>
      </c>
      <c r="D1274" s="3" t="s">
        <v>6954</v>
      </c>
      <c r="E1274" s="3" t="s">
        <v>12588</v>
      </c>
      <c r="F1274" s="3" t="s">
        <v>9771</v>
      </c>
      <c r="G1274" s="3" t="s">
        <v>15405</v>
      </c>
      <c r="H1274" s="3" t="s">
        <v>18222</v>
      </c>
      <c r="I1274" s="3" t="s">
        <v>21039</v>
      </c>
    </row>
    <row r="1275" spans="1:9" x14ac:dyDescent="0.25">
      <c r="A1275" s="3" t="s">
        <v>49</v>
      </c>
      <c r="B1275" s="3" t="s">
        <v>1321</v>
      </c>
      <c r="C1275" s="3" t="s">
        <v>4138</v>
      </c>
      <c r="D1275" s="3" t="s">
        <v>6955</v>
      </c>
      <c r="E1275" s="3" t="s">
        <v>12589</v>
      </c>
      <c r="F1275" s="3" t="s">
        <v>9772</v>
      </c>
      <c r="G1275" s="3" t="s">
        <v>15406</v>
      </c>
      <c r="H1275" s="3" t="s">
        <v>18223</v>
      </c>
      <c r="I1275" s="3" t="s">
        <v>21040</v>
      </c>
    </row>
    <row r="1276" spans="1:9" x14ac:dyDescent="0.25">
      <c r="A1276" s="3" t="s">
        <v>49</v>
      </c>
      <c r="B1276" s="3" t="s">
        <v>1322</v>
      </c>
      <c r="C1276" s="3" t="s">
        <v>4139</v>
      </c>
      <c r="D1276" s="3" t="s">
        <v>6956</v>
      </c>
      <c r="E1276" s="3" t="s">
        <v>12590</v>
      </c>
      <c r="F1276" s="3" t="s">
        <v>9773</v>
      </c>
      <c r="G1276" s="3" t="s">
        <v>15407</v>
      </c>
      <c r="H1276" s="3" t="s">
        <v>18224</v>
      </c>
      <c r="I1276" s="3" t="s">
        <v>21041</v>
      </c>
    </row>
    <row r="1277" spans="1:9" x14ac:dyDescent="0.25">
      <c r="A1277" s="3" t="s">
        <v>49</v>
      </c>
      <c r="B1277" s="3" t="s">
        <v>1323</v>
      </c>
      <c r="C1277" s="3" t="s">
        <v>4140</v>
      </c>
      <c r="D1277" s="3" t="s">
        <v>6957</v>
      </c>
      <c r="E1277" s="3" t="s">
        <v>12591</v>
      </c>
      <c r="F1277" s="3" t="s">
        <v>9774</v>
      </c>
      <c r="G1277" s="3" t="s">
        <v>15408</v>
      </c>
      <c r="H1277" s="3" t="s">
        <v>18225</v>
      </c>
      <c r="I1277" s="3" t="s">
        <v>21042</v>
      </c>
    </row>
    <row r="1278" spans="1:9" x14ac:dyDescent="0.25">
      <c r="A1278" s="3" t="s">
        <v>49</v>
      </c>
      <c r="B1278" s="3" t="s">
        <v>1324</v>
      </c>
      <c r="C1278" s="3" t="s">
        <v>4141</v>
      </c>
      <c r="D1278" s="3" t="s">
        <v>6958</v>
      </c>
      <c r="E1278" s="3" t="s">
        <v>12592</v>
      </c>
      <c r="F1278" s="3" t="s">
        <v>9775</v>
      </c>
      <c r="G1278" s="3" t="s">
        <v>15409</v>
      </c>
      <c r="H1278" s="3" t="s">
        <v>18226</v>
      </c>
      <c r="I1278" s="3" t="s">
        <v>21043</v>
      </c>
    </row>
    <row r="1279" spans="1:9" x14ac:dyDescent="0.25">
      <c r="A1279" s="3" t="s">
        <v>49</v>
      </c>
      <c r="B1279" s="3" t="s">
        <v>1325</v>
      </c>
      <c r="C1279" s="3" t="s">
        <v>4142</v>
      </c>
      <c r="D1279" s="3" t="s">
        <v>6959</v>
      </c>
      <c r="E1279" s="3" t="s">
        <v>12593</v>
      </c>
      <c r="F1279" s="3" t="s">
        <v>9776</v>
      </c>
      <c r="G1279" s="3" t="s">
        <v>15410</v>
      </c>
      <c r="H1279" s="3" t="s">
        <v>18227</v>
      </c>
      <c r="I1279" s="3" t="s">
        <v>21044</v>
      </c>
    </row>
    <row r="1280" spans="1:9" x14ac:dyDescent="0.25">
      <c r="A1280" s="3" t="s">
        <v>49</v>
      </c>
      <c r="B1280" s="3" t="s">
        <v>1326</v>
      </c>
      <c r="C1280" s="3" t="s">
        <v>4143</v>
      </c>
      <c r="D1280" s="3" t="s">
        <v>6960</v>
      </c>
      <c r="E1280" s="3" t="s">
        <v>12594</v>
      </c>
      <c r="F1280" s="3" t="s">
        <v>9777</v>
      </c>
      <c r="G1280" s="3" t="s">
        <v>15411</v>
      </c>
      <c r="H1280" s="3" t="s">
        <v>18228</v>
      </c>
      <c r="I1280" s="3" t="s">
        <v>21045</v>
      </c>
    </row>
    <row r="1281" spans="1:9" x14ac:dyDescent="0.25">
      <c r="A1281" s="3" t="s">
        <v>49</v>
      </c>
      <c r="B1281" s="3" t="s">
        <v>1327</v>
      </c>
      <c r="C1281" s="3" t="s">
        <v>4144</v>
      </c>
      <c r="D1281" s="3" t="s">
        <v>6961</v>
      </c>
      <c r="E1281" s="3" t="s">
        <v>12595</v>
      </c>
      <c r="F1281" s="3" t="s">
        <v>9778</v>
      </c>
      <c r="G1281" s="3" t="s">
        <v>15412</v>
      </c>
      <c r="H1281" s="3" t="s">
        <v>18229</v>
      </c>
      <c r="I1281" s="3" t="s">
        <v>21046</v>
      </c>
    </row>
    <row r="1282" spans="1:9" x14ac:dyDescent="0.25">
      <c r="A1282" s="3" t="s">
        <v>49</v>
      </c>
      <c r="B1282" s="3" t="s">
        <v>1328</v>
      </c>
      <c r="C1282" s="3" t="s">
        <v>4145</v>
      </c>
      <c r="D1282" s="3" t="s">
        <v>6962</v>
      </c>
      <c r="E1282" s="3" t="s">
        <v>12596</v>
      </c>
      <c r="F1282" s="3" t="s">
        <v>9779</v>
      </c>
      <c r="G1282" s="3" t="s">
        <v>15413</v>
      </c>
      <c r="H1282" s="3" t="s">
        <v>18230</v>
      </c>
      <c r="I1282" s="3" t="s">
        <v>21047</v>
      </c>
    </row>
    <row r="1283" spans="1:9" x14ac:dyDescent="0.25">
      <c r="A1283" s="3" t="s">
        <v>49</v>
      </c>
      <c r="B1283" s="3" t="s">
        <v>1329</v>
      </c>
      <c r="C1283" s="3" t="s">
        <v>4146</v>
      </c>
      <c r="D1283" s="3" t="s">
        <v>6963</v>
      </c>
      <c r="E1283" s="3" t="s">
        <v>12597</v>
      </c>
      <c r="F1283" s="3" t="s">
        <v>9780</v>
      </c>
      <c r="G1283" s="3" t="s">
        <v>15414</v>
      </c>
      <c r="H1283" s="3" t="s">
        <v>18231</v>
      </c>
      <c r="I1283" s="3" t="s">
        <v>21048</v>
      </c>
    </row>
    <row r="1284" spans="1:9" x14ac:dyDescent="0.25">
      <c r="A1284" s="3" t="s">
        <v>49</v>
      </c>
      <c r="B1284" s="3" t="s">
        <v>1330</v>
      </c>
      <c r="C1284" s="3" t="s">
        <v>4147</v>
      </c>
      <c r="D1284" s="3" t="s">
        <v>6964</v>
      </c>
      <c r="E1284" s="3" t="s">
        <v>12598</v>
      </c>
      <c r="F1284" s="3" t="s">
        <v>9781</v>
      </c>
      <c r="G1284" s="3" t="s">
        <v>15415</v>
      </c>
      <c r="H1284" s="3" t="s">
        <v>18232</v>
      </c>
      <c r="I1284" s="3" t="s">
        <v>21049</v>
      </c>
    </row>
    <row r="1285" spans="1:9" x14ac:dyDescent="0.25">
      <c r="A1285" s="3" t="s">
        <v>49</v>
      </c>
      <c r="B1285" s="3" t="s">
        <v>1331</v>
      </c>
      <c r="C1285" s="3" t="s">
        <v>4148</v>
      </c>
      <c r="D1285" s="3" t="s">
        <v>6965</v>
      </c>
      <c r="E1285" s="3" t="s">
        <v>12599</v>
      </c>
      <c r="F1285" s="3" t="s">
        <v>9782</v>
      </c>
      <c r="G1285" s="3" t="s">
        <v>15416</v>
      </c>
      <c r="H1285" s="3" t="s">
        <v>18233</v>
      </c>
      <c r="I1285" s="3" t="s">
        <v>21050</v>
      </c>
    </row>
    <row r="1286" spans="1:9" x14ac:dyDescent="0.25">
      <c r="A1286" s="3" t="s">
        <v>49</v>
      </c>
      <c r="B1286" s="3" t="s">
        <v>1332</v>
      </c>
      <c r="C1286" s="3" t="s">
        <v>4149</v>
      </c>
      <c r="D1286" s="3" t="s">
        <v>6966</v>
      </c>
      <c r="E1286" s="3" t="s">
        <v>12600</v>
      </c>
      <c r="F1286" s="3" t="s">
        <v>9783</v>
      </c>
      <c r="G1286" s="3" t="s">
        <v>15417</v>
      </c>
      <c r="H1286" s="3" t="s">
        <v>18234</v>
      </c>
      <c r="I1286" s="3" t="s">
        <v>21051</v>
      </c>
    </row>
    <row r="1287" spans="1:9" x14ac:dyDescent="0.25">
      <c r="A1287" s="3" t="s">
        <v>49</v>
      </c>
      <c r="B1287" s="3" t="s">
        <v>1333</v>
      </c>
      <c r="C1287" s="3" t="s">
        <v>4150</v>
      </c>
      <c r="D1287" s="3" t="s">
        <v>6967</v>
      </c>
      <c r="E1287" s="3" t="s">
        <v>12601</v>
      </c>
      <c r="F1287" s="3" t="s">
        <v>9784</v>
      </c>
      <c r="G1287" s="3" t="s">
        <v>15418</v>
      </c>
      <c r="H1287" s="3" t="s">
        <v>18235</v>
      </c>
      <c r="I1287" s="3" t="s">
        <v>21052</v>
      </c>
    </row>
    <row r="1288" spans="1:9" x14ac:dyDescent="0.25">
      <c r="A1288" s="3" t="s">
        <v>49</v>
      </c>
      <c r="B1288" s="3" t="s">
        <v>1334</v>
      </c>
      <c r="C1288" s="3" t="s">
        <v>4151</v>
      </c>
      <c r="D1288" s="3" t="s">
        <v>6968</v>
      </c>
      <c r="E1288" s="3" t="s">
        <v>12602</v>
      </c>
      <c r="F1288" s="3" t="s">
        <v>9785</v>
      </c>
      <c r="G1288" s="3" t="s">
        <v>15419</v>
      </c>
      <c r="H1288" s="3" t="s">
        <v>18236</v>
      </c>
      <c r="I1288" s="3" t="s">
        <v>21053</v>
      </c>
    </row>
    <row r="1289" spans="1:9" x14ac:dyDescent="0.25">
      <c r="A1289" s="3" t="s">
        <v>49</v>
      </c>
      <c r="B1289" s="3" t="s">
        <v>1335</v>
      </c>
      <c r="C1289" s="3" t="s">
        <v>4152</v>
      </c>
      <c r="D1289" s="3" t="s">
        <v>6969</v>
      </c>
      <c r="E1289" s="3" t="s">
        <v>12603</v>
      </c>
      <c r="F1289" s="3" t="s">
        <v>9786</v>
      </c>
      <c r="G1289" s="3" t="s">
        <v>15420</v>
      </c>
      <c r="H1289" s="3" t="s">
        <v>18237</v>
      </c>
      <c r="I1289" s="3" t="s">
        <v>21054</v>
      </c>
    </row>
    <row r="1290" spans="1:9" x14ac:dyDescent="0.25">
      <c r="A1290" s="3" t="s">
        <v>49</v>
      </c>
      <c r="B1290" s="3" t="s">
        <v>1336</v>
      </c>
      <c r="C1290" s="3" t="s">
        <v>4153</v>
      </c>
      <c r="D1290" s="3" t="s">
        <v>6970</v>
      </c>
      <c r="E1290" s="3" t="s">
        <v>12604</v>
      </c>
      <c r="F1290" s="3" t="s">
        <v>9787</v>
      </c>
      <c r="G1290" s="3" t="s">
        <v>15421</v>
      </c>
      <c r="H1290" s="3" t="s">
        <v>18238</v>
      </c>
      <c r="I1290" s="3" t="s">
        <v>21055</v>
      </c>
    </row>
    <row r="1291" spans="1:9" x14ac:dyDescent="0.25">
      <c r="A1291" s="3" t="s">
        <v>49</v>
      </c>
      <c r="B1291" s="3" t="s">
        <v>1337</v>
      </c>
      <c r="C1291" s="3" t="s">
        <v>4154</v>
      </c>
      <c r="D1291" s="3" t="s">
        <v>6971</v>
      </c>
      <c r="E1291" s="3" t="s">
        <v>12605</v>
      </c>
      <c r="F1291" s="3" t="s">
        <v>9788</v>
      </c>
      <c r="G1291" s="3" t="s">
        <v>15422</v>
      </c>
      <c r="H1291" s="3" t="s">
        <v>18239</v>
      </c>
      <c r="I1291" s="3" t="s">
        <v>21056</v>
      </c>
    </row>
    <row r="1292" spans="1:9" x14ac:dyDescent="0.25">
      <c r="A1292" s="3" t="s">
        <v>49</v>
      </c>
      <c r="B1292" s="3" t="s">
        <v>1338</v>
      </c>
      <c r="C1292" s="3" t="s">
        <v>4155</v>
      </c>
      <c r="D1292" s="3" t="s">
        <v>6972</v>
      </c>
      <c r="E1292" s="3" t="s">
        <v>12606</v>
      </c>
      <c r="F1292" s="3" t="s">
        <v>9789</v>
      </c>
      <c r="G1292" s="3" t="s">
        <v>15423</v>
      </c>
      <c r="H1292" s="3" t="s">
        <v>18240</v>
      </c>
      <c r="I1292" s="3" t="s">
        <v>21057</v>
      </c>
    </row>
    <row r="1293" spans="1:9" x14ac:dyDescent="0.25">
      <c r="A1293" s="3" t="s">
        <v>49</v>
      </c>
      <c r="B1293" s="3" t="s">
        <v>1339</v>
      </c>
      <c r="C1293" s="3" t="s">
        <v>4156</v>
      </c>
      <c r="D1293" s="3" t="s">
        <v>6973</v>
      </c>
      <c r="E1293" s="3" t="s">
        <v>12607</v>
      </c>
      <c r="F1293" s="3" t="s">
        <v>9790</v>
      </c>
      <c r="G1293" s="3" t="s">
        <v>15424</v>
      </c>
      <c r="H1293" s="3" t="s">
        <v>18241</v>
      </c>
      <c r="I1293" s="3" t="s">
        <v>21058</v>
      </c>
    </row>
    <row r="1294" spans="1:9" x14ac:dyDescent="0.25">
      <c r="A1294" s="3" t="s">
        <v>49</v>
      </c>
      <c r="B1294" s="3" t="s">
        <v>1340</v>
      </c>
      <c r="C1294" s="3" t="s">
        <v>4157</v>
      </c>
      <c r="D1294" s="3" t="s">
        <v>6974</v>
      </c>
      <c r="E1294" s="3" t="s">
        <v>12608</v>
      </c>
      <c r="F1294" s="3" t="s">
        <v>9791</v>
      </c>
      <c r="G1294" s="3" t="s">
        <v>15425</v>
      </c>
      <c r="H1294" s="3" t="s">
        <v>18242</v>
      </c>
      <c r="I1294" s="3" t="s">
        <v>21059</v>
      </c>
    </row>
    <row r="1295" spans="1:9" x14ac:dyDescent="0.25">
      <c r="A1295" s="3" t="s">
        <v>49</v>
      </c>
      <c r="B1295" s="3" t="s">
        <v>1341</v>
      </c>
      <c r="C1295" s="3" t="s">
        <v>4158</v>
      </c>
      <c r="D1295" s="3" t="s">
        <v>6975</v>
      </c>
      <c r="E1295" s="3" t="s">
        <v>12609</v>
      </c>
      <c r="F1295" s="3" t="s">
        <v>9792</v>
      </c>
      <c r="G1295" s="3" t="s">
        <v>15426</v>
      </c>
      <c r="H1295" s="3" t="s">
        <v>18243</v>
      </c>
      <c r="I1295" s="3" t="s">
        <v>21060</v>
      </c>
    </row>
    <row r="1296" spans="1:9" x14ac:dyDescent="0.25">
      <c r="A1296" s="3" t="s">
        <v>49</v>
      </c>
      <c r="B1296" s="3" t="s">
        <v>1342</v>
      </c>
      <c r="C1296" s="3" t="s">
        <v>4159</v>
      </c>
      <c r="D1296" s="3" t="s">
        <v>6976</v>
      </c>
      <c r="E1296" s="3" t="s">
        <v>12610</v>
      </c>
      <c r="F1296" s="3" t="s">
        <v>9793</v>
      </c>
      <c r="G1296" s="3" t="s">
        <v>15427</v>
      </c>
      <c r="H1296" s="3" t="s">
        <v>18244</v>
      </c>
      <c r="I1296" s="3" t="s">
        <v>21061</v>
      </c>
    </row>
    <row r="1297" spans="1:9" x14ac:dyDescent="0.25">
      <c r="A1297" s="3" t="s">
        <v>49</v>
      </c>
      <c r="B1297" s="3" t="s">
        <v>1343</v>
      </c>
      <c r="C1297" s="3" t="s">
        <v>4160</v>
      </c>
      <c r="D1297" s="3" t="s">
        <v>6977</v>
      </c>
      <c r="E1297" s="3" t="s">
        <v>12611</v>
      </c>
      <c r="F1297" s="3" t="s">
        <v>9794</v>
      </c>
      <c r="G1297" s="3" t="s">
        <v>15428</v>
      </c>
      <c r="H1297" s="3" t="s">
        <v>18245</v>
      </c>
      <c r="I1297" s="3" t="s">
        <v>21062</v>
      </c>
    </row>
    <row r="1298" spans="1:9" x14ac:dyDescent="0.25">
      <c r="A1298" s="3" t="s">
        <v>49</v>
      </c>
      <c r="B1298" s="3" t="s">
        <v>1344</v>
      </c>
      <c r="C1298" s="3" t="s">
        <v>4161</v>
      </c>
      <c r="D1298" s="3" t="s">
        <v>6978</v>
      </c>
      <c r="E1298" s="3" t="s">
        <v>12612</v>
      </c>
      <c r="F1298" s="3" t="s">
        <v>9795</v>
      </c>
      <c r="G1298" s="3" t="s">
        <v>15429</v>
      </c>
      <c r="H1298" s="3" t="s">
        <v>18246</v>
      </c>
      <c r="I1298" s="3" t="s">
        <v>21063</v>
      </c>
    </row>
    <row r="1299" spans="1:9" x14ac:dyDescent="0.25">
      <c r="A1299" s="3" t="s">
        <v>49</v>
      </c>
      <c r="B1299" s="3" t="s">
        <v>1345</v>
      </c>
      <c r="C1299" s="3" t="s">
        <v>4162</v>
      </c>
      <c r="D1299" s="3" t="s">
        <v>6979</v>
      </c>
      <c r="E1299" s="3" t="s">
        <v>12613</v>
      </c>
      <c r="F1299" s="3" t="s">
        <v>9796</v>
      </c>
      <c r="G1299" s="3" t="s">
        <v>15430</v>
      </c>
      <c r="H1299" s="3" t="s">
        <v>18247</v>
      </c>
      <c r="I1299" s="3" t="s">
        <v>21064</v>
      </c>
    </row>
    <row r="1300" spans="1:9" x14ac:dyDescent="0.25">
      <c r="A1300" s="3" t="s">
        <v>49</v>
      </c>
      <c r="B1300" s="3" t="s">
        <v>1346</v>
      </c>
      <c r="C1300" s="3" t="s">
        <v>4163</v>
      </c>
      <c r="D1300" s="3" t="s">
        <v>6980</v>
      </c>
      <c r="E1300" s="3" t="s">
        <v>12614</v>
      </c>
      <c r="F1300" s="3" t="s">
        <v>9797</v>
      </c>
      <c r="G1300" s="3" t="s">
        <v>15431</v>
      </c>
      <c r="H1300" s="3" t="s">
        <v>18248</v>
      </c>
      <c r="I1300" s="3" t="s">
        <v>21065</v>
      </c>
    </row>
    <row r="1301" spans="1:9" x14ac:dyDescent="0.25">
      <c r="A1301" s="3" t="s">
        <v>49</v>
      </c>
      <c r="B1301" s="3" t="s">
        <v>1347</v>
      </c>
      <c r="C1301" s="3" t="s">
        <v>4164</v>
      </c>
      <c r="D1301" s="3" t="s">
        <v>6981</v>
      </c>
      <c r="E1301" s="3" t="s">
        <v>12615</v>
      </c>
      <c r="F1301" s="3" t="s">
        <v>9798</v>
      </c>
      <c r="G1301" s="3" t="s">
        <v>15432</v>
      </c>
      <c r="H1301" s="3" t="s">
        <v>18249</v>
      </c>
      <c r="I1301" s="3" t="s">
        <v>21066</v>
      </c>
    </row>
    <row r="1302" spans="1:9" x14ac:dyDescent="0.25">
      <c r="A1302" s="3" t="s">
        <v>49</v>
      </c>
      <c r="B1302" s="3" t="s">
        <v>1348</v>
      </c>
      <c r="C1302" s="3" t="s">
        <v>4165</v>
      </c>
      <c r="D1302" s="3" t="s">
        <v>6982</v>
      </c>
      <c r="E1302" s="3" t="s">
        <v>12616</v>
      </c>
      <c r="F1302" s="3" t="s">
        <v>9799</v>
      </c>
      <c r="G1302" s="3" t="s">
        <v>15433</v>
      </c>
      <c r="H1302" s="3" t="s">
        <v>18250</v>
      </c>
      <c r="I1302" s="3" t="s">
        <v>21067</v>
      </c>
    </row>
    <row r="1303" spans="1:9" x14ac:dyDescent="0.25">
      <c r="A1303" s="3" t="s">
        <v>49</v>
      </c>
      <c r="B1303" s="3" t="s">
        <v>1349</v>
      </c>
      <c r="C1303" s="3" t="s">
        <v>4166</v>
      </c>
      <c r="D1303" s="3" t="s">
        <v>6983</v>
      </c>
      <c r="E1303" s="3" t="s">
        <v>12617</v>
      </c>
      <c r="F1303" s="3" t="s">
        <v>9800</v>
      </c>
      <c r="G1303" s="3" t="s">
        <v>15434</v>
      </c>
      <c r="H1303" s="3" t="s">
        <v>18251</v>
      </c>
      <c r="I1303" s="3" t="s">
        <v>21068</v>
      </c>
    </row>
    <row r="1304" spans="1:9" x14ac:dyDescent="0.25">
      <c r="A1304" s="3" t="s">
        <v>49</v>
      </c>
      <c r="B1304" s="3" t="s">
        <v>1350</v>
      </c>
      <c r="C1304" s="3" t="s">
        <v>4167</v>
      </c>
      <c r="D1304" s="3" t="s">
        <v>6984</v>
      </c>
      <c r="E1304" s="3" t="s">
        <v>12618</v>
      </c>
      <c r="F1304" s="3" t="s">
        <v>9801</v>
      </c>
      <c r="G1304" s="3" t="s">
        <v>15435</v>
      </c>
      <c r="H1304" s="3" t="s">
        <v>18252</v>
      </c>
      <c r="I1304" s="3" t="s">
        <v>21069</v>
      </c>
    </row>
    <row r="1305" spans="1:9" x14ac:dyDescent="0.25">
      <c r="A1305" s="3" t="s">
        <v>49</v>
      </c>
      <c r="B1305" s="3" t="s">
        <v>1351</v>
      </c>
      <c r="C1305" s="3" t="s">
        <v>4168</v>
      </c>
      <c r="D1305" s="3" t="s">
        <v>6985</v>
      </c>
      <c r="E1305" s="3" t="s">
        <v>12619</v>
      </c>
      <c r="F1305" s="3" t="s">
        <v>9802</v>
      </c>
      <c r="G1305" s="3" t="s">
        <v>15436</v>
      </c>
      <c r="H1305" s="3" t="s">
        <v>18253</v>
      </c>
      <c r="I1305" s="3" t="s">
        <v>21070</v>
      </c>
    </row>
    <row r="1306" spans="1:9" x14ac:dyDescent="0.25">
      <c r="A1306" s="3" t="s">
        <v>49</v>
      </c>
      <c r="B1306" s="3" t="s">
        <v>1352</v>
      </c>
      <c r="C1306" s="3" t="s">
        <v>4169</v>
      </c>
      <c r="D1306" s="3" t="s">
        <v>6986</v>
      </c>
      <c r="E1306" s="3" t="s">
        <v>12620</v>
      </c>
      <c r="F1306" s="3" t="s">
        <v>9803</v>
      </c>
      <c r="G1306" s="3" t="s">
        <v>15437</v>
      </c>
      <c r="H1306" s="3" t="s">
        <v>18254</v>
      </c>
      <c r="I1306" s="3" t="s">
        <v>21071</v>
      </c>
    </row>
    <row r="1307" spans="1:9" x14ac:dyDescent="0.25">
      <c r="A1307" s="3" t="s">
        <v>49</v>
      </c>
      <c r="B1307" s="3" t="s">
        <v>1353</v>
      </c>
      <c r="C1307" s="3" t="s">
        <v>4170</v>
      </c>
      <c r="D1307" s="3" t="s">
        <v>6987</v>
      </c>
      <c r="E1307" s="3" t="s">
        <v>12621</v>
      </c>
      <c r="F1307" s="3" t="s">
        <v>9804</v>
      </c>
      <c r="G1307" s="3" t="s">
        <v>15438</v>
      </c>
      <c r="H1307" s="3" t="s">
        <v>18255</v>
      </c>
      <c r="I1307" s="3" t="s">
        <v>21072</v>
      </c>
    </row>
    <row r="1308" spans="1:9" x14ac:dyDescent="0.25">
      <c r="A1308" s="3" t="s">
        <v>49</v>
      </c>
      <c r="B1308" s="3" t="s">
        <v>1354</v>
      </c>
      <c r="C1308" s="3" t="s">
        <v>4171</v>
      </c>
      <c r="D1308" s="3" t="s">
        <v>6988</v>
      </c>
      <c r="E1308" s="3" t="s">
        <v>12622</v>
      </c>
      <c r="F1308" s="3" t="s">
        <v>9805</v>
      </c>
      <c r="G1308" s="3" t="s">
        <v>15439</v>
      </c>
      <c r="H1308" s="3" t="s">
        <v>18256</v>
      </c>
      <c r="I1308" s="3" t="s">
        <v>21073</v>
      </c>
    </row>
    <row r="1309" spans="1:9" x14ac:dyDescent="0.25">
      <c r="A1309" s="3" t="s">
        <v>49</v>
      </c>
      <c r="B1309" s="3" t="s">
        <v>1355</v>
      </c>
      <c r="C1309" s="3" t="s">
        <v>4172</v>
      </c>
      <c r="D1309" s="3" t="s">
        <v>6989</v>
      </c>
      <c r="E1309" s="3" t="s">
        <v>12623</v>
      </c>
      <c r="F1309" s="3" t="s">
        <v>9806</v>
      </c>
      <c r="G1309" s="3" t="s">
        <v>15440</v>
      </c>
      <c r="H1309" s="3" t="s">
        <v>18257</v>
      </c>
      <c r="I1309" s="3" t="s">
        <v>21074</v>
      </c>
    </row>
    <row r="1310" spans="1:9" x14ac:dyDescent="0.25">
      <c r="A1310" s="3" t="s">
        <v>49</v>
      </c>
      <c r="B1310" s="3" t="s">
        <v>1356</v>
      </c>
      <c r="C1310" s="3" t="s">
        <v>4173</v>
      </c>
      <c r="D1310" s="3" t="s">
        <v>6990</v>
      </c>
      <c r="E1310" s="3" t="s">
        <v>12624</v>
      </c>
      <c r="F1310" s="3" t="s">
        <v>9807</v>
      </c>
      <c r="G1310" s="3" t="s">
        <v>15441</v>
      </c>
      <c r="H1310" s="3" t="s">
        <v>18258</v>
      </c>
      <c r="I1310" s="3" t="s">
        <v>21075</v>
      </c>
    </row>
    <row r="1311" spans="1:9" x14ac:dyDescent="0.25">
      <c r="A1311" s="3" t="s">
        <v>49</v>
      </c>
      <c r="B1311" s="3" t="s">
        <v>1357</v>
      </c>
      <c r="C1311" s="3" t="s">
        <v>4174</v>
      </c>
      <c r="D1311" s="3" t="s">
        <v>6991</v>
      </c>
      <c r="E1311" s="3" t="s">
        <v>12625</v>
      </c>
      <c r="F1311" s="3" t="s">
        <v>9808</v>
      </c>
      <c r="G1311" s="3" t="s">
        <v>15442</v>
      </c>
      <c r="H1311" s="3" t="s">
        <v>18259</v>
      </c>
      <c r="I1311" s="3" t="s">
        <v>21076</v>
      </c>
    </row>
    <row r="1312" spans="1:9" x14ac:dyDescent="0.25">
      <c r="A1312" s="3" t="s">
        <v>49</v>
      </c>
      <c r="B1312" s="3" t="s">
        <v>1358</v>
      </c>
      <c r="C1312" s="3" t="s">
        <v>4175</v>
      </c>
      <c r="D1312" s="3" t="s">
        <v>6992</v>
      </c>
      <c r="E1312" s="3" t="s">
        <v>12626</v>
      </c>
      <c r="F1312" s="3" t="s">
        <v>9809</v>
      </c>
      <c r="G1312" s="3" t="s">
        <v>15443</v>
      </c>
      <c r="H1312" s="3" t="s">
        <v>18260</v>
      </c>
      <c r="I1312" s="3" t="s">
        <v>21077</v>
      </c>
    </row>
    <row r="1313" spans="1:9" x14ac:dyDescent="0.25">
      <c r="A1313" s="3" t="s">
        <v>49</v>
      </c>
      <c r="B1313" s="3" t="s">
        <v>1359</v>
      </c>
      <c r="C1313" s="3" t="s">
        <v>4176</v>
      </c>
      <c r="D1313" s="3" t="s">
        <v>6993</v>
      </c>
      <c r="E1313" s="3" t="s">
        <v>12627</v>
      </c>
      <c r="F1313" s="3" t="s">
        <v>9810</v>
      </c>
      <c r="G1313" s="3" t="s">
        <v>15444</v>
      </c>
      <c r="H1313" s="3" t="s">
        <v>18261</v>
      </c>
      <c r="I1313" s="3" t="s">
        <v>21078</v>
      </c>
    </row>
    <row r="1314" spans="1:9" x14ac:dyDescent="0.25">
      <c r="A1314" s="3" t="s">
        <v>49</v>
      </c>
      <c r="B1314" s="3" t="s">
        <v>1360</v>
      </c>
      <c r="C1314" s="3" t="s">
        <v>4177</v>
      </c>
      <c r="D1314" s="3" t="s">
        <v>6994</v>
      </c>
      <c r="E1314" s="3" t="s">
        <v>12628</v>
      </c>
      <c r="F1314" s="3" t="s">
        <v>9811</v>
      </c>
      <c r="G1314" s="3" t="s">
        <v>15445</v>
      </c>
      <c r="H1314" s="3" t="s">
        <v>18262</v>
      </c>
      <c r="I1314" s="3" t="s">
        <v>21079</v>
      </c>
    </row>
    <row r="1315" spans="1:9" x14ac:dyDescent="0.25">
      <c r="A1315" s="3" t="s">
        <v>49</v>
      </c>
      <c r="B1315" s="3" t="s">
        <v>1361</v>
      </c>
      <c r="C1315" s="3" t="s">
        <v>4178</v>
      </c>
      <c r="D1315" s="3" t="s">
        <v>6995</v>
      </c>
      <c r="E1315" s="3" t="s">
        <v>12629</v>
      </c>
      <c r="F1315" s="3" t="s">
        <v>9812</v>
      </c>
      <c r="G1315" s="3" t="s">
        <v>15446</v>
      </c>
      <c r="H1315" s="3" t="s">
        <v>18263</v>
      </c>
      <c r="I1315" s="3" t="s">
        <v>21080</v>
      </c>
    </row>
    <row r="1316" spans="1:9" x14ac:dyDescent="0.25">
      <c r="A1316" s="3" t="s">
        <v>49</v>
      </c>
      <c r="B1316" s="3" t="s">
        <v>1362</v>
      </c>
      <c r="C1316" s="3" t="s">
        <v>4179</v>
      </c>
      <c r="D1316" s="3" t="s">
        <v>6996</v>
      </c>
      <c r="E1316" s="3" t="s">
        <v>12630</v>
      </c>
      <c r="F1316" s="3" t="s">
        <v>9813</v>
      </c>
      <c r="G1316" s="3" t="s">
        <v>15447</v>
      </c>
      <c r="H1316" s="3" t="s">
        <v>18264</v>
      </c>
      <c r="I1316" s="3" t="s">
        <v>21081</v>
      </c>
    </row>
    <row r="1317" spans="1:9" x14ac:dyDescent="0.25">
      <c r="A1317" s="3" t="s">
        <v>49</v>
      </c>
      <c r="B1317" s="3" t="s">
        <v>1363</v>
      </c>
      <c r="C1317" s="3" t="s">
        <v>4180</v>
      </c>
      <c r="D1317" s="3" t="s">
        <v>6997</v>
      </c>
      <c r="E1317" s="3" t="s">
        <v>12631</v>
      </c>
      <c r="F1317" s="3" t="s">
        <v>9814</v>
      </c>
      <c r="G1317" s="3" t="s">
        <v>15448</v>
      </c>
      <c r="H1317" s="3" t="s">
        <v>18265</v>
      </c>
      <c r="I1317" s="3" t="s">
        <v>21082</v>
      </c>
    </row>
    <row r="1318" spans="1:9" x14ac:dyDescent="0.25">
      <c r="A1318" s="3" t="s">
        <v>49</v>
      </c>
      <c r="B1318" s="3" t="s">
        <v>1364</v>
      </c>
      <c r="C1318" s="3" t="s">
        <v>4181</v>
      </c>
      <c r="D1318" s="3" t="s">
        <v>6998</v>
      </c>
      <c r="E1318" s="3" t="s">
        <v>12632</v>
      </c>
      <c r="F1318" s="3" t="s">
        <v>9815</v>
      </c>
      <c r="G1318" s="3" t="s">
        <v>15449</v>
      </c>
      <c r="H1318" s="3" t="s">
        <v>18266</v>
      </c>
      <c r="I1318" s="3" t="s">
        <v>21083</v>
      </c>
    </row>
    <row r="1319" spans="1:9" x14ac:dyDescent="0.25">
      <c r="A1319" s="3" t="s">
        <v>49</v>
      </c>
      <c r="B1319" s="3" t="s">
        <v>1365</v>
      </c>
      <c r="C1319" s="3" t="s">
        <v>4182</v>
      </c>
      <c r="D1319" s="3" t="s">
        <v>6999</v>
      </c>
      <c r="E1319" s="3" t="s">
        <v>12633</v>
      </c>
      <c r="F1319" s="3" t="s">
        <v>9816</v>
      </c>
      <c r="G1319" s="3" t="s">
        <v>15450</v>
      </c>
      <c r="H1319" s="3" t="s">
        <v>18267</v>
      </c>
      <c r="I1319" s="3" t="s">
        <v>21084</v>
      </c>
    </row>
    <row r="1320" spans="1:9" x14ac:dyDescent="0.25">
      <c r="A1320" s="3" t="s">
        <v>49</v>
      </c>
      <c r="B1320" s="3" t="s">
        <v>1366</v>
      </c>
      <c r="C1320" s="3" t="s">
        <v>4183</v>
      </c>
      <c r="D1320" s="3" t="s">
        <v>7000</v>
      </c>
      <c r="E1320" s="3" t="s">
        <v>12634</v>
      </c>
      <c r="F1320" s="3" t="s">
        <v>9817</v>
      </c>
      <c r="G1320" s="3" t="s">
        <v>15451</v>
      </c>
      <c r="H1320" s="3" t="s">
        <v>18268</v>
      </c>
      <c r="I1320" s="3" t="s">
        <v>21085</v>
      </c>
    </row>
    <row r="1321" spans="1:9" x14ac:dyDescent="0.25">
      <c r="A1321" s="3" t="s">
        <v>49</v>
      </c>
      <c r="B1321" s="3" t="s">
        <v>1367</v>
      </c>
      <c r="C1321" s="3" t="s">
        <v>4184</v>
      </c>
      <c r="D1321" s="3" t="s">
        <v>7001</v>
      </c>
      <c r="E1321" s="3" t="s">
        <v>12635</v>
      </c>
      <c r="F1321" s="3" t="s">
        <v>9818</v>
      </c>
      <c r="G1321" s="3" t="s">
        <v>15452</v>
      </c>
      <c r="H1321" s="3" t="s">
        <v>18269</v>
      </c>
      <c r="I1321" s="3" t="s">
        <v>21086</v>
      </c>
    </row>
    <row r="1322" spans="1:9" x14ac:dyDescent="0.25">
      <c r="A1322" s="3" t="s">
        <v>49</v>
      </c>
      <c r="B1322" s="3" t="s">
        <v>1368</v>
      </c>
      <c r="C1322" s="3" t="s">
        <v>4185</v>
      </c>
      <c r="D1322" s="3" t="s">
        <v>7002</v>
      </c>
      <c r="E1322" s="3" t="s">
        <v>12636</v>
      </c>
      <c r="F1322" s="3" t="s">
        <v>9819</v>
      </c>
      <c r="G1322" s="3" t="s">
        <v>15453</v>
      </c>
      <c r="H1322" s="3" t="s">
        <v>18270</v>
      </c>
      <c r="I1322" s="3" t="s">
        <v>21087</v>
      </c>
    </row>
    <row r="1323" spans="1:9" x14ac:dyDescent="0.25">
      <c r="A1323" s="3" t="s">
        <v>49</v>
      </c>
      <c r="B1323" s="3" t="s">
        <v>1369</v>
      </c>
      <c r="C1323" s="3" t="s">
        <v>4186</v>
      </c>
      <c r="D1323" s="3" t="s">
        <v>7003</v>
      </c>
      <c r="E1323" s="3" t="s">
        <v>12637</v>
      </c>
      <c r="F1323" s="3" t="s">
        <v>9820</v>
      </c>
      <c r="G1323" s="3" t="s">
        <v>15454</v>
      </c>
      <c r="H1323" s="3" t="s">
        <v>18271</v>
      </c>
      <c r="I1323" s="3" t="s">
        <v>21088</v>
      </c>
    </row>
    <row r="1324" spans="1:9" x14ac:dyDescent="0.25">
      <c r="A1324" s="3" t="s">
        <v>49</v>
      </c>
      <c r="B1324" s="3" t="s">
        <v>1370</v>
      </c>
      <c r="C1324" s="3" t="s">
        <v>4187</v>
      </c>
      <c r="D1324" s="3" t="s">
        <v>7004</v>
      </c>
      <c r="E1324" s="3" t="s">
        <v>12638</v>
      </c>
      <c r="F1324" s="3" t="s">
        <v>9821</v>
      </c>
      <c r="G1324" s="3" t="s">
        <v>15455</v>
      </c>
      <c r="H1324" s="3" t="s">
        <v>18272</v>
      </c>
      <c r="I1324" s="3" t="s">
        <v>21089</v>
      </c>
    </row>
    <row r="1325" spans="1:9" x14ac:dyDescent="0.25">
      <c r="A1325" s="3" t="s">
        <v>49</v>
      </c>
      <c r="B1325" s="3" t="s">
        <v>1371</v>
      </c>
      <c r="C1325" s="3" t="s">
        <v>4188</v>
      </c>
      <c r="D1325" s="3" t="s">
        <v>7005</v>
      </c>
      <c r="E1325" s="3" t="s">
        <v>12639</v>
      </c>
      <c r="F1325" s="3" t="s">
        <v>9822</v>
      </c>
      <c r="G1325" s="3" t="s">
        <v>15456</v>
      </c>
      <c r="H1325" s="3" t="s">
        <v>18273</v>
      </c>
      <c r="I1325" s="3" t="s">
        <v>21090</v>
      </c>
    </row>
    <row r="1326" spans="1:9" x14ac:dyDescent="0.25">
      <c r="A1326" s="3" t="s">
        <v>49</v>
      </c>
      <c r="B1326" s="3" t="s">
        <v>1372</v>
      </c>
      <c r="C1326" s="3" t="s">
        <v>4189</v>
      </c>
      <c r="D1326" s="3" t="s">
        <v>7006</v>
      </c>
      <c r="E1326" s="3" t="s">
        <v>12640</v>
      </c>
      <c r="F1326" s="3" t="s">
        <v>9823</v>
      </c>
      <c r="G1326" s="3" t="s">
        <v>15457</v>
      </c>
      <c r="H1326" s="3" t="s">
        <v>18274</v>
      </c>
      <c r="I1326" s="3" t="s">
        <v>21091</v>
      </c>
    </row>
    <row r="1327" spans="1:9" x14ac:dyDescent="0.25">
      <c r="A1327" s="3" t="s">
        <v>49</v>
      </c>
      <c r="B1327" s="3" t="s">
        <v>1373</v>
      </c>
      <c r="C1327" s="3" t="s">
        <v>4190</v>
      </c>
      <c r="D1327" s="3" t="s">
        <v>7007</v>
      </c>
      <c r="E1327" s="3" t="s">
        <v>12641</v>
      </c>
      <c r="F1327" s="3" t="s">
        <v>9824</v>
      </c>
      <c r="G1327" s="3" t="s">
        <v>15458</v>
      </c>
      <c r="H1327" s="3" t="s">
        <v>18275</v>
      </c>
      <c r="I1327" s="3" t="s">
        <v>21092</v>
      </c>
    </row>
    <row r="1328" spans="1:9" x14ac:dyDescent="0.25">
      <c r="A1328" s="3" t="s">
        <v>49</v>
      </c>
      <c r="B1328" s="3" t="s">
        <v>1374</v>
      </c>
      <c r="C1328" s="3" t="s">
        <v>4191</v>
      </c>
      <c r="D1328" s="3" t="s">
        <v>7008</v>
      </c>
      <c r="E1328" s="3" t="s">
        <v>12642</v>
      </c>
      <c r="F1328" s="3" t="s">
        <v>9825</v>
      </c>
      <c r="G1328" s="3" t="s">
        <v>15459</v>
      </c>
      <c r="H1328" s="3" t="s">
        <v>18276</v>
      </c>
      <c r="I1328" s="3" t="s">
        <v>21093</v>
      </c>
    </row>
    <row r="1329" spans="1:9" x14ac:dyDescent="0.25">
      <c r="A1329" s="3" t="s">
        <v>49</v>
      </c>
      <c r="B1329" s="3" t="s">
        <v>1375</v>
      </c>
      <c r="C1329" s="3" t="s">
        <v>4192</v>
      </c>
      <c r="D1329" s="3" t="s">
        <v>7009</v>
      </c>
      <c r="E1329" s="3" t="s">
        <v>12643</v>
      </c>
      <c r="F1329" s="3" t="s">
        <v>9826</v>
      </c>
      <c r="G1329" s="3" t="s">
        <v>15460</v>
      </c>
      <c r="H1329" s="3" t="s">
        <v>18277</v>
      </c>
      <c r="I1329" s="3" t="s">
        <v>21094</v>
      </c>
    </row>
    <row r="1330" spans="1:9" x14ac:dyDescent="0.25">
      <c r="A1330" s="3" t="s">
        <v>49</v>
      </c>
      <c r="B1330" s="3" t="s">
        <v>1376</v>
      </c>
      <c r="C1330" s="3" t="s">
        <v>4193</v>
      </c>
      <c r="D1330" s="3" t="s">
        <v>7010</v>
      </c>
      <c r="E1330" s="3" t="s">
        <v>12644</v>
      </c>
      <c r="F1330" s="3" t="s">
        <v>9827</v>
      </c>
      <c r="G1330" s="3" t="s">
        <v>15461</v>
      </c>
      <c r="H1330" s="3" t="s">
        <v>18278</v>
      </c>
      <c r="I1330" s="3" t="s">
        <v>21095</v>
      </c>
    </row>
    <row r="1331" spans="1:9" x14ac:dyDescent="0.25">
      <c r="A1331" s="3" t="s">
        <v>49</v>
      </c>
      <c r="B1331" s="3" t="s">
        <v>1377</v>
      </c>
      <c r="C1331" s="3" t="s">
        <v>4194</v>
      </c>
      <c r="D1331" s="3" t="s">
        <v>7011</v>
      </c>
      <c r="E1331" s="3" t="s">
        <v>12645</v>
      </c>
      <c r="F1331" s="3" t="s">
        <v>9828</v>
      </c>
      <c r="G1331" s="3" t="s">
        <v>15462</v>
      </c>
      <c r="H1331" s="3" t="s">
        <v>18279</v>
      </c>
      <c r="I1331" s="3" t="s">
        <v>21096</v>
      </c>
    </row>
    <row r="1332" spans="1:9" x14ac:dyDescent="0.25">
      <c r="A1332" s="3" t="s">
        <v>49</v>
      </c>
      <c r="B1332" s="3" t="s">
        <v>1378</v>
      </c>
      <c r="C1332" s="3" t="s">
        <v>4195</v>
      </c>
      <c r="D1332" s="3" t="s">
        <v>7012</v>
      </c>
      <c r="E1332" s="3" t="s">
        <v>12646</v>
      </c>
      <c r="F1332" s="3" t="s">
        <v>9829</v>
      </c>
      <c r="G1332" s="3" t="s">
        <v>15463</v>
      </c>
      <c r="H1332" s="3" t="s">
        <v>18280</v>
      </c>
      <c r="I1332" s="3" t="s">
        <v>21097</v>
      </c>
    </row>
    <row r="1333" spans="1:9" x14ac:dyDescent="0.25">
      <c r="A1333" s="3" t="s">
        <v>49</v>
      </c>
      <c r="B1333" s="3" t="s">
        <v>1379</v>
      </c>
      <c r="C1333" s="3" t="s">
        <v>4196</v>
      </c>
      <c r="D1333" s="3" t="s">
        <v>7013</v>
      </c>
      <c r="E1333" s="3" t="s">
        <v>12647</v>
      </c>
      <c r="F1333" s="3" t="s">
        <v>9830</v>
      </c>
      <c r="G1333" s="3" t="s">
        <v>15464</v>
      </c>
      <c r="H1333" s="3" t="s">
        <v>18281</v>
      </c>
      <c r="I1333" s="3" t="s">
        <v>21098</v>
      </c>
    </row>
    <row r="1334" spans="1:9" x14ac:dyDescent="0.25">
      <c r="A1334" s="3" t="s">
        <v>49</v>
      </c>
      <c r="B1334" s="3" t="s">
        <v>1380</v>
      </c>
      <c r="C1334" s="3" t="s">
        <v>4197</v>
      </c>
      <c r="D1334" s="3" t="s">
        <v>7014</v>
      </c>
      <c r="E1334" s="3" t="s">
        <v>12648</v>
      </c>
      <c r="F1334" s="3" t="s">
        <v>9831</v>
      </c>
      <c r="G1334" s="3" t="s">
        <v>15465</v>
      </c>
      <c r="H1334" s="3" t="s">
        <v>18282</v>
      </c>
      <c r="I1334" s="3" t="s">
        <v>21099</v>
      </c>
    </row>
    <row r="1335" spans="1:9" x14ac:dyDescent="0.25">
      <c r="A1335" s="3" t="s">
        <v>49</v>
      </c>
      <c r="B1335" s="3" t="s">
        <v>1381</v>
      </c>
      <c r="C1335" s="3" t="s">
        <v>4198</v>
      </c>
      <c r="D1335" s="3" t="s">
        <v>7015</v>
      </c>
      <c r="E1335" s="3" t="s">
        <v>12649</v>
      </c>
      <c r="F1335" s="3" t="s">
        <v>9832</v>
      </c>
      <c r="G1335" s="3" t="s">
        <v>15466</v>
      </c>
      <c r="H1335" s="3" t="s">
        <v>18283</v>
      </c>
      <c r="I1335" s="3" t="s">
        <v>21100</v>
      </c>
    </row>
    <row r="1336" spans="1:9" x14ac:dyDescent="0.25">
      <c r="A1336" s="3" t="s">
        <v>49</v>
      </c>
      <c r="B1336" s="3" t="s">
        <v>1382</v>
      </c>
      <c r="C1336" s="3" t="s">
        <v>4199</v>
      </c>
      <c r="D1336" s="3" t="s">
        <v>7016</v>
      </c>
      <c r="E1336" s="3" t="s">
        <v>12650</v>
      </c>
      <c r="F1336" s="3" t="s">
        <v>9833</v>
      </c>
      <c r="G1336" s="3" t="s">
        <v>15467</v>
      </c>
      <c r="H1336" s="3" t="s">
        <v>18284</v>
      </c>
      <c r="I1336" s="3" t="s">
        <v>21101</v>
      </c>
    </row>
    <row r="1337" spans="1:9" x14ac:dyDescent="0.25">
      <c r="A1337" s="3" t="s">
        <v>49</v>
      </c>
      <c r="B1337" s="3" t="s">
        <v>1383</v>
      </c>
      <c r="C1337" s="3" t="s">
        <v>4200</v>
      </c>
      <c r="D1337" s="3" t="s">
        <v>7017</v>
      </c>
      <c r="E1337" s="3" t="s">
        <v>12651</v>
      </c>
      <c r="F1337" s="3" t="s">
        <v>9834</v>
      </c>
      <c r="G1337" s="3" t="s">
        <v>15468</v>
      </c>
      <c r="H1337" s="3" t="s">
        <v>18285</v>
      </c>
      <c r="I1337" s="3" t="s">
        <v>21102</v>
      </c>
    </row>
    <row r="1338" spans="1:9" x14ac:dyDescent="0.25">
      <c r="A1338" s="3" t="s">
        <v>49</v>
      </c>
      <c r="B1338" s="3" t="s">
        <v>1384</v>
      </c>
      <c r="C1338" s="3" t="s">
        <v>4201</v>
      </c>
      <c r="D1338" s="3" t="s">
        <v>7018</v>
      </c>
      <c r="E1338" s="3" t="s">
        <v>12652</v>
      </c>
      <c r="F1338" s="3" t="s">
        <v>9835</v>
      </c>
      <c r="G1338" s="3" t="s">
        <v>15469</v>
      </c>
      <c r="H1338" s="3" t="s">
        <v>18286</v>
      </c>
      <c r="I1338" s="3" t="s">
        <v>21103</v>
      </c>
    </row>
    <row r="1339" spans="1:9" x14ac:dyDescent="0.25">
      <c r="A1339" s="3" t="s">
        <v>49</v>
      </c>
      <c r="B1339" s="3" t="s">
        <v>1385</v>
      </c>
      <c r="C1339" s="3" t="s">
        <v>4202</v>
      </c>
      <c r="D1339" s="3" t="s">
        <v>7019</v>
      </c>
      <c r="E1339" s="3" t="s">
        <v>12653</v>
      </c>
      <c r="F1339" s="3" t="s">
        <v>9836</v>
      </c>
      <c r="G1339" s="3" t="s">
        <v>15470</v>
      </c>
      <c r="H1339" s="3" t="s">
        <v>18287</v>
      </c>
      <c r="I1339" s="3" t="s">
        <v>21104</v>
      </c>
    </row>
    <row r="1340" spans="1:9" x14ac:dyDescent="0.25">
      <c r="A1340" s="3" t="s">
        <v>49</v>
      </c>
      <c r="B1340" s="3" t="s">
        <v>1386</v>
      </c>
      <c r="C1340" s="3" t="s">
        <v>4203</v>
      </c>
      <c r="D1340" s="3" t="s">
        <v>7020</v>
      </c>
      <c r="E1340" s="3" t="s">
        <v>12654</v>
      </c>
      <c r="F1340" s="3" t="s">
        <v>9837</v>
      </c>
      <c r="G1340" s="3" t="s">
        <v>15471</v>
      </c>
      <c r="H1340" s="3" t="s">
        <v>18288</v>
      </c>
      <c r="I1340" s="3" t="s">
        <v>21105</v>
      </c>
    </row>
    <row r="1341" spans="1:9" x14ac:dyDescent="0.25">
      <c r="A1341" s="3" t="s">
        <v>49</v>
      </c>
      <c r="B1341" s="3" t="s">
        <v>1387</v>
      </c>
      <c r="C1341" s="3" t="s">
        <v>4204</v>
      </c>
      <c r="D1341" s="3" t="s">
        <v>7021</v>
      </c>
      <c r="E1341" s="3" t="s">
        <v>12655</v>
      </c>
      <c r="F1341" s="3" t="s">
        <v>9838</v>
      </c>
      <c r="G1341" s="3" t="s">
        <v>15472</v>
      </c>
      <c r="H1341" s="3" t="s">
        <v>18289</v>
      </c>
      <c r="I1341" s="3" t="s">
        <v>21106</v>
      </c>
    </row>
    <row r="1342" spans="1:9" x14ac:dyDescent="0.25">
      <c r="A1342" s="3" t="s">
        <v>49</v>
      </c>
      <c r="B1342" s="3" t="s">
        <v>1388</v>
      </c>
      <c r="C1342" s="3" t="s">
        <v>4205</v>
      </c>
      <c r="D1342" s="3" t="s">
        <v>7022</v>
      </c>
      <c r="E1342" s="3" t="s">
        <v>12656</v>
      </c>
      <c r="F1342" s="3" t="s">
        <v>9839</v>
      </c>
      <c r="G1342" s="3" t="s">
        <v>15473</v>
      </c>
      <c r="H1342" s="3" t="s">
        <v>18290</v>
      </c>
      <c r="I1342" s="3" t="s">
        <v>21107</v>
      </c>
    </row>
    <row r="1343" spans="1:9" x14ac:dyDescent="0.25">
      <c r="A1343" s="3" t="s">
        <v>49</v>
      </c>
      <c r="B1343" s="3" t="s">
        <v>1389</v>
      </c>
      <c r="C1343" s="3" t="s">
        <v>4206</v>
      </c>
      <c r="D1343" s="3" t="s">
        <v>7023</v>
      </c>
      <c r="E1343" s="3" t="s">
        <v>12657</v>
      </c>
      <c r="F1343" s="3" t="s">
        <v>9840</v>
      </c>
      <c r="G1343" s="3" t="s">
        <v>15474</v>
      </c>
      <c r="H1343" s="3" t="s">
        <v>18291</v>
      </c>
      <c r="I1343" s="3" t="s">
        <v>21108</v>
      </c>
    </row>
    <row r="1344" spans="1:9" x14ac:dyDescent="0.25">
      <c r="A1344" s="3" t="s">
        <v>49</v>
      </c>
      <c r="B1344" s="3" t="s">
        <v>1390</v>
      </c>
      <c r="C1344" s="3" t="s">
        <v>4207</v>
      </c>
      <c r="D1344" s="3" t="s">
        <v>7024</v>
      </c>
      <c r="E1344" s="3" t="s">
        <v>12658</v>
      </c>
      <c r="F1344" s="3" t="s">
        <v>9841</v>
      </c>
      <c r="G1344" s="3" t="s">
        <v>15475</v>
      </c>
      <c r="H1344" s="3" t="s">
        <v>18292</v>
      </c>
      <c r="I1344" s="3" t="s">
        <v>21109</v>
      </c>
    </row>
    <row r="1345" spans="1:9" x14ac:dyDescent="0.25">
      <c r="A1345" s="3" t="s">
        <v>49</v>
      </c>
      <c r="B1345" s="3" t="s">
        <v>1391</v>
      </c>
      <c r="C1345" s="3" t="s">
        <v>4208</v>
      </c>
      <c r="D1345" s="3" t="s">
        <v>7025</v>
      </c>
      <c r="E1345" s="3" t="s">
        <v>12659</v>
      </c>
      <c r="F1345" s="3" t="s">
        <v>9842</v>
      </c>
      <c r="G1345" s="3" t="s">
        <v>15476</v>
      </c>
      <c r="H1345" s="3" t="s">
        <v>18293</v>
      </c>
      <c r="I1345" s="3" t="s">
        <v>21110</v>
      </c>
    </row>
    <row r="1346" spans="1:9" x14ac:dyDescent="0.25">
      <c r="A1346" s="3" t="s">
        <v>49</v>
      </c>
      <c r="B1346" s="3" t="s">
        <v>1392</v>
      </c>
      <c r="C1346" s="3" t="s">
        <v>4209</v>
      </c>
      <c r="D1346" s="3" t="s">
        <v>7026</v>
      </c>
      <c r="E1346" s="3" t="s">
        <v>12660</v>
      </c>
      <c r="F1346" s="3" t="s">
        <v>9843</v>
      </c>
      <c r="G1346" s="3" t="s">
        <v>15477</v>
      </c>
      <c r="H1346" s="3" t="s">
        <v>18294</v>
      </c>
      <c r="I1346" s="3" t="s">
        <v>21111</v>
      </c>
    </row>
    <row r="1347" spans="1:9" x14ac:dyDescent="0.25">
      <c r="A1347" s="3" t="s">
        <v>49</v>
      </c>
      <c r="B1347" s="3" t="s">
        <v>1393</v>
      </c>
      <c r="C1347" s="3" t="s">
        <v>4210</v>
      </c>
      <c r="D1347" s="3" t="s">
        <v>7027</v>
      </c>
      <c r="E1347" s="3" t="s">
        <v>12661</v>
      </c>
      <c r="F1347" s="3" t="s">
        <v>9844</v>
      </c>
      <c r="G1347" s="3" t="s">
        <v>15478</v>
      </c>
      <c r="H1347" s="3" t="s">
        <v>18295</v>
      </c>
      <c r="I1347" s="3" t="s">
        <v>21112</v>
      </c>
    </row>
    <row r="1348" spans="1:9" x14ac:dyDescent="0.25">
      <c r="A1348" s="3" t="s">
        <v>49</v>
      </c>
      <c r="B1348" s="3" t="s">
        <v>1394</v>
      </c>
      <c r="C1348" s="3" t="s">
        <v>4211</v>
      </c>
      <c r="D1348" s="3" t="s">
        <v>7028</v>
      </c>
      <c r="E1348" s="3" t="s">
        <v>12662</v>
      </c>
      <c r="F1348" s="3" t="s">
        <v>9845</v>
      </c>
      <c r="G1348" s="3" t="s">
        <v>15479</v>
      </c>
      <c r="H1348" s="3" t="s">
        <v>18296</v>
      </c>
      <c r="I1348" s="3" t="s">
        <v>21113</v>
      </c>
    </row>
    <row r="1349" spans="1:9" x14ac:dyDescent="0.25">
      <c r="A1349" s="3" t="s">
        <v>49</v>
      </c>
      <c r="B1349" s="3" t="s">
        <v>1395</v>
      </c>
      <c r="C1349" s="3" t="s">
        <v>4212</v>
      </c>
      <c r="D1349" s="3" t="s">
        <v>7029</v>
      </c>
      <c r="E1349" s="3" t="s">
        <v>12663</v>
      </c>
      <c r="F1349" s="3" t="s">
        <v>9846</v>
      </c>
      <c r="G1349" s="3" t="s">
        <v>15480</v>
      </c>
      <c r="H1349" s="3" t="s">
        <v>18297</v>
      </c>
      <c r="I1349" s="3" t="s">
        <v>21114</v>
      </c>
    </row>
    <row r="1350" spans="1:9" x14ac:dyDescent="0.25">
      <c r="A1350" s="3" t="s">
        <v>49</v>
      </c>
      <c r="B1350" s="3" t="s">
        <v>1396</v>
      </c>
      <c r="C1350" s="3" t="s">
        <v>4213</v>
      </c>
      <c r="D1350" s="3" t="s">
        <v>7030</v>
      </c>
      <c r="E1350" s="3" t="s">
        <v>12664</v>
      </c>
      <c r="F1350" s="3" t="s">
        <v>9847</v>
      </c>
      <c r="G1350" s="3" t="s">
        <v>15481</v>
      </c>
      <c r="H1350" s="3" t="s">
        <v>18298</v>
      </c>
      <c r="I1350" s="3" t="s">
        <v>21115</v>
      </c>
    </row>
    <row r="1351" spans="1:9" x14ac:dyDescent="0.25">
      <c r="A1351" s="3" t="s">
        <v>49</v>
      </c>
      <c r="B1351" s="3" t="s">
        <v>1397</v>
      </c>
      <c r="C1351" s="3" t="s">
        <v>4214</v>
      </c>
      <c r="D1351" s="3" t="s">
        <v>7031</v>
      </c>
      <c r="E1351" s="3" t="s">
        <v>12665</v>
      </c>
      <c r="F1351" s="3" t="s">
        <v>9848</v>
      </c>
      <c r="G1351" s="3" t="s">
        <v>15482</v>
      </c>
      <c r="H1351" s="3" t="s">
        <v>18299</v>
      </c>
      <c r="I1351" s="3" t="s">
        <v>21116</v>
      </c>
    </row>
    <row r="1352" spans="1:9" x14ac:dyDescent="0.25">
      <c r="A1352" s="3" t="s">
        <v>49</v>
      </c>
      <c r="B1352" s="3" t="s">
        <v>1398</v>
      </c>
      <c r="C1352" s="3" t="s">
        <v>4215</v>
      </c>
      <c r="D1352" s="3" t="s">
        <v>7032</v>
      </c>
      <c r="E1352" s="3" t="s">
        <v>12666</v>
      </c>
      <c r="F1352" s="3" t="s">
        <v>9849</v>
      </c>
      <c r="G1352" s="3" t="s">
        <v>15483</v>
      </c>
      <c r="H1352" s="3" t="s">
        <v>18300</v>
      </c>
      <c r="I1352" s="3" t="s">
        <v>21117</v>
      </c>
    </row>
    <row r="1353" spans="1:9" x14ac:dyDescent="0.25">
      <c r="A1353" s="3" t="s">
        <v>49</v>
      </c>
      <c r="B1353" s="3" t="s">
        <v>1399</v>
      </c>
      <c r="C1353" s="3" t="s">
        <v>4216</v>
      </c>
      <c r="D1353" s="3" t="s">
        <v>7033</v>
      </c>
      <c r="E1353" s="3" t="s">
        <v>12667</v>
      </c>
      <c r="F1353" s="3" t="s">
        <v>9850</v>
      </c>
      <c r="G1353" s="3" t="s">
        <v>15484</v>
      </c>
      <c r="H1353" s="3" t="s">
        <v>18301</v>
      </c>
      <c r="I1353" s="3" t="s">
        <v>21118</v>
      </c>
    </row>
    <row r="1354" spans="1:9" x14ac:dyDescent="0.25">
      <c r="A1354" s="3" t="s">
        <v>49</v>
      </c>
      <c r="B1354" s="3" t="s">
        <v>1400</v>
      </c>
      <c r="C1354" s="3" t="s">
        <v>4217</v>
      </c>
      <c r="D1354" s="3" t="s">
        <v>7034</v>
      </c>
      <c r="E1354" s="3" t="s">
        <v>12668</v>
      </c>
      <c r="F1354" s="3" t="s">
        <v>9851</v>
      </c>
      <c r="G1354" s="3" t="s">
        <v>15485</v>
      </c>
      <c r="H1354" s="3" t="s">
        <v>18302</v>
      </c>
      <c r="I1354" s="3" t="s">
        <v>21119</v>
      </c>
    </row>
    <row r="1355" spans="1:9" x14ac:dyDescent="0.25">
      <c r="A1355" s="3" t="s">
        <v>49</v>
      </c>
      <c r="B1355" s="3" t="s">
        <v>1401</v>
      </c>
      <c r="C1355" s="3" t="s">
        <v>4218</v>
      </c>
      <c r="D1355" s="3" t="s">
        <v>7035</v>
      </c>
      <c r="E1355" s="3" t="s">
        <v>12669</v>
      </c>
      <c r="F1355" s="3" t="s">
        <v>9852</v>
      </c>
      <c r="G1355" s="3" t="s">
        <v>15486</v>
      </c>
      <c r="H1355" s="3" t="s">
        <v>18303</v>
      </c>
      <c r="I1355" s="3" t="s">
        <v>21120</v>
      </c>
    </row>
    <row r="1356" spans="1:9" x14ac:dyDescent="0.25">
      <c r="A1356" s="3" t="s">
        <v>49</v>
      </c>
      <c r="B1356" s="3" t="s">
        <v>1402</v>
      </c>
      <c r="C1356" s="3" t="s">
        <v>4219</v>
      </c>
      <c r="D1356" s="3" t="s">
        <v>7036</v>
      </c>
      <c r="E1356" s="3" t="s">
        <v>12670</v>
      </c>
      <c r="F1356" s="3" t="s">
        <v>9853</v>
      </c>
      <c r="G1356" s="3" t="s">
        <v>15487</v>
      </c>
      <c r="H1356" s="3" t="s">
        <v>18304</v>
      </c>
      <c r="I1356" s="3" t="s">
        <v>21121</v>
      </c>
    </row>
    <row r="1357" spans="1:9" x14ac:dyDescent="0.25">
      <c r="A1357" s="3" t="s">
        <v>49</v>
      </c>
      <c r="B1357" s="3" t="s">
        <v>1403</v>
      </c>
      <c r="C1357" s="3" t="s">
        <v>4220</v>
      </c>
      <c r="D1357" s="3" t="s">
        <v>7037</v>
      </c>
      <c r="E1357" s="3" t="s">
        <v>12671</v>
      </c>
      <c r="F1357" s="3" t="s">
        <v>9854</v>
      </c>
      <c r="G1357" s="3" t="s">
        <v>15488</v>
      </c>
      <c r="H1357" s="3" t="s">
        <v>18305</v>
      </c>
      <c r="I1357" s="3" t="s">
        <v>21122</v>
      </c>
    </row>
    <row r="1358" spans="1:9" x14ac:dyDescent="0.25">
      <c r="A1358" s="3" t="s">
        <v>49</v>
      </c>
      <c r="B1358" s="3" t="s">
        <v>1404</v>
      </c>
      <c r="C1358" s="3" t="s">
        <v>4221</v>
      </c>
      <c r="D1358" s="3" t="s">
        <v>7038</v>
      </c>
      <c r="E1358" s="3" t="s">
        <v>12672</v>
      </c>
      <c r="F1358" s="3" t="s">
        <v>9855</v>
      </c>
      <c r="G1358" s="3" t="s">
        <v>15489</v>
      </c>
      <c r="H1358" s="3" t="s">
        <v>18306</v>
      </c>
      <c r="I1358" s="3" t="s">
        <v>21123</v>
      </c>
    </row>
    <row r="1359" spans="1:9" x14ac:dyDescent="0.25">
      <c r="A1359" s="3" t="s">
        <v>49</v>
      </c>
      <c r="B1359" s="3" t="s">
        <v>1405</v>
      </c>
      <c r="C1359" s="3" t="s">
        <v>4222</v>
      </c>
      <c r="D1359" s="3" t="s">
        <v>7039</v>
      </c>
      <c r="E1359" s="3" t="s">
        <v>12673</v>
      </c>
      <c r="F1359" s="3" t="s">
        <v>9856</v>
      </c>
      <c r="G1359" s="3" t="s">
        <v>15490</v>
      </c>
      <c r="H1359" s="3" t="s">
        <v>18307</v>
      </c>
      <c r="I1359" s="3" t="s">
        <v>21124</v>
      </c>
    </row>
    <row r="1360" spans="1:9" x14ac:dyDescent="0.25">
      <c r="A1360" s="3" t="s">
        <v>49</v>
      </c>
      <c r="B1360" s="3" t="s">
        <v>1406</v>
      </c>
      <c r="C1360" s="3" t="s">
        <v>4223</v>
      </c>
      <c r="D1360" s="3" t="s">
        <v>7040</v>
      </c>
      <c r="E1360" s="3" t="s">
        <v>12674</v>
      </c>
      <c r="F1360" s="3" t="s">
        <v>9857</v>
      </c>
      <c r="G1360" s="3" t="s">
        <v>15491</v>
      </c>
      <c r="H1360" s="3" t="s">
        <v>18308</v>
      </c>
      <c r="I1360" s="3" t="s">
        <v>21125</v>
      </c>
    </row>
    <row r="1361" spans="1:9" x14ac:dyDescent="0.25">
      <c r="A1361" s="3" t="s">
        <v>49</v>
      </c>
      <c r="B1361" s="3" t="s">
        <v>1407</v>
      </c>
      <c r="C1361" s="3" t="s">
        <v>4224</v>
      </c>
      <c r="D1361" s="3" t="s">
        <v>7041</v>
      </c>
      <c r="E1361" s="3" t="s">
        <v>12675</v>
      </c>
      <c r="F1361" s="3" t="s">
        <v>9858</v>
      </c>
      <c r="G1361" s="3" t="s">
        <v>15492</v>
      </c>
      <c r="H1361" s="3" t="s">
        <v>18309</v>
      </c>
      <c r="I1361" s="3" t="s">
        <v>21126</v>
      </c>
    </row>
    <row r="1362" spans="1:9" x14ac:dyDescent="0.25">
      <c r="A1362" s="3" t="s">
        <v>49</v>
      </c>
      <c r="B1362" s="3" t="s">
        <v>1408</v>
      </c>
      <c r="C1362" s="3" t="s">
        <v>4225</v>
      </c>
      <c r="D1362" s="3" t="s">
        <v>7042</v>
      </c>
      <c r="E1362" s="3" t="s">
        <v>12676</v>
      </c>
      <c r="F1362" s="3" t="s">
        <v>9859</v>
      </c>
      <c r="G1362" s="3" t="s">
        <v>15493</v>
      </c>
      <c r="H1362" s="3" t="s">
        <v>18310</v>
      </c>
      <c r="I1362" s="3" t="s">
        <v>21127</v>
      </c>
    </row>
    <row r="1363" spans="1:9" x14ac:dyDescent="0.25">
      <c r="A1363" s="3" t="s">
        <v>49</v>
      </c>
      <c r="B1363" s="3" t="s">
        <v>1409</v>
      </c>
      <c r="C1363" s="3" t="s">
        <v>4226</v>
      </c>
      <c r="D1363" s="3" t="s">
        <v>7043</v>
      </c>
      <c r="E1363" s="3" t="s">
        <v>12677</v>
      </c>
      <c r="F1363" s="3" t="s">
        <v>9860</v>
      </c>
      <c r="G1363" s="3" t="s">
        <v>15494</v>
      </c>
      <c r="H1363" s="3" t="s">
        <v>18311</v>
      </c>
      <c r="I1363" s="3" t="s">
        <v>21128</v>
      </c>
    </row>
    <row r="1364" spans="1:9" x14ac:dyDescent="0.25">
      <c r="A1364" s="3" t="s">
        <v>49</v>
      </c>
      <c r="B1364" s="3" t="s">
        <v>1410</v>
      </c>
      <c r="C1364" s="3" t="s">
        <v>4227</v>
      </c>
      <c r="D1364" s="3" t="s">
        <v>7044</v>
      </c>
      <c r="E1364" s="3" t="s">
        <v>12678</v>
      </c>
      <c r="F1364" s="3" t="s">
        <v>9861</v>
      </c>
      <c r="G1364" s="3" t="s">
        <v>15495</v>
      </c>
      <c r="H1364" s="3" t="s">
        <v>18312</v>
      </c>
      <c r="I1364" s="3" t="s">
        <v>21129</v>
      </c>
    </row>
    <row r="1365" spans="1:9" x14ac:dyDescent="0.25">
      <c r="A1365" s="3" t="s">
        <v>49</v>
      </c>
      <c r="B1365" s="3" t="s">
        <v>1411</v>
      </c>
      <c r="C1365" s="3" t="s">
        <v>4228</v>
      </c>
      <c r="D1365" s="3" t="s">
        <v>7045</v>
      </c>
      <c r="E1365" s="3" t="s">
        <v>12679</v>
      </c>
      <c r="F1365" s="3" t="s">
        <v>9862</v>
      </c>
      <c r="G1365" s="3" t="s">
        <v>15496</v>
      </c>
      <c r="H1365" s="3" t="s">
        <v>18313</v>
      </c>
      <c r="I1365" s="3" t="s">
        <v>21130</v>
      </c>
    </row>
    <row r="1366" spans="1:9" x14ac:dyDescent="0.25">
      <c r="A1366" s="3" t="s">
        <v>49</v>
      </c>
      <c r="B1366" s="3" t="s">
        <v>1412</v>
      </c>
      <c r="C1366" s="3" t="s">
        <v>4229</v>
      </c>
      <c r="D1366" s="3" t="s">
        <v>7046</v>
      </c>
      <c r="E1366" s="3" t="s">
        <v>12680</v>
      </c>
      <c r="F1366" s="3" t="s">
        <v>9863</v>
      </c>
      <c r="G1366" s="3" t="s">
        <v>15497</v>
      </c>
      <c r="H1366" s="3" t="s">
        <v>18314</v>
      </c>
      <c r="I1366" s="3" t="s">
        <v>21131</v>
      </c>
    </row>
    <row r="1367" spans="1:9" x14ac:dyDescent="0.25">
      <c r="A1367" s="3" t="s">
        <v>49</v>
      </c>
      <c r="B1367" s="3" t="s">
        <v>1413</v>
      </c>
      <c r="C1367" s="3" t="s">
        <v>4230</v>
      </c>
      <c r="D1367" s="3" t="s">
        <v>7047</v>
      </c>
      <c r="E1367" s="3" t="s">
        <v>12681</v>
      </c>
      <c r="F1367" s="3" t="s">
        <v>9864</v>
      </c>
      <c r="G1367" s="3" t="s">
        <v>15498</v>
      </c>
      <c r="H1367" s="3" t="s">
        <v>18315</v>
      </c>
      <c r="I1367" s="3" t="s">
        <v>21132</v>
      </c>
    </row>
    <row r="1368" spans="1:9" x14ac:dyDescent="0.25">
      <c r="A1368" s="3" t="s">
        <v>49</v>
      </c>
      <c r="B1368" s="3" t="s">
        <v>1414</v>
      </c>
      <c r="C1368" s="3" t="s">
        <v>4231</v>
      </c>
      <c r="D1368" s="3" t="s">
        <v>7048</v>
      </c>
      <c r="E1368" s="3" t="s">
        <v>12682</v>
      </c>
      <c r="F1368" s="3" t="s">
        <v>9865</v>
      </c>
      <c r="G1368" s="3" t="s">
        <v>15499</v>
      </c>
      <c r="H1368" s="3" t="s">
        <v>18316</v>
      </c>
      <c r="I1368" s="3" t="s">
        <v>21133</v>
      </c>
    </row>
    <row r="1369" spans="1:9" x14ac:dyDescent="0.25">
      <c r="A1369" s="3" t="s">
        <v>49</v>
      </c>
      <c r="B1369" s="3" t="s">
        <v>1415</v>
      </c>
      <c r="C1369" s="3" t="s">
        <v>4232</v>
      </c>
      <c r="D1369" s="3" t="s">
        <v>7049</v>
      </c>
      <c r="E1369" s="3" t="s">
        <v>12683</v>
      </c>
      <c r="F1369" s="3" t="s">
        <v>9866</v>
      </c>
      <c r="G1369" s="3" t="s">
        <v>15500</v>
      </c>
      <c r="H1369" s="3" t="s">
        <v>18317</v>
      </c>
      <c r="I1369" s="3" t="s">
        <v>21134</v>
      </c>
    </row>
    <row r="1370" spans="1:9" x14ac:dyDescent="0.25">
      <c r="A1370" s="3" t="s">
        <v>49</v>
      </c>
      <c r="B1370" s="3" t="s">
        <v>1416</v>
      </c>
      <c r="C1370" s="3" t="s">
        <v>4233</v>
      </c>
      <c r="D1370" s="3" t="s">
        <v>7050</v>
      </c>
      <c r="E1370" s="3" t="s">
        <v>12684</v>
      </c>
      <c r="F1370" s="3" t="s">
        <v>9867</v>
      </c>
      <c r="G1370" s="3" t="s">
        <v>15501</v>
      </c>
      <c r="H1370" s="3" t="s">
        <v>18318</v>
      </c>
      <c r="I1370" s="3" t="s">
        <v>21135</v>
      </c>
    </row>
    <row r="1371" spans="1:9" x14ac:dyDescent="0.25">
      <c r="A1371" s="3" t="s">
        <v>49</v>
      </c>
      <c r="B1371" s="3" t="s">
        <v>1417</v>
      </c>
      <c r="C1371" s="3" t="s">
        <v>4234</v>
      </c>
      <c r="D1371" s="3" t="s">
        <v>7051</v>
      </c>
      <c r="E1371" s="3" t="s">
        <v>12685</v>
      </c>
      <c r="F1371" s="3" t="s">
        <v>9868</v>
      </c>
      <c r="G1371" s="3" t="s">
        <v>15502</v>
      </c>
      <c r="H1371" s="3" t="s">
        <v>18319</v>
      </c>
      <c r="I1371" s="3" t="s">
        <v>21136</v>
      </c>
    </row>
    <row r="1372" spans="1:9" x14ac:dyDescent="0.25">
      <c r="A1372" s="3" t="s">
        <v>49</v>
      </c>
      <c r="B1372" s="3" t="s">
        <v>1418</v>
      </c>
      <c r="C1372" s="3" t="s">
        <v>4235</v>
      </c>
      <c r="D1372" s="3" t="s">
        <v>7052</v>
      </c>
      <c r="E1372" s="3" t="s">
        <v>12686</v>
      </c>
      <c r="F1372" s="3" t="s">
        <v>9869</v>
      </c>
      <c r="G1372" s="3" t="s">
        <v>15503</v>
      </c>
      <c r="H1372" s="3" t="s">
        <v>18320</v>
      </c>
      <c r="I1372" s="3" t="s">
        <v>21137</v>
      </c>
    </row>
    <row r="1373" spans="1:9" x14ac:dyDescent="0.25">
      <c r="A1373" s="3" t="s">
        <v>49</v>
      </c>
      <c r="B1373" s="3" t="s">
        <v>1419</v>
      </c>
      <c r="C1373" s="3" t="s">
        <v>4236</v>
      </c>
      <c r="D1373" s="3" t="s">
        <v>7053</v>
      </c>
      <c r="E1373" s="3" t="s">
        <v>12687</v>
      </c>
      <c r="F1373" s="3" t="s">
        <v>9870</v>
      </c>
      <c r="G1373" s="3" t="s">
        <v>15504</v>
      </c>
      <c r="H1373" s="3" t="s">
        <v>18321</v>
      </c>
      <c r="I1373" s="3" t="s">
        <v>21138</v>
      </c>
    </row>
    <row r="1374" spans="1:9" x14ac:dyDescent="0.25">
      <c r="A1374" s="3" t="s">
        <v>49</v>
      </c>
      <c r="B1374" s="3" t="s">
        <v>1420</v>
      </c>
      <c r="C1374" s="3" t="s">
        <v>4237</v>
      </c>
      <c r="D1374" s="3" t="s">
        <v>7054</v>
      </c>
      <c r="E1374" s="3" t="s">
        <v>12688</v>
      </c>
      <c r="F1374" s="3" t="s">
        <v>9871</v>
      </c>
      <c r="G1374" s="3" t="s">
        <v>15505</v>
      </c>
      <c r="H1374" s="3" t="s">
        <v>18322</v>
      </c>
      <c r="I1374" s="3" t="s">
        <v>21139</v>
      </c>
    </row>
    <row r="1375" spans="1:9" x14ac:dyDescent="0.25">
      <c r="A1375" s="3" t="s">
        <v>49</v>
      </c>
      <c r="B1375" s="3" t="s">
        <v>1421</v>
      </c>
      <c r="C1375" s="3" t="s">
        <v>4238</v>
      </c>
      <c r="D1375" s="3" t="s">
        <v>7055</v>
      </c>
      <c r="E1375" s="3" t="s">
        <v>12689</v>
      </c>
      <c r="F1375" s="3" t="s">
        <v>9872</v>
      </c>
      <c r="G1375" s="3" t="s">
        <v>15506</v>
      </c>
      <c r="H1375" s="3" t="s">
        <v>18323</v>
      </c>
      <c r="I1375" s="3" t="s">
        <v>21140</v>
      </c>
    </row>
    <row r="1376" spans="1:9" x14ac:dyDescent="0.25">
      <c r="A1376" s="3" t="s">
        <v>49</v>
      </c>
      <c r="B1376" s="3" t="s">
        <v>1422</v>
      </c>
      <c r="C1376" s="3" t="s">
        <v>4239</v>
      </c>
      <c r="D1376" s="3" t="s">
        <v>7056</v>
      </c>
      <c r="E1376" s="3" t="s">
        <v>12690</v>
      </c>
      <c r="F1376" s="3" t="s">
        <v>9873</v>
      </c>
      <c r="G1376" s="3" t="s">
        <v>15507</v>
      </c>
      <c r="H1376" s="3" t="s">
        <v>18324</v>
      </c>
      <c r="I1376" s="3" t="s">
        <v>21141</v>
      </c>
    </row>
    <row r="1377" spans="1:9" x14ac:dyDescent="0.25">
      <c r="A1377" s="3" t="s">
        <v>49</v>
      </c>
      <c r="B1377" s="3" t="s">
        <v>1423</v>
      </c>
      <c r="C1377" s="3" t="s">
        <v>4240</v>
      </c>
      <c r="D1377" s="3" t="s">
        <v>7057</v>
      </c>
      <c r="E1377" s="3" t="s">
        <v>12691</v>
      </c>
      <c r="F1377" s="3" t="s">
        <v>9874</v>
      </c>
      <c r="G1377" s="3" t="s">
        <v>15508</v>
      </c>
      <c r="H1377" s="3" t="s">
        <v>18325</v>
      </c>
      <c r="I1377" s="3" t="s">
        <v>21142</v>
      </c>
    </row>
    <row r="1378" spans="1:9" x14ac:dyDescent="0.25">
      <c r="A1378" s="3" t="s">
        <v>49</v>
      </c>
      <c r="B1378" s="3" t="s">
        <v>1424</v>
      </c>
      <c r="C1378" s="3" t="s">
        <v>4241</v>
      </c>
      <c r="D1378" s="3" t="s">
        <v>7058</v>
      </c>
      <c r="E1378" s="3" t="s">
        <v>12692</v>
      </c>
      <c r="F1378" s="3" t="s">
        <v>9875</v>
      </c>
      <c r="G1378" s="3" t="s">
        <v>15509</v>
      </c>
      <c r="H1378" s="3" t="s">
        <v>18326</v>
      </c>
      <c r="I1378" s="3" t="s">
        <v>21143</v>
      </c>
    </row>
    <row r="1379" spans="1:9" x14ac:dyDescent="0.25">
      <c r="A1379" s="3" t="s">
        <v>49</v>
      </c>
      <c r="B1379" s="3" t="s">
        <v>1425</v>
      </c>
      <c r="C1379" s="3" t="s">
        <v>4242</v>
      </c>
      <c r="D1379" s="3" t="s">
        <v>7059</v>
      </c>
      <c r="E1379" s="3" t="s">
        <v>12693</v>
      </c>
      <c r="F1379" s="3" t="s">
        <v>9876</v>
      </c>
      <c r="G1379" s="3" t="s">
        <v>15510</v>
      </c>
      <c r="H1379" s="3" t="s">
        <v>18327</v>
      </c>
      <c r="I1379" s="3" t="s">
        <v>21144</v>
      </c>
    </row>
    <row r="1380" spans="1:9" x14ac:dyDescent="0.25">
      <c r="A1380" s="3" t="s">
        <v>49</v>
      </c>
      <c r="B1380" s="3" t="s">
        <v>1426</v>
      </c>
      <c r="C1380" s="3" t="s">
        <v>4243</v>
      </c>
      <c r="D1380" s="3" t="s">
        <v>7060</v>
      </c>
      <c r="E1380" s="3" t="s">
        <v>12694</v>
      </c>
      <c r="F1380" s="3" t="s">
        <v>9877</v>
      </c>
      <c r="G1380" s="3" t="s">
        <v>15511</v>
      </c>
      <c r="H1380" s="3" t="s">
        <v>18328</v>
      </c>
      <c r="I1380" s="3" t="s">
        <v>21145</v>
      </c>
    </row>
    <row r="1381" spans="1:9" x14ac:dyDescent="0.25">
      <c r="A1381" s="3" t="s">
        <v>49</v>
      </c>
      <c r="B1381" s="3" t="s">
        <v>1427</v>
      </c>
      <c r="C1381" s="3" t="s">
        <v>4244</v>
      </c>
      <c r="D1381" s="3" t="s">
        <v>7061</v>
      </c>
      <c r="E1381" s="3" t="s">
        <v>12695</v>
      </c>
      <c r="F1381" s="3" t="s">
        <v>9878</v>
      </c>
      <c r="G1381" s="3" t="s">
        <v>15512</v>
      </c>
      <c r="H1381" s="3" t="s">
        <v>18329</v>
      </c>
      <c r="I1381" s="3" t="s">
        <v>21146</v>
      </c>
    </row>
    <row r="1382" spans="1:9" x14ac:dyDescent="0.25">
      <c r="A1382" s="3" t="s">
        <v>49</v>
      </c>
      <c r="B1382" s="3" t="s">
        <v>1428</v>
      </c>
      <c r="C1382" s="3" t="s">
        <v>4245</v>
      </c>
      <c r="D1382" s="3" t="s">
        <v>7062</v>
      </c>
      <c r="E1382" s="3" t="s">
        <v>12696</v>
      </c>
      <c r="F1382" s="3" t="s">
        <v>9879</v>
      </c>
      <c r="G1382" s="3" t="s">
        <v>15513</v>
      </c>
      <c r="H1382" s="3" t="s">
        <v>18330</v>
      </c>
      <c r="I1382" s="3" t="s">
        <v>21147</v>
      </c>
    </row>
    <row r="1383" spans="1:9" x14ac:dyDescent="0.25">
      <c r="A1383" s="3" t="s">
        <v>49</v>
      </c>
      <c r="B1383" s="3" t="s">
        <v>1429</v>
      </c>
      <c r="C1383" s="3" t="s">
        <v>4246</v>
      </c>
      <c r="D1383" s="3" t="s">
        <v>7063</v>
      </c>
      <c r="E1383" s="3" t="s">
        <v>12697</v>
      </c>
      <c r="F1383" s="3" t="s">
        <v>9880</v>
      </c>
      <c r="G1383" s="3" t="s">
        <v>15514</v>
      </c>
      <c r="H1383" s="3" t="s">
        <v>18331</v>
      </c>
      <c r="I1383" s="3" t="s">
        <v>21148</v>
      </c>
    </row>
    <row r="1384" spans="1:9" x14ac:dyDescent="0.25">
      <c r="A1384" s="3" t="s">
        <v>49</v>
      </c>
      <c r="B1384" s="3" t="s">
        <v>1430</v>
      </c>
      <c r="C1384" s="3" t="s">
        <v>4247</v>
      </c>
      <c r="D1384" s="3" t="s">
        <v>7064</v>
      </c>
      <c r="E1384" s="3" t="s">
        <v>12698</v>
      </c>
      <c r="F1384" s="3" t="s">
        <v>9881</v>
      </c>
      <c r="G1384" s="3" t="s">
        <v>15515</v>
      </c>
      <c r="H1384" s="3" t="s">
        <v>18332</v>
      </c>
      <c r="I1384" s="3" t="s">
        <v>21149</v>
      </c>
    </row>
    <row r="1385" spans="1:9" x14ac:dyDescent="0.25">
      <c r="A1385" s="3" t="s">
        <v>49</v>
      </c>
      <c r="B1385" s="3" t="s">
        <v>1431</v>
      </c>
      <c r="C1385" s="3" t="s">
        <v>4248</v>
      </c>
      <c r="D1385" s="3" t="s">
        <v>7065</v>
      </c>
      <c r="E1385" s="3" t="s">
        <v>12699</v>
      </c>
      <c r="F1385" s="3" t="s">
        <v>9882</v>
      </c>
      <c r="G1385" s="3" t="s">
        <v>15516</v>
      </c>
      <c r="H1385" s="3" t="s">
        <v>18333</v>
      </c>
      <c r="I1385" s="3" t="s">
        <v>21150</v>
      </c>
    </row>
    <row r="1386" spans="1:9" x14ac:dyDescent="0.25">
      <c r="A1386" s="3" t="s">
        <v>49</v>
      </c>
      <c r="B1386" s="3" t="s">
        <v>1432</v>
      </c>
      <c r="C1386" s="3" t="s">
        <v>4249</v>
      </c>
      <c r="D1386" s="3" t="s">
        <v>7066</v>
      </c>
      <c r="E1386" s="3" t="s">
        <v>12700</v>
      </c>
      <c r="F1386" s="3" t="s">
        <v>9883</v>
      </c>
      <c r="G1386" s="3" t="s">
        <v>15517</v>
      </c>
      <c r="H1386" s="3" t="s">
        <v>18334</v>
      </c>
      <c r="I1386" s="3" t="s">
        <v>21151</v>
      </c>
    </row>
    <row r="1387" spans="1:9" x14ac:dyDescent="0.25">
      <c r="A1387" s="3" t="s">
        <v>49</v>
      </c>
      <c r="B1387" s="3" t="s">
        <v>1433</v>
      </c>
      <c r="C1387" s="3" t="s">
        <v>4250</v>
      </c>
      <c r="D1387" s="3" t="s">
        <v>7067</v>
      </c>
      <c r="E1387" s="3" t="s">
        <v>12701</v>
      </c>
      <c r="F1387" s="3" t="s">
        <v>9884</v>
      </c>
      <c r="G1387" s="3" t="s">
        <v>15518</v>
      </c>
      <c r="H1387" s="3" t="s">
        <v>18335</v>
      </c>
      <c r="I1387" s="3" t="s">
        <v>21152</v>
      </c>
    </row>
    <row r="1388" spans="1:9" x14ac:dyDescent="0.25">
      <c r="A1388" s="3" t="s">
        <v>49</v>
      </c>
      <c r="B1388" s="3" t="s">
        <v>1434</v>
      </c>
      <c r="C1388" s="3" t="s">
        <v>4251</v>
      </c>
      <c r="D1388" s="3" t="s">
        <v>7068</v>
      </c>
      <c r="E1388" s="3" t="s">
        <v>12702</v>
      </c>
      <c r="F1388" s="3" t="s">
        <v>9885</v>
      </c>
      <c r="G1388" s="3" t="s">
        <v>15519</v>
      </c>
      <c r="H1388" s="3" t="s">
        <v>18336</v>
      </c>
      <c r="I1388" s="3" t="s">
        <v>21153</v>
      </c>
    </row>
    <row r="1389" spans="1:9" x14ac:dyDescent="0.25">
      <c r="A1389" s="3" t="s">
        <v>49</v>
      </c>
      <c r="B1389" s="3" t="s">
        <v>1435</v>
      </c>
      <c r="C1389" s="3" t="s">
        <v>4252</v>
      </c>
      <c r="D1389" s="3" t="s">
        <v>7069</v>
      </c>
      <c r="E1389" s="3" t="s">
        <v>12703</v>
      </c>
      <c r="F1389" s="3" t="s">
        <v>9886</v>
      </c>
      <c r="G1389" s="3" t="s">
        <v>15520</v>
      </c>
      <c r="H1389" s="3" t="s">
        <v>18337</v>
      </c>
      <c r="I1389" s="3" t="s">
        <v>21154</v>
      </c>
    </row>
    <row r="1390" spans="1:9" x14ac:dyDescent="0.25">
      <c r="A1390" s="3" t="s">
        <v>49</v>
      </c>
      <c r="B1390" s="3" t="s">
        <v>1436</v>
      </c>
      <c r="C1390" s="3" t="s">
        <v>4253</v>
      </c>
      <c r="D1390" s="3" t="s">
        <v>7070</v>
      </c>
      <c r="E1390" s="3" t="s">
        <v>12704</v>
      </c>
      <c r="F1390" s="3" t="s">
        <v>9887</v>
      </c>
      <c r="G1390" s="3" t="s">
        <v>15521</v>
      </c>
      <c r="H1390" s="3" t="s">
        <v>18338</v>
      </c>
      <c r="I1390" s="3" t="s">
        <v>21155</v>
      </c>
    </row>
    <row r="1391" spans="1:9" x14ac:dyDescent="0.25">
      <c r="A1391" s="3" t="s">
        <v>49</v>
      </c>
      <c r="B1391" s="3" t="s">
        <v>1437</v>
      </c>
      <c r="C1391" s="3" t="s">
        <v>4254</v>
      </c>
      <c r="D1391" s="3" t="s">
        <v>7071</v>
      </c>
      <c r="E1391" s="3" t="s">
        <v>12705</v>
      </c>
      <c r="F1391" s="3" t="s">
        <v>9888</v>
      </c>
      <c r="G1391" s="3" t="s">
        <v>15522</v>
      </c>
      <c r="H1391" s="3" t="s">
        <v>18339</v>
      </c>
      <c r="I1391" s="3" t="s">
        <v>21156</v>
      </c>
    </row>
    <row r="1392" spans="1:9" x14ac:dyDescent="0.25">
      <c r="A1392" s="3" t="s">
        <v>49</v>
      </c>
      <c r="B1392" s="3" t="s">
        <v>1438</v>
      </c>
      <c r="C1392" s="3" t="s">
        <v>4255</v>
      </c>
      <c r="D1392" s="3" t="s">
        <v>7072</v>
      </c>
      <c r="E1392" s="3" t="s">
        <v>12706</v>
      </c>
      <c r="F1392" s="3" t="s">
        <v>9889</v>
      </c>
      <c r="G1392" s="3" t="s">
        <v>15523</v>
      </c>
      <c r="H1392" s="3" t="s">
        <v>18340</v>
      </c>
      <c r="I1392" s="3" t="s">
        <v>21157</v>
      </c>
    </row>
    <row r="1393" spans="1:9" x14ac:dyDescent="0.25">
      <c r="A1393" s="3" t="s">
        <v>49</v>
      </c>
      <c r="B1393" s="3" t="s">
        <v>1439</v>
      </c>
      <c r="C1393" s="3" t="s">
        <v>4256</v>
      </c>
      <c r="D1393" s="3" t="s">
        <v>7073</v>
      </c>
      <c r="E1393" s="3" t="s">
        <v>12707</v>
      </c>
      <c r="F1393" s="3" t="s">
        <v>9890</v>
      </c>
      <c r="G1393" s="3" t="s">
        <v>15524</v>
      </c>
      <c r="H1393" s="3" t="s">
        <v>18341</v>
      </c>
      <c r="I1393" s="3" t="s">
        <v>21158</v>
      </c>
    </row>
    <row r="1394" spans="1:9" x14ac:dyDescent="0.25">
      <c r="A1394" s="3" t="s">
        <v>49</v>
      </c>
      <c r="B1394" s="3" t="s">
        <v>1440</v>
      </c>
      <c r="C1394" s="3" t="s">
        <v>4257</v>
      </c>
      <c r="D1394" s="3" t="s">
        <v>7074</v>
      </c>
      <c r="E1394" s="3" t="s">
        <v>12708</v>
      </c>
      <c r="F1394" s="3" t="s">
        <v>9891</v>
      </c>
      <c r="G1394" s="3" t="s">
        <v>15525</v>
      </c>
      <c r="H1394" s="3" t="s">
        <v>18342</v>
      </c>
      <c r="I1394" s="3" t="s">
        <v>21159</v>
      </c>
    </row>
    <row r="1395" spans="1:9" x14ac:dyDescent="0.25">
      <c r="A1395" s="3" t="s">
        <v>49</v>
      </c>
      <c r="B1395" s="3" t="s">
        <v>1441</v>
      </c>
      <c r="C1395" s="3" t="s">
        <v>4258</v>
      </c>
      <c r="D1395" s="3" t="s">
        <v>7075</v>
      </c>
      <c r="E1395" s="3" t="s">
        <v>12709</v>
      </c>
      <c r="F1395" s="3" t="s">
        <v>9892</v>
      </c>
      <c r="G1395" s="3" t="s">
        <v>15526</v>
      </c>
      <c r="H1395" s="3" t="s">
        <v>18343</v>
      </c>
      <c r="I1395" s="3" t="s">
        <v>21160</v>
      </c>
    </row>
    <row r="1396" spans="1:9" x14ac:dyDescent="0.25">
      <c r="A1396" s="3" t="s">
        <v>49</v>
      </c>
      <c r="B1396" s="3" t="s">
        <v>1442</v>
      </c>
      <c r="C1396" s="3" t="s">
        <v>4259</v>
      </c>
      <c r="D1396" s="3" t="s">
        <v>7076</v>
      </c>
      <c r="E1396" s="3" t="s">
        <v>12710</v>
      </c>
      <c r="F1396" s="3" t="s">
        <v>9893</v>
      </c>
      <c r="G1396" s="3" t="s">
        <v>15527</v>
      </c>
      <c r="H1396" s="3" t="s">
        <v>18344</v>
      </c>
      <c r="I1396" s="3" t="s">
        <v>21161</v>
      </c>
    </row>
    <row r="1397" spans="1:9" x14ac:dyDescent="0.25">
      <c r="A1397" s="3" t="s">
        <v>49</v>
      </c>
      <c r="B1397" s="3" t="s">
        <v>1443</v>
      </c>
      <c r="C1397" s="3" t="s">
        <v>4260</v>
      </c>
      <c r="D1397" s="3" t="s">
        <v>7077</v>
      </c>
      <c r="E1397" s="3" t="s">
        <v>12711</v>
      </c>
      <c r="F1397" s="3" t="s">
        <v>9894</v>
      </c>
      <c r="G1397" s="3" t="s">
        <v>15528</v>
      </c>
      <c r="H1397" s="3" t="s">
        <v>18345</v>
      </c>
      <c r="I1397" s="3" t="s">
        <v>21162</v>
      </c>
    </row>
    <row r="1398" spans="1:9" x14ac:dyDescent="0.25">
      <c r="A1398" s="3" t="s">
        <v>49</v>
      </c>
      <c r="B1398" s="3" t="s">
        <v>1444</v>
      </c>
      <c r="C1398" s="3" t="s">
        <v>4261</v>
      </c>
      <c r="D1398" s="3" t="s">
        <v>7078</v>
      </c>
      <c r="E1398" s="3" t="s">
        <v>12712</v>
      </c>
      <c r="F1398" s="3" t="s">
        <v>9895</v>
      </c>
      <c r="G1398" s="3" t="s">
        <v>15529</v>
      </c>
      <c r="H1398" s="3" t="s">
        <v>18346</v>
      </c>
      <c r="I1398" s="3" t="s">
        <v>21163</v>
      </c>
    </row>
    <row r="1399" spans="1:9" x14ac:dyDescent="0.25">
      <c r="A1399" s="3" t="s">
        <v>49</v>
      </c>
      <c r="B1399" s="3" t="s">
        <v>1445</v>
      </c>
      <c r="C1399" s="3" t="s">
        <v>4262</v>
      </c>
      <c r="D1399" s="3" t="s">
        <v>7079</v>
      </c>
      <c r="E1399" s="3" t="s">
        <v>12713</v>
      </c>
      <c r="F1399" s="3" t="s">
        <v>9896</v>
      </c>
      <c r="G1399" s="3" t="s">
        <v>15530</v>
      </c>
      <c r="H1399" s="3" t="s">
        <v>18347</v>
      </c>
      <c r="I1399" s="3" t="s">
        <v>21164</v>
      </c>
    </row>
    <row r="1400" spans="1:9" x14ac:dyDescent="0.25">
      <c r="A1400" s="3" t="s">
        <v>49</v>
      </c>
      <c r="B1400" s="3" t="s">
        <v>1446</v>
      </c>
      <c r="C1400" s="3" t="s">
        <v>4263</v>
      </c>
      <c r="D1400" s="3" t="s">
        <v>7080</v>
      </c>
      <c r="E1400" s="3" t="s">
        <v>12714</v>
      </c>
      <c r="F1400" s="3" t="s">
        <v>9897</v>
      </c>
      <c r="G1400" s="3" t="s">
        <v>15531</v>
      </c>
      <c r="H1400" s="3" t="s">
        <v>18348</v>
      </c>
      <c r="I1400" s="3" t="s">
        <v>21165</v>
      </c>
    </row>
    <row r="1401" spans="1:9" x14ac:dyDescent="0.25">
      <c r="A1401" s="3" t="s">
        <v>49</v>
      </c>
      <c r="B1401" s="3" t="s">
        <v>1447</v>
      </c>
      <c r="C1401" s="3" t="s">
        <v>4264</v>
      </c>
      <c r="D1401" s="3" t="s">
        <v>7081</v>
      </c>
      <c r="E1401" s="3" t="s">
        <v>12715</v>
      </c>
      <c r="F1401" s="3" t="s">
        <v>9898</v>
      </c>
      <c r="G1401" s="3" t="s">
        <v>15532</v>
      </c>
      <c r="H1401" s="3" t="s">
        <v>18349</v>
      </c>
      <c r="I1401" s="3" t="s">
        <v>21166</v>
      </c>
    </row>
    <row r="1402" spans="1:9" x14ac:dyDescent="0.25">
      <c r="A1402" s="3" t="s">
        <v>49</v>
      </c>
      <c r="B1402" s="3" t="s">
        <v>1448</v>
      </c>
      <c r="C1402" s="3" t="s">
        <v>4265</v>
      </c>
      <c r="D1402" s="3" t="s">
        <v>7082</v>
      </c>
      <c r="E1402" s="3" t="s">
        <v>12716</v>
      </c>
      <c r="F1402" s="3" t="s">
        <v>9899</v>
      </c>
      <c r="G1402" s="3" t="s">
        <v>15533</v>
      </c>
      <c r="H1402" s="3" t="s">
        <v>18350</v>
      </c>
      <c r="I1402" s="3" t="s">
        <v>21167</v>
      </c>
    </row>
    <row r="1403" spans="1:9" x14ac:dyDescent="0.25">
      <c r="A1403" s="3" t="s">
        <v>49</v>
      </c>
      <c r="B1403" s="3" t="s">
        <v>1449</v>
      </c>
      <c r="C1403" s="3" t="s">
        <v>4266</v>
      </c>
      <c r="D1403" s="3" t="s">
        <v>7083</v>
      </c>
      <c r="E1403" s="3" t="s">
        <v>12717</v>
      </c>
      <c r="F1403" s="3" t="s">
        <v>9900</v>
      </c>
      <c r="G1403" s="3" t="s">
        <v>15534</v>
      </c>
      <c r="H1403" s="3" t="s">
        <v>18351</v>
      </c>
      <c r="I1403" s="3" t="s">
        <v>21168</v>
      </c>
    </row>
    <row r="1404" spans="1:9" x14ac:dyDescent="0.25">
      <c r="A1404" s="3" t="s">
        <v>49</v>
      </c>
      <c r="B1404" s="3" t="s">
        <v>1450</v>
      </c>
      <c r="C1404" s="3" t="s">
        <v>4267</v>
      </c>
      <c r="D1404" s="3" t="s">
        <v>7084</v>
      </c>
      <c r="E1404" s="3" t="s">
        <v>12718</v>
      </c>
      <c r="F1404" s="3" t="s">
        <v>9901</v>
      </c>
      <c r="G1404" s="3" t="s">
        <v>15535</v>
      </c>
      <c r="H1404" s="3" t="s">
        <v>18352</v>
      </c>
      <c r="I1404" s="3" t="s">
        <v>21169</v>
      </c>
    </row>
    <row r="1405" spans="1:9" x14ac:dyDescent="0.25">
      <c r="A1405" s="3" t="s">
        <v>49</v>
      </c>
      <c r="B1405" s="3" t="s">
        <v>1451</v>
      </c>
      <c r="C1405" s="3" t="s">
        <v>4268</v>
      </c>
      <c r="D1405" s="3" t="s">
        <v>7085</v>
      </c>
      <c r="E1405" s="3" t="s">
        <v>12719</v>
      </c>
      <c r="F1405" s="3" t="s">
        <v>9902</v>
      </c>
      <c r="G1405" s="3" t="s">
        <v>15536</v>
      </c>
      <c r="H1405" s="3" t="s">
        <v>18353</v>
      </c>
      <c r="I1405" s="3" t="s">
        <v>21170</v>
      </c>
    </row>
    <row r="1406" spans="1:9" x14ac:dyDescent="0.25">
      <c r="A1406" s="3" t="s">
        <v>49</v>
      </c>
      <c r="B1406" s="3" t="s">
        <v>1452</v>
      </c>
      <c r="C1406" s="3" t="s">
        <v>4269</v>
      </c>
      <c r="D1406" s="3" t="s">
        <v>7086</v>
      </c>
      <c r="E1406" s="3" t="s">
        <v>12720</v>
      </c>
      <c r="F1406" s="3" t="s">
        <v>9903</v>
      </c>
      <c r="G1406" s="3" t="s">
        <v>15537</v>
      </c>
      <c r="H1406" s="3" t="s">
        <v>18354</v>
      </c>
      <c r="I1406" s="3" t="s">
        <v>21171</v>
      </c>
    </row>
    <row r="1407" spans="1:9" x14ac:dyDescent="0.25">
      <c r="A1407" s="3" t="s">
        <v>49</v>
      </c>
      <c r="B1407" s="3" t="s">
        <v>1453</v>
      </c>
      <c r="C1407" s="3" t="s">
        <v>4270</v>
      </c>
      <c r="D1407" s="3" t="s">
        <v>7087</v>
      </c>
      <c r="E1407" s="3" t="s">
        <v>12721</v>
      </c>
      <c r="F1407" s="3" t="s">
        <v>9904</v>
      </c>
      <c r="G1407" s="3" t="s">
        <v>15538</v>
      </c>
      <c r="H1407" s="3" t="s">
        <v>18355</v>
      </c>
      <c r="I1407" s="3" t="s">
        <v>21172</v>
      </c>
    </row>
    <row r="1408" spans="1:9" x14ac:dyDescent="0.25">
      <c r="A1408" s="3" t="s">
        <v>49</v>
      </c>
      <c r="B1408" s="3" t="s">
        <v>1454</v>
      </c>
      <c r="C1408" s="3" t="s">
        <v>4271</v>
      </c>
      <c r="D1408" s="3" t="s">
        <v>7088</v>
      </c>
      <c r="E1408" s="3" t="s">
        <v>12722</v>
      </c>
      <c r="F1408" s="3" t="s">
        <v>9905</v>
      </c>
      <c r="G1408" s="3" t="s">
        <v>15539</v>
      </c>
      <c r="H1408" s="3" t="s">
        <v>18356</v>
      </c>
      <c r="I1408" s="3" t="s">
        <v>21173</v>
      </c>
    </row>
    <row r="1409" spans="1:9" x14ac:dyDescent="0.25">
      <c r="A1409" s="3" t="s">
        <v>49</v>
      </c>
      <c r="B1409" s="3" t="s">
        <v>1455</v>
      </c>
      <c r="C1409" s="3" t="s">
        <v>4272</v>
      </c>
      <c r="D1409" s="3" t="s">
        <v>7089</v>
      </c>
      <c r="E1409" s="3" t="s">
        <v>12723</v>
      </c>
      <c r="F1409" s="3" t="s">
        <v>9906</v>
      </c>
      <c r="G1409" s="3" t="s">
        <v>15540</v>
      </c>
      <c r="H1409" s="3" t="s">
        <v>18357</v>
      </c>
      <c r="I1409" s="3" t="s">
        <v>21174</v>
      </c>
    </row>
    <row r="1410" spans="1:9" x14ac:dyDescent="0.25">
      <c r="A1410" s="3" t="s">
        <v>49</v>
      </c>
      <c r="B1410" s="3" t="s">
        <v>1456</v>
      </c>
      <c r="C1410" s="3" t="s">
        <v>4273</v>
      </c>
      <c r="D1410" s="3" t="s">
        <v>7090</v>
      </c>
      <c r="E1410" s="3" t="s">
        <v>12724</v>
      </c>
      <c r="F1410" s="3" t="s">
        <v>9907</v>
      </c>
      <c r="G1410" s="3" t="s">
        <v>15541</v>
      </c>
      <c r="H1410" s="3" t="s">
        <v>18358</v>
      </c>
      <c r="I1410" s="3" t="s">
        <v>21175</v>
      </c>
    </row>
    <row r="1411" spans="1:9" x14ac:dyDescent="0.25">
      <c r="A1411" s="3" t="s">
        <v>49</v>
      </c>
      <c r="B1411" s="3" t="s">
        <v>1457</v>
      </c>
      <c r="C1411" s="3" t="s">
        <v>4274</v>
      </c>
      <c r="D1411" s="3" t="s">
        <v>7091</v>
      </c>
      <c r="E1411" s="3" t="s">
        <v>12725</v>
      </c>
      <c r="F1411" s="3" t="s">
        <v>9908</v>
      </c>
      <c r="G1411" s="3" t="s">
        <v>15542</v>
      </c>
      <c r="H1411" s="3" t="s">
        <v>18359</v>
      </c>
      <c r="I1411" s="3" t="s">
        <v>21176</v>
      </c>
    </row>
    <row r="1412" spans="1:9" x14ac:dyDescent="0.25">
      <c r="A1412" s="3" t="s">
        <v>49</v>
      </c>
      <c r="B1412" s="3" t="s">
        <v>1458</v>
      </c>
      <c r="C1412" s="3" t="s">
        <v>4275</v>
      </c>
      <c r="D1412" s="3" t="s">
        <v>7092</v>
      </c>
      <c r="E1412" s="3" t="s">
        <v>12726</v>
      </c>
      <c r="F1412" s="3" t="s">
        <v>9909</v>
      </c>
      <c r="G1412" s="3" t="s">
        <v>15543</v>
      </c>
      <c r="H1412" s="3" t="s">
        <v>18360</v>
      </c>
      <c r="I1412" s="3" t="s">
        <v>21177</v>
      </c>
    </row>
    <row r="1413" spans="1:9" x14ac:dyDescent="0.25">
      <c r="A1413" s="3" t="s">
        <v>49</v>
      </c>
      <c r="B1413" s="3" t="s">
        <v>1459</v>
      </c>
      <c r="C1413" s="3" t="s">
        <v>4276</v>
      </c>
      <c r="D1413" s="3" t="s">
        <v>7093</v>
      </c>
      <c r="E1413" s="3" t="s">
        <v>12727</v>
      </c>
      <c r="F1413" s="3" t="s">
        <v>9910</v>
      </c>
      <c r="G1413" s="3" t="s">
        <v>15544</v>
      </c>
      <c r="H1413" s="3" t="s">
        <v>18361</v>
      </c>
      <c r="I1413" s="3" t="s">
        <v>21178</v>
      </c>
    </row>
    <row r="1414" spans="1:9" x14ac:dyDescent="0.25">
      <c r="A1414" s="3" t="s">
        <v>49</v>
      </c>
      <c r="B1414" s="3" t="s">
        <v>1460</v>
      </c>
      <c r="C1414" s="3" t="s">
        <v>4277</v>
      </c>
      <c r="D1414" s="3" t="s">
        <v>7094</v>
      </c>
      <c r="E1414" s="3" t="s">
        <v>12728</v>
      </c>
      <c r="F1414" s="3" t="s">
        <v>9911</v>
      </c>
      <c r="G1414" s="3" t="s">
        <v>15545</v>
      </c>
      <c r="H1414" s="3" t="s">
        <v>18362</v>
      </c>
      <c r="I1414" s="3" t="s">
        <v>21179</v>
      </c>
    </row>
    <row r="1415" spans="1:9" x14ac:dyDescent="0.25">
      <c r="A1415" s="3" t="s">
        <v>49</v>
      </c>
      <c r="B1415" s="3" t="s">
        <v>1461</v>
      </c>
      <c r="C1415" s="3" t="s">
        <v>4278</v>
      </c>
      <c r="D1415" s="3" t="s">
        <v>7095</v>
      </c>
      <c r="E1415" s="3" t="s">
        <v>12729</v>
      </c>
      <c r="F1415" s="3" t="s">
        <v>9912</v>
      </c>
      <c r="G1415" s="3" t="s">
        <v>15546</v>
      </c>
      <c r="H1415" s="3" t="s">
        <v>18363</v>
      </c>
      <c r="I1415" s="3" t="s">
        <v>21180</v>
      </c>
    </row>
    <row r="1416" spans="1:9" x14ac:dyDescent="0.25">
      <c r="A1416" s="3" t="s">
        <v>49</v>
      </c>
      <c r="B1416" s="3" t="s">
        <v>1462</v>
      </c>
      <c r="C1416" s="3" t="s">
        <v>4279</v>
      </c>
      <c r="D1416" s="3" t="s">
        <v>7096</v>
      </c>
      <c r="E1416" s="3" t="s">
        <v>12730</v>
      </c>
      <c r="F1416" s="3" t="s">
        <v>9913</v>
      </c>
      <c r="G1416" s="3" t="s">
        <v>15547</v>
      </c>
      <c r="H1416" s="3" t="s">
        <v>18364</v>
      </c>
      <c r="I1416" s="3" t="s">
        <v>21181</v>
      </c>
    </row>
    <row r="1417" spans="1:9" x14ac:dyDescent="0.25">
      <c r="A1417" s="3" t="s">
        <v>49</v>
      </c>
      <c r="B1417" s="3" t="s">
        <v>1463</v>
      </c>
      <c r="C1417" s="3" t="s">
        <v>4280</v>
      </c>
      <c r="D1417" s="3" t="s">
        <v>7097</v>
      </c>
      <c r="E1417" s="3" t="s">
        <v>12731</v>
      </c>
      <c r="F1417" s="3" t="s">
        <v>9914</v>
      </c>
      <c r="G1417" s="3" t="s">
        <v>15548</v>
      </c>
      <c r="H1417" s="3" t="s">
        <v>18365</v>
      </c>
      <c r="I1417" s="3" t="s">
        <v>21182</v>
      </c>
    </row>
    <row r="1418" spans="1:9" x14ac:dyDescent="0.25">
      <c r="A1418" s="3" t="s">
        <v>49</v>
      </c>
      <c r="B1418" s="3" t="s">
        <v>1464</v>
      </c>
      <c r="C1418" s="3" t="s">
        <v>4281</v>
      </c>
      <c r="D1418" s="3" t="s">
        <v>7098</v>
      </c>
      <c r="E1418" s="3" t="s">
        <v>12732</v>
      </c>
      <c r="F1418" s="3" t="s">
        <v>9915</v>
      </c>
      <c r="G1418" s="3" t="s">
        <v>15549</v>
      </c>
      <c r="H1418" s="3" t="s">
        <v>18366</v>
      </c>
      <c r="I1418" s="3" t="s">
        <v>21183</v>
      </c>
    </row>
    <row r="1419" spans="1:9" x14ac:dyDescent="0.25">
      <c r="A1419" s="3" t="s">
        <v>49</v>
      </c>
      <c r="B1419" s="3" t="s">
        <v>1465</v>
      </c>
      <c r="C1419" s="3" t="s">
        <v>4282</v>
      </c>
      <c r="D1419" s="3" t="s">
        <v>7099</v>
      </c>
      <c r="E1419" s="3" t="s">
        <v>12733</v>
      </c>
      <c r="F1419" s="3" t="s">
        <v>9916</v>
      </c>
      <c r="G1419" s="3" t="s">
        <v>15550</v>
      </c>
      <c r="H1419" s="3" t="s">
        <v>18367</v>
      </c>
      <c r="I1419" s="3" t="s">
        <v>21184</v>
      </c>
    </row>
    <row r="1420" spans="1:9" x14ac:dyDescent="0.25">
      <c r="A1420" s="3" t="s">
        <v>49</v>
      </c>
      <c r="B1420" s="3" t="s">
        <v>1466</v>
      </c>
      <c r="C1420" s="3" t="s">
        <v>4283</v>
      </c>
      <c r="D1420" s="3" t="s">
        <v>7100</v>
      </c>
      <c r="E1420" s="3" t="s">
        <v>12734</v>
      </c>
      <c r="F1420" s="3" t="s">
        <v>9917</v>
      </c>
      <c r="G1420" s="3" t="s">
        <v>15551</v>
      </c>
      <c r="H1420" s="3" t="s">
        <v>18368</v>
      </c>
      <c r="I1420" s="3" t="s">
        <v>21185</v>
      </c>
    </row>
    <row r="1421" spans="1:9" x14ac:dyDescent="0.25">
      <c r="A1421" s="3" t="s">
        <v>49</v>
      </c>
      <c r="B1421" s="3" t="s">
        <v>1467</v>
      </c>
      <c r="C1421" s="3" t="s">
        <v>4284</v>
      </c>
      <c r="D1421" s="3" t="s">
        <v>7101</v>
      </c>
      <c r="E1421" s="3" t="s">
        <v>12735</v>
      </c>
      <c r="F1421" s="3" t="s">
        <v>9918</v>
      </c>
      <c r="G1421" s="3" t="s">
        <v>15552</v>
      </c>
      <c r="H1421" s="3" t="s">
        <v>18369</v>
      </c>
      <c r="I1421" s="3" t="s">
        <v>21186</v>
      </c>
    </row>
    <row r="1422" spans="1:9" x14ac:dyDescent="0.25">
      <c r="A1422" s="3" t="s">
        <v>49</v>
      </c>
      <c r="B1422" s="3" t="s">
        <v>1468</v>
      </c>
      <c r="C1422" s="3" t="s">
        <v>4285</v>
      </c>
      <c r="D1422" s="3" t="s">
        <v>7102</v>
      </c>
      <c r="E1422" s="3" t="s">
        <v>12736</v>
      </c>
      <c r="F1422" s="3" t="s">
        <v>9919</v>
      </c>
      <c r="G1422" s="3" t="s">
        <v>15553</v>
      </c>
      <c r="H1422" s="3" t="s">
        <v>18370</v>
      </c>
      <c r="I1422" s="3" t="s">
        <v>21187</v>
      </c>
    </row>
    <row r="1423" spans="1:9" x14ac:dyDescent="0.25">
      <c r="A1423" s="3" t="s">
        <v>49</v>
      </c>
      <c r="B1423" s="3" t="s">
        <v>1469</v>
      </c>
      <c r="C1423" s="3" t="s">
        <v>4286</v>
      </c>
      <c r="D1423" s="3" t="s">
        <v>7103</v>
      </c>
      <c r="E1423" s="3" t="s">
        <v>12737</v>
      </c>
      <c r="F1423" s="3" t="s">
        <v>9920</v>
      </c>
      <c r="G1423" s="3" t="s">
        <v>15554</v>
      </c>
      <c r="H1423" s="3" t="s">
        <v>18371</v>
      </c>
      <c r="I1423" s="3" t="s">
        <v>21188</v>
      </c>
    </row>
    <row r="1424" spans="1:9" x14ac:dyDescent="0.25">
      <c r="A1424" s="3" t="s">
        <v>49</v>
      </c>
      <c r="B1424" s="3" t="s">
        <v>1470</v>
      </c>
      <c r="C1424" s="3" t="s">
        <v>4287</v>
      </c>
      <c r="D1424" s="3" t="s">
        <v>7104</v>
      </c>
      <c r="E1424" s="3" t="s">
        <v>12738</v>
      </c>
      <c r="F1424" s="3" t="s">
        <v>9921</v>
      </c>
      <c r="G1424" s="3" t="s">
        <v>15555</v>
      </c>
      <c r="H1424" s="3" t="s">
        <v>18372</v>
      </c>
      <c r="I1424" s="3" t="s">
        <v>21189</v>
      </c>
    </row>
    <row r="1425" spans="1:9" x14ac:dyDescent="0.25">
      <c r="A1425" s="3" t="s">
        <v>49</v>
      </c>
      <c r="B1425" s="3" t="s">
        <v>1471</v>
      </c>
      <c r="C1425" s="3" t="s">
        <v>4288</v>
      </c>
      <c r="D1425" s="3" t="s">
        <v>7105</v>
      </c>
      <c r="E1425" s="3" t="s">
        <v>12739</v>
      </c>
      <c r="F1425" s="3" t="s">
        <v>9922</v>
      </c>
      <c r="G1425" s="3" t="s">
        <v>15556</v>
      </c>
      <c r="H1425" s="3" t="s">
        <v>18373</v>
      </c>
      <c r="I1425" s="3" t="s">
        <v>21190</v>
      </c>
    </row>
    <row r="1426" spans="1:9" x14ac:dyDescent="0.25">
      <c r="A1426" s="3" t="s">
        <v>49</v>
      </c>
      <c r="B1426" s="3" t="s">
        <v>1472</v>
      </c>
      <c r="C1426" s="3" t="s">
        <v>4289</v>
      </c>
      <c r="D1426" s="3" t="s">
        <v>7106</v>
      </c>
      <c r="E1426" s="3" t="s">
        <v>12740</v>
      </c>
      <c r="F1426" s="3" t="s">
        <v>9923</v>
      </c>
      <c r="G1426" s="3" t="s">
        <v>15557</v>
      </c>
      <c r="H1426" s="3" t="s">
        <v>18374</v>
      </c>
      <c r="I1426" s="3" t="s">
        <v>21191</v>
      </c>
    </row>
    <row r="1427" spans="1:9" x14ac:dyDescent="0.25">
      <c r="A1427" s="3" t="s">
        <v>49</v>
      </c>
      <c r="B1427" s="3" t="s">
        <v>1473</v>
      </c>
      <c r="C1427" s="3" t="s">
        <v>4290</v>
      </c>
      <c r="D1427" s="3" t="s">
        <v>7107</v>
      </c>
      <c r="E1427" s="3" t="s">
        <v>12741</v>
      </c>
      <c r="F1427" s="3" t="s">
        <v>9924</v>
      </c>
      <c r="G1427" s="3" t="s">
        <v>15558</v>
      </c>
      <c r="H1427" s="3" t="s">
        <v>18375</v>
      </c>
      <c r="I1427" s="3" t="s">
        <v>21192</v>
      </c>
    </row>
    <row r="1428" spans="1:9" x14ac:dyDescent="0.25">
      <c r="A1428" s="3" t="s">
        <v>49</v>
      </c>
      <c r="B1428" s="3" t="s">
        <v>1474</v>
      </c>
      <c r="C1428" s="3" t="s">
        <v>4291</v>
      </c>
      <c r="D1428" s="3" t="s">
        <v>7108</v>
      </c>
      <c r="E1428" s="3" t="s">
        <v>12742</v>
      </c>
      <c r="F1428" s="3" t="s">
        <v>9925</v>
      </c>
      <c r="G1428" s="3" t="s">
        <v>15559</v>
      </c>
      <c r="H1428" s="3" t="s">
        <v>18376</v>
      </c>
      <c r="I1428" s="3" t="s">
        <v>21193</v>
      </c>
    </row>
    <row r="1429" spans="1:9" x14ac:dyDescent="0.25">
      <c r="A1429" s="3" t="s">
        <v>49</v>
      </c>
      <c r="B1429" s="3" t="s">
        <v>1475</v>
      </c>
      <c r="C1429" s="3" t="s">
        <v>4292</v>
      </c>
      <c r="D1429" s="3" t="s">
        <v>7109</v>
      </c>
      <c r="E1429" s="3" t="s">
        <v>12743</v>
      </c>
      <c r="F1429" s="3" t="s">
        <v>9926</v>
      </c>
      <c r="G1429" s="3" t="s">
        <v>15560</v>
      </c>
      <c r="H1429" s="3" t="s">
        <v>18377</v>
      </c>
      <c r="I1429" s="3" t="s">
        <v>21194</v>
      </c>
    </row>
    <row r="1430" spans="1:9" x14ac:dyDescent="0.25">
      <c r="A1430" s="3" t="s">
        <v>49</v>
      </c>
      <c r="B1430" s="3" t="s">
        <v>1476</v>
      </c>
      <c r="C1430" s="3" t="s">
        <v>4293</v>
      </c>
      <c r="D1430" s="3" t="s">
        <v>7110</v>
      </c>
      <c r="E1430" s="3" t="s">
        <v>12744</v>
      </c>
      <c r="F1430" s="3" t="s">
        <v>9927</v>
      </c>
      <c r="G1430" s="3" t="s">
        <v>15561</v>
      </c>
      <c r="H1430" s="3" t="s">
        <v>18378</v>
      </c>
      <c r="I1430" s="3" t="s">
        <v>21195</v>
      </c>
    </row>
    <row r="1431" spans="1:9" x14ac:dyDescent="0.25">
      <c r="A1431" s="3" t="s">
        <v>49</v>
      </c>
      <c r="B1431" s="3" t="s">
        <v>1477</v>
      </c>
      <c r="C1431" s="3" t="s">
        <v>4294</v>
      </c>
      <c r="D1431" s="3" t="s">
        <v>7111</v>
      </c>
      <c r="E1431" s="3" t="s">
        <v>12745</v>
      </c>
      <c r="F1431" s="3" t="s">
        <v>9928</v>
      </c>
      <c r="G1431" s="3" t="s">
        <v>15562</v>
      </c>
      <c r="H1431" s="3" t="s">
        <v>18379</v>
      </c>
      <c r="I1431" s="3" t="s">
        <v>21196</v>
      </c>
    </row>
    <row r="1432" spans="1:9" x14ac:dyDescent="0.25">
      <c r="A1432" s="3" t="s">
        <v>49</v>
      </c>
      <c r="B1432" s="3" t="s">
        <v>1478</v>
      </c>
      <c r="C1432" s="3" t="s">
        <v>4295</v>
      </c>
      <c r="D1432" s="3" t="s">
        <v>7112</v>
      </c>
      <c r="E1432" s="3" t="s">
        <v>12746</v>
      </c>
      <c r="F1432" s="3" t="s">
        <v>9929</v>
      </c>
      <c r="G1432" s="3" t="s">
        <v>15563</v>
      </c>
      <c r="H1432" s="3" t="s">
        <v>18380</v>
      </c>
      <c r="I1432" s="3" t="s">
        <v>21197</v>
      </c>
    </row>
    <row r="1433" spans="1:9" x14ac:dyDescent="0.25">
      <c r="A1433" s="3" t="s">
        <v>49</v>
      </c>
      <c r="B1433" s="3" t="s">
        <v>1479</v>
      </c>
      <c r="C1433" s="3" t="s">
        <v>4296</v>
      </c>
      <c r="D1433" s="3" t="s">
        <v>7113</v>
      </c>
      <c r="E1433" s="3" t="s">
        <v>12747</v>
      </c>
      <c r="F1433" s="3" t="s">
        <v>9930</v>
      </c>
      <c r="G1433" s="3" t="s">
        <v>15564</v>
      </c>
      <c r="H1433" s="3" t="s">
        <v>18381</v>
      </c>
      <c r="I1433" s="3" t="s">
        <v>21198</v>
      </c>
    </row>
    <row r="1434" spans="1:9" x14ac:dyDescent="0.25">
      <c r="A1434" s="3" t="s">
        <v>49</v>
      </c>
      <c r="B1434" s="3" t="s">
        <v>1480</v>
      </c>
      <c r="C1434" s="3" t="s">
        <v>4297</v>
      </c>
      <c r="D1434" s="3" t="s">
        <v>7114</v>
      </c>
      <c r="E1434" s="3" t="s">
        <v>12748</v>
      </c>
      <c r="F1434" s="3" t="s">
        <v>9931</v>
      </c>
      <c r="G1434" s="3" t="s">
        <v>15565</v>
      </c>
      <c r="H1434" s="3" t="s">
        <v>18382</v>
      </c>
      <c r="I1434" s="3" t="s">
        <v>21199</v>
      </c>
    </row>
    <row r="1435" spans="1:9" x14ac:dyDescent="0.25">
      <c r="A1435" s="3" t="s">
        <v>49</v>
      </c>
      <c r="B1435" s="3" t="s">
        <v>1481</v>
      </c>
      <c r="C1435" s="3" t="s">
        <v>4298</v>
      </c>
      <c r="D1435" s="3" t="s">
        <v>7115</v>
      </c>
      <c r="E1435" s="3" t="s">
        <v>12749</v>
      </c>
      <c r="F1435" s="3" t="s">
        <v>9932</v>
      </c>
      <c r="G1435" s="3" t="s">
        <v>15566</v>
      </c>
      <c r="H1435" s="3" t="s">
        <v>18383</v>
      </c>
      <c r="I1435" s="3" t="s">
        <v>21200</v>
      </c>
    </row>
    <row r="1436" spans="1:9" x14ac:dyDescent="0.25">
      <c r="A1436" s="3" t="s">
        <v>49</v>
      </c>
      <c r="B1436" s="3" t="s">
        <v>1482</v>
      </c>
      <c r="C1436" s="3" t="s">
        <v>4299</v>
      </c>
      <c r="D1436" s="3" t="s">
        <v>7116</v>
      </c>
      <c r="E1436" s="3" t="s">
        <v>12750</v>
      </c>
      <c r="F1436" s="3" t="s">
        <v>9933</v>
      </c>
      <c r="G1436" s="3" t="s">
        <v>15567</v>
      </c>
      <c r="H1436" s="3" t="s">
        <v>18384</v>
      </c>
      <c r="I1436" s="3" t="s">
        <v>21201</v>
      </c>
    </row>
    <row r="1437" spans="1:9" x14ac:dyDescent="0.25">
      <c r="A1437" s="3" t="s">
        <v>49</v>
      </c>
      <c r="B1437" s="3" t="s">
        <v>1483</v>
      </c>
      <c r="C1437" s="3" t="s">
        <v>4300</v>
      </c>
      <c r="D1437" s="3" t="s">
        <v>7117</v>
      </c>
      <c r="E1437" s="3" t="s">
        <v>12751</v>
      </c>
      <c r="F1437" s="3" t="s">
        <v>9934</v>
      </c>
      <c r="G1437" s="3" t="s">
        <v>15568</v>
      </c>
      <c r="H1437" s="3" t="s">
        <v>18385</v>
      </c>
      <c r="I1437" s="3" t="s">
        <v>21202</v>
      </c>
    </row>
    <row r="1438" spans="1:9" x14ac:dyDescent="0.25">
      <c r="A1438" s="3" t="s">
        <v>49</v>
      </c>
      <c r="B1438" s="3" t="s">
        <v>1484</v>
      </c>
      <c r="C1438" s="3" t="s">
        <v>4301</v>
      </c>
      <c r="D1438" s="3" t="s">
        <v>7118</v>
      </c>
      <c r="E1438" s="3" t="s">
        <v>12752</v>
      </c>
      <c r="F1438" s="3" t="s">
        <v>9935</v>
      </c>
      <c r="G1438" s="3" t="s">
        <v>15569</v>
      </c>
      <c r="H1438" s="3" t="s">
        <v>18386</v>
      </c>
      <c r="I1438" s="3" t="s">
        <v>21203</v>
      </c>
    </row>
    <row r="1439" spans="1:9" x14ac:dyDescent="0.25">
      <c r="A1439" s="3" t="s">
        <v>49</v>
      </c>
      <c r="B1439" s="3" t="s">
        <v>1485</v>
      </c>
      <c r="C1439" s="3" t="s">
        <v>4302</v>
      </c>
      <c r="D1439" s="3" t="s">
        <v>7119</v>
      </c>
      <c r="E1439" s="3" t="s">
        <v>12753</v>
      </c>
      <c r="F1439" s="3" t="s">
        <v>9936</v>
      </c>
      <c r="G1439" s="3" t="s">
        <v>15570</v>
      </c>
      <c r="H1439" s="3" t="s">
        <v>18387</v>
      </c>
      <c r="I1439" s="3" t="s">
        <v>21204</v>
      </c>
    </row>
    <row r="1440" spans="1:9" x14ac:dyDescent="0.25">
      <c r="A1440" s="3" t="s">
        <v>49</v>
      </c>
      <c r="B1440" s="3" t="s">
        <v>1486</v>
      </c>
      <c r="C1440" s="3" t="s">
        <v>4303</v>
      </c>
      <c r="D1440" s="3" t="s">
        <v>7120</v>
      </c>
      <c r="E1440" s="3" t="s">
        <v>12754</v>
      </c>
      <c r="F1440" s="3" t="s">
        <v>9937</v>
      </c>
      <c r="G1440" s="3" t="s">
        <v>15571</v>
      </c>
      <c r="H1440" s="3" t="s">
        <v>18388</v>
      </c>
      <c r="I1440" s="3" t="s">
        <v>21205</v>
      </c>
    </row>
    <row r="1441" spans="1:9" x14ac:dyDescent="0.25">
      <c r="A1441" s="3" t="s">
        <v>49</v>
      </c>
      <c r="B1441" s="3" t="s">
        <v>1487</v>
      </c>
      <c r="C1441" s="3" t="s">
        <v>4304</v>
      </c>
      <c r="D1441" s="3" t="s">
        <v>7121</v>
      </c>
      <c r="E1441" s="3" t="s">
        <v>12755</v>
      </c>
      <c r="F1441" s="3" t="s">
        <v>9938</v>
      </c>
      <c r="G1441" s="3" t="s">
        <v>15572</v>
      </c>
      <c r="H1441" s="3" t="s">
        <v>18389</v>
      </c>
      <c r="I1441" s="3" t="s">
        <v>21206</v>
      </c>
    </row>
    <row r="1442" spans="1:9" x14ac:dyDescent="0.25">
      <c r="A1442" s="3" t="s">
        <v>49</v>
      </c>
      <c r="B1442" s="3" t="s">
        <v>1488</v>
      </c>
      <c r="C1442" s="3" t="s">
        <v>4305</v>
      </c>
      <c r="D1442" s="3" t="s">
        <v>7122</v>
      </c>
      <c r="E1442" s="3" t="s">
        <v>12756</v>
      </c>
      <c r="F1442" s="3" t="s">
        <v>9939</v>
      </c>
      <c r="G1442" s="3" t="s">
        <v>15573</v>
      </c>
      <c r="H1442" s="3" t="s">
        <v>18390</v>
      </c>
      <c r="I1442" s="3" t="s">
        <v>21207</v>
      </c>
    </row>
    <row r="1443" spans="1:9" x14ac:dyDescent="0.25">
      <c r="A1443" s="3" t="s">
        <v>49</v>
      </c>
      <c r="B1443" s="3" t="s">
        <v>1489</v>
      </c>
      <c r="C1443" s="3" t="s">
        <v>4306</v>
      </c>
      <c r="D1443" s="3" t="s">
        <v>7123</v>
      </c>
      <c r="E1443" s="3" t="s">
        <v>12757</v>
      </c>
      <c r="F1443" s="3" t="s">
        <v>9940</v>
      </c>
      <c r="G1443" s="3" t="s">
        <v>15574</v>
      </c>
      <c r="H1443" s="3" t="s">
        <v>18391</v>
      </c>
      <c r="I1443" s="3" t="s">
        <v>21208</v>
      </c>
    </row>
    <row r="1444" spans="1:9" x14ac:dyDescent="0.25">
      <c r="A1444" s="3" t="s">
        <v>49</v>
      </c>
      <c r="B1444" s="3" t="s">
        <v>1490</v>
      </c>
      <c r="C1444" s="3" t="s">
        <v>4307</v>
      </c>
      <c r="D1444" s="3" t="s">
        <v>7124</v>
      </c>
      <c r="E1444" s="3" t="s">
        <v>12758</v>
      </c>
      <c r="F1444" s="3" t="s">
        <v>9941</v>
      </c>
      <c r="G1444" s="3" t="s">
        <v>15575</v>
      </c>
      <c r="H1444" s="3" t="s">
        <v>18392</v>
      </c>
      <c r="I1444" s="3" t="s">
        <v>21209</v>
      </c>
    </row>
    <row r="1445" spans="1:9" x14ac:dyDescent="0.25">
      <c r="A1445" s="3" t="s">
        <v>49</v>
      </c>
      <c r="B1445" s="3" t="s">
        <v>1491</v>
      </c>
      <c r="C1445" s="3" t="s">
        <v>4308</v>
      </c>
      <c r="D1445" s="3" t="s">
        <v>7125</v>
      </c>
      <c r="E1445" s="3" t="s">
        <v>12759</v>
      </c>
      <c r="F1445" s="3" t="s">
        <v>9942</v>
      </c>
      <c r="G1445" s="3" t="s">
        <v>15576</v>
      </c>
      <c r="H1445" s="3" t="s">
        <v>18393</v>
      </c>
      <c r="I1445" s="3" t="s">
        <v>21210</v>
      </c>
    </row>
    <row r="1446" spans="1:9" x14ac:dyDescent="0.25">
      <c r="A1446" s="3" t="s">
        <v>49</v>
      </c>
      <c r="B1446" s="3" t="s">
        <v>1492</v>
      </c>
      <c r="C1446" s="3" t="s">
        <v>4309</v>
      </c>
      <c r="D1446" s="3" t="s">
        <v>7126</v>
      </c>
      <c r="E1446" s="3" t="s">
        <v>12760</v>
      </c>
      <c r="F1446" s="3" t="s">
        <v>9943</v>
      </c>
      <c r="G1446" s="3" t="s">
        <v>15577</v>
      </c>
      <c r="H1446" s="3" t="s">
        <v>18394</v>
      </c>
      <c r="I1446" s="3" t="s">
        <v>21211</v>
      </c>
    </row>
    <row r="1447" spans="1:9" x14ac:dyDescent="0.25">
      <c r="A1447" s="3" t="s">
        <v>49</v>
      </c>
      <c r="B1447" s="3" t="s">
        <v>1493</v>
      </c>
      <c r="C1447" s="3" t="s">
        <v>4310</v>
      </c>
      <c r="D1447" s="3" t="s">
        <v>7127</v>
      </c>
      <c r="E1447" s="3" t="s">
        <v>12761</v>
      </c>
      <c r="F1447" s="3" t="s">
        <v>9944</v>
      </c>
      <c r="G1447" s="3" t="s">
        <v>15578</v>
      </c>
      <c r="H1447" s="3" t="s">
        <v>18395</v>
      </c>
      <c r="I1447" s="3" t="s">
        <v>21212</v>
      </c>
    </row>
    <row r="1448" spans="1:9" x14ac:dyDescent="0.25">
      <c r="A1448" s="3" t="s">
        <v>49</v>
      </c>
      <c r="B1448" s="3" t="s">
        <v>1494</v>
      </c>
      <c r="C1448" s="3" t="s">
        <v>4311</v>
      </c>
      <c r="D1448" s="3" t="s">
        <v>7128</v>
      </c>
      <c r="E1448" s="3" t="s">
        <v>12762</v>
      </c>
      <c r="F1448" s="3" t="s">
        <v>9945</v>
      </c>
      <c r="G1448" s="3" t="s">
        <v>15579</v>
      </c>
      <c r="H1448" s="3" t="s">
        <v>18396</v>
      </c>
      <c r="I1448" s="3" t="s">
        <v>21213</v>
      </c>
    </row>
    <row r="1449" spans="1:9" x14ac:dyDescent="0.25">
      <c r="A1449" s="3" t="s">
        <v>49</v>
      </c>
      <c r="B1449" s="3" t="s">
        <v>1495</v>
      </c>
      <c r="C1449" s="3" t="s">
        <v>4312</v>
      </c>
      <c r="D1449" s="3" t="s">
        <v>7129</v>
      </c>
      <c r="E1449" s="3" t="s">
        <v>12763</v>
      </c>
      <c r="F1449" s="3" t="s">
        <v>9946</v>
      </c>
      <c r="G1449" s="3" t="s">
        <v>15580</v>
      </c>
      <c r="H1449" s="3" t="s">
        <v>18397</v>
      </c>
      <c r="I1449" s="3" t="s">
        <v>21214</v>
      </c>
    </row>
    <row r="1450" spans="1:9" x14ac:dyDescent="0.25">
      <c r="A1450" s="3" t="s">
        <v>49</v>
      </c>
      <c r="B1450" s="3" t="s">
        <v>1496</v>
      </c>
      <c r="C1450" s="3" t="s">
        <v>4313</v>
      </c>
      <c r="D1450" s="3" t="s">
        <v>7130</v>
      </c>
      <c r="E1450" s="3" t="s">
        <v>12764</v>
      </c>
      <c r="F1450" s="3" t="s">
        <v>9947</v>
      </c>
      <c r="G1450" s="3" t="s">
        <v>15581</v>
      </c>
      <c r="H1450" s="3" t="s">
        <v>18398</v>
      </c>
      <c r="I1450" s="3" t="s">
        <v>21215</v>
      </c>
    </row>
    <row r="1451" spans="1:9" x14ac:dyDescent="0.25">
      <c r="A1451" s="3" t="s">
        <v>49</v>
      </c>
      <c r="B1451" s="3" t="s">
        <v>1497</v>
      </c>
      <c r="C1451" s="3" t="s">
        <v>4314</v>
      </c>
      <c r="D1451" s="3" t="s">
        <v>7131</v>
      </c>
      <c r="E1451" s="3" t="s">
        <v>12765</v>
      </c>
      <c r="F1451" s="3" t="s">
        <v>9948</v>
      </c>
      <c r="G1451" s="3" t="s">
        <v>15582</v>
      </c>
      <c r="H1451" s="3" t="s">
        <v>18399</v>
      </c>
      <c r="I1451" s="3" t="s">
        <v>21216</v>
      </c>
    </row>
    <row r="1452" spans="1:9" x14ac:dyDescent="0.25">
      <c r="A1452" s="3" t="s">
        <v>49</v>
      </c>
      <c r="B1452" s="3" t="s">
        <v>1498</v>
      </c>
      <c r="C1452" s="3" t="s">
        <v>4315</v>
      </c>
      <c r="D1452" s="3" t="s">
        <v>7132</v>
      </c>
      <c r="E1452" s="3" t="s">
        <v>12766</v>
      </c>
      <c r="F1452" s="3" t="s">
        <v>9949</v>
      </c>
      <c r="G1452" s="3" t="s">
        <v>15583</v>
      </c>
      <c r="H1452" s="3" t="s">
        <v>18400</v>
      </c>
      <c r="I1452" s="3" t="s">
        <v>21217</v>
      </c>
    </row>
    <row r="1453" spans="1:9" x14ac:dyDescent="0.25">
      <c r="A1453" s="3" t="s">
        <v>49</v>
      </c>
      <c r="B1453" s="3" t="s">
        <v>1499</v>
      </c>
      <c r="C1453" s="3" t="s">
        <v>4316</v>
      </c>
      <c r="D1453" s="3" t="s">
        <v>7133</v>
      </c>
      <c r="E1453" s="3" t="s">
        <v>12767</v>
      </c>
      <c r="F1453" s="3" t="s">
        <v>9950</v>
      </c>
      <c r="G1453" s="3" t="s">
        <v>15584</v>
      </c>
      <c r="H1453" s="3" t="s">
        <v>18401</v>
      </c>
      <c r="I1453" s="3" t="s">
        <v>21218</v>
      </c>
    </row>
    <row r="1454" spans="1:9" x14ac:dyDescent="0.25">
      <c r="A1454" s="3" t="s">
        <v>49</v>
      </c>
      <c r="B1454" s="3" t="s">
        <v>1500</v>
      </c>
      <c r="C1454" s="3" t="s">
        <v>4317</v>
      </c>
      <c r="D1454" s="3" t="s">
        <v>7134</v>
      </c>
      <c r="E1454" s="3" t="s">
        <v>12768</v>
      </c>
      <c r="F1454" s="3" t="s">
        <v>9951</v>
      </c>
      <c r="G1454" s="3" t="s">
        <v>15585</v>
      </c>
      <c r="H1454" s="3" t="s">
        <v>18402</v>
      </c>
      <c r="I1454" s="3" t="s">
        <v>21219</v>
      </c>
    </row>
    <row r="1455" spans="1:9" x14ac:dyDescent="0.25">
      <c r="A1455" s="3" t="s">
        <v>49</v>
      </c>
      <c r="B1455" s="3" t="s">
        <v>1501</v>
      </c>
      <c r="C1455" s="3" t="s">
        <v>4318</v>
      </c>
      <c r="D1455" s="3" t="s">
        <v>7135</v>
      </c>
      <c r="E1455" s="3" t="s">
        <v>12769</v>
      </c>
      <c r="F1455" s="3" t="s">
        <v>9952</v>
      </c>
      <c r="G1455" s="3" t="s">
        <v>15586</v>
      </c>
      <c r="H1455" s="3" t="s">
        <v>18403</v>
      </c>
      <c r="I1455" s="3" t="s">
        <v>21220</v>
      </c>
    </row>
    <row r="1456" spans="1:9" x14ac:dyDescent="0.25">
      <c r="A1456" s="3" t="s">
        <v>49</v>
      </c>
      <c r="B1456" s="3" t="s">
        <v>1502</v>
      </c>
      <c r="C1456" s="3" t="s">
        <v>4319</v>
      </c>
      <c r="D1456" s="3" t="s">
        <v>7136</v>
      </c>
      <c r="E1456" s="3" t="s">
        <v>12770</v>
      </c>
      <c r="F1456" s="3" t="s">
        <v>9953</v>
      </c>
      <c r="G1456" s="3" t="s">
        <v>15587</v>
      </c>
      <c r="H1456" s="3" t="s">
        <v>18404</v>
      </c>
      <c r="I1456" s="3" t="s">
        <v>21221</v>
      </c>
    </row>
    <row r="1457" spans="1:9" x14ac:dyDescent="0.25">
      <c r="A1457" s="3" t="s">
        <v>49</v>
      </c>
      <c r="B1457" s="3" t="s">
        <v>1503</v>
      </c>
      <c r="C1457" s="3" t="s">
        <v>4320</v>
      </c>
      <c r="D1457" s="3" t="s">
        <v>7137</v>
      </c>
      <c r="E1457" s="3" t="s">
        <v>12771</v>
      </c>
      <c r="F1457" s="3" t="s">
        <v>9954</v>
      </c>
      <c r="G1457" s="3" t="s">
        <v>15588</v>
      </c>
      <c r="H1457" s="3" t="s">
        <v>18405</v>
      </c>
      <c r="I1457" s="3" t="s">
        <v>21222</v>
      </c>
    </row>
    <row r="1458" spans="1:9" x14ac:dyDescent="0.25">
      <c r="A1458" s="3" t="s">
        <v>49</v>
      </c>
      <c r="B1458" s="3" t="s">
        <v>1504</v>
      </c>
      <c r="C1458" s="3" t="s">
        <v>4321</v>
      </c>
      <c r="D1458" s="3" t="s">
        <v>7138</v>
      </c>
      <c r="E1458" s="3" t="s">
        <v>12772</v>
      </c>
      <c r="F1458" s="3" t="s">
        <v>9955</v>
      </c>
      <c r="G1458" s="3" t="s">
        <v>15589</v>
      </c>
      <c r="H1458" s="3" t="s">
        <v>18406</v>
      </c>
      <c r="I1458" s="3" t="s">
        <v>21223</v>
      </c>
    </row>
    <row r="1459" spans="1:9" x14ac:dyDescent="0.25">
      <c r="A1459" s="3" t="s">
        <v>49</v>
      </c>
      <c r="B1459" s="3" t="s">
        <v>1505</v>
      </c>
      <c r="C1459" s="3" t="s">
        <v>4322</v>
      </c>
      <c r="D1459" s="3" t="s">
        <v>7139</v>
      </c>
      <c r="E1459" s="3" t="s">
        <v>12773</v>
      </c>
      <c r="F1459" s="3" t="s">
        <v>9956</v>
      </c>
      <c r="G1459" s="3" t="s">
        <v>15590</v>
      </c>
      <c r="H1459" s="3" t="s">
        <v>18407</v>
      </c>
      <c r="I1459" s="3" t="s">
        <v>21224</v>
      </c>
    </row>
    <row r="1460" spans="1:9" x14ac:dyDescent="0.25">
      <c r="A1460" s="3" t="s">
        <v>49</v>
      </c>
      <c r="B1460" s="3" t="s">
        <v>1506</v>
      </c>
      <c r="C1460" s="3" t="s">
        <v>4323</v>
      </c>
      <c r="D1460" s="3" t="s">
        <v>7140</v>
      </c>
      <c r="E1460" s="3" t="s">
        <v>12774</v>
      </c>
      <c r="F1460" s="3" t="s">
        <v>9957</v>
      </c>
      <c r="G1460" s="3" t="s">
        <v>15591</v>
      </c>
      <c r="H1460" s="3" t="s">
        <v>18408</v>
      </c>
      <c r="I1460" s="3" t="s">
        <v>21225</v>
      </c>
    </row>
    <row r="1461" spans="1:9" x14ac:dyDescent="0.25">
      <c r="A1461" s="3" t="s">
        <v>49</v>
      </c>
      <c r="B1461" s="3" t="s">
        <v>1507</v>
      </c>
      <c r="C1461" s="3" t="s">
        <v>4324</v>
      </c>
      <c r="D1461" s="3" t="s">
        <v>7141</v>
      </c>
      <c r="E1461" s="3" t="s">
        <v>12775</v>
      </c>
      <c r="F1461" s="3" t="s">
        <v>9958</v>
      </c>
      <c r="G1461" s="3" t="s">
        <v>15592</v>
      </c>
      <c r="H1461" s="3" t="s">
        <v>18409</v>
      </c>
      <c r="I1461" s="3" t="s">
        <v>21226</v>
      </c>
    </row>
    <row r="1462" spans="1:9" x14ac:dyDescent="0.25">
      <c r="A1462" s="3" t="s">
        <v>49</v>
      </c>
      <c r="B1462" s="3" t="s">
        <v>1508</v>
      </c>
      <c r="C1462" s="3" t="s">
        <v>4325</v>
      </c>
      <c r="D1462" s="3" t="s">
        <v>7142</v>
      </c>
      <c r="E1462" s="3" t="s">
        <v>12776</v>
      </c>
      <c r="F1462" s="3" t="s">
        <v>9959</v>
      </c>
      <c r="G1462" s="3" t="s">
        <v>15593</v>
      </c>
      <c r="H1462" s="3" t="s">
        <v>18410</v>
      </c>
      <c r="I1462" s="3" t="s">
        <v>21227</v>
      </c>
    </row>
    <row r="1463" spans="1:9" x14ac:dyDescent="0.25">
      <c r="A1463" s="3" t="s">
        <v>49</v>
      </c>
      <c r="B1463" s="3" t="s">
        <v>1509</v>
      </c>
      <c r="C1463" s="3" t="s">
        <v>4326</v>
      </c>
      <c r="D1463" s="3" t="s">
        <v>7143</v>
      </c>
      <c r="E1463" s="3" t="s">
        <v>12777</v>
      </c>
      <c r="F1463" s="3" t="s">
        <v>9960</v>
      </c>
      <c r="G1463" s="3" t="s">
        <v>15594</v>
      </c>
      <c r="H1463" s="3" t="s">
        <v>18411</v>
      </c>
      <c r="I1463" s="3" t="s">
        <v>21228</v>
      </c>
    </row>
    <row r="1464" spans="1:9" x14ac:dyDescent="0.25">
      <c r="A1464" s="3" t="s">
        <v>49</v>
      </c>
      <c r="B1464" s="3" t="s">
        <v>1510</v>
      </c>
      <c r="C1464" s="3" t="s">
        <v>4327</v>
      </c>
      <c r="D1464" s="3" t="s">
        <v>7144</v>
      </c>
      <c r="E1464" s="3" t="s">
        <v>12778</v>
      </c>
      <c r="F1464" s="3" t="s">
        <v>9961</v>
      </c>
      <c r="G1464" s="3" t="s">
        <v>15595</v>
      </c>
      <c r="H1464" s="3" t="s">
        <v>18412</v>
      </c>
      <c r="I1464" s="3" t="s">
        <v>21229</v>
      </c>
    </row>
    <row r="1465" spans="1:9" x14ac:dyDescent="0.25">
      <c r="A1465" s="3" t="s">
        <v>49</v>
      </c>
      <c r="B1465" s="3" t="s">
        <v>1511</v>
      </c>
      <c r="C1465" s="3" t="s">
        <v>4328</v>
      </c>
      <c r="D1465" s="3" t="s">
        <v>7145</v>
      </c>
      <c r="E1465" s="3" t="s">
        <v>12779</v>
      </c>
      <c r="F1465" s="3" t="s">
        <v>9962</v>
      </c>
      <c r="G1465" s="3" t="s">
        <v>15596</v>
      </c>
      <c r="H1465" s="3" t="s">
        <v>18413</v>
      </c>
      <c r="I1465" s="3" t="s">
        <v>21230</v>
      </c>
    </row>
    <row r="1466" spans="1:9" x14ac:dyDescent="0.25">
      <c r="A1466" s="3" t="s">
        <v>49</v>
      </c>
      <c r="B1466" s="3" t="s">
        <v>1512</v>
      </c>
      <c r="C1466" s="3" t="s">
        <v>4329</v>
      </c>
      <c r="D1466" s="3" t="s">
        <v>7146</v>
      </c>
      <c r="E1466" s="3" t="s">
        <v>12780</v>
      </c>
      <c r="F1466" s="3" t="s">
        <v>9963</v>
      </c>
      <c r="G1466" s="3" t="s">
        <v>15597</v>
      </c>
      <c r="H1466" s="3" t="s">
        <v>18414</v>
      </c>
      <c r="I1466" s="3" t="s">
        <v>21231</v>
      </c>
    </row>
    <row r="1467" spans="1:9" x14ac:dyDescent="0.25">
      <c r="A1467" s="3" t="s">
        <v>49</v>
      </c>
      <c r="B1467" s="3" t="s">
        <v>1513</v>
      </c>
      <c r="C1467" s="3" t="s">
        <v>4330</v>
      </c>
      <c r="D1467" s="3" t="s">
        <v>7147</v>
      </c>
      <c r="E1467" s="3" t="s">
        <v>12781</v>
      </c>
      <c r="F1467" s="3" t="s">
        <v>9964</v>
      </c>
      <c r="G1467" s="3" t="s">
        <v>15598</v>
      </c>
      <c r="H1467" s="3" t="s">
        <v>18415</v>
      </c>
      <c r="I1467" s="3" t="s">
        <v>21232</v>
      </c>
    </row>
    <row r="1468" spans="1:9" x14ac:dyDescent="0.25">
      <c r="A1468" s="3" t="s">
        <v>49</v>
      </c>
      <c r="B1468" s="3" t="s">
        <v>1514</v>
      </c>
      <c r="C1468" s="3" t="s">
        <v>4331</v>
      </c>
      <c r="D1468" s="3" t="s">
        <v>7148</v>
      </c>
      <c r="E1468" s="3" t="s">
        <v>12782</v>
      </c>
      <c r="F1468" s="3" t="s">
        <v>9965</v>
      </c>
      <c r="G1468" s="3" t="s">
        <v>15599</v>
      </c>
      <c r="H1468" s="3" t="s">
        <v>18416</v>
      </c>
      <c r="I1468" s="3" t="s">
        <v>21233</v>
      </c>
    </row>
    <row r="1469" spans="1:9" x14ac:dyDescent="0.25">
      <c r="A1469" s="3" t="s">
        <v>49</v>
      </c>
      <c r="B1469" s="3" t="s">
        <v>1515</v>
      </c>
      <c r="C1469" s="3" t="s">
        <v>4332</v>
      </c>
      <c r="D1469" s="3" t="s">
        <v>7149</v>
      </c>
      <c r="E1469" s="3" t="s">
        <v>12783</v>
      </c>
      <c r="F1469" s="3" t="s">
        <v>9966</v>
      </c>
      <c r="G1469" s="3" t="s">
        <v>15600</v>
      </c>
      <c r="H1469" s="3" t="s">
        <v>18417</v>
      </c>
      <c r="I1469" s="3" t="s">
        <v>21234</v>
      </c>
    </row>
    <row r="1470" spans="1:9" x14ac:dyDescent="0.25">
      <c r="A1470" s="3" t="s">
        <v>49</v>
      </c>
      <c r="B1470" s="3" t="s">
        <v>1516</v>
      </c>
      <c r="C1470" s="3" t="s">
        <v>4333</v>
      </c>
      <c r="D1470" s="3" t="s">
        <v>7150</v>
      </c>
      <c r="E1470" s="3" t="s">
        <v>12784</v>
      </c>
      <c r="F1470" s="3" t="s">
        <v>9967</v>
      </c>
      <c r="G1470" s="3" t="s">
        <v>15601</v>
      </c>
      <c r="H1470" s="3" t="s">
        <v>18418</v>
      </c>
      <c r="I1470" s="3" t="s">
        <v>21235</v>
      </c>
    </row>
    <row r="1471" spans="1:9" x14ac:dyDescent="0.25">
      <c r="A1471" s="3" t="s">
        <v>49</v>
      </c>
      <c r="B1471" s="3" t="s">
        <v>1517</v>
      </c>
      <c r="C1471" s="3" t="s">
        <v>4334</v>
      </c>
      <c r="D1471" s="3" t="s">
        <v>7151</v>
      </c>
      <c r="E1471" s="3" t="s">
        <v>12785</v>
      </c>
      <c r="F1471" s="3" t="s">
        <v>9968</v>
      </c>
      <c r="G1471" s="3" t="s">
        <v>15602</v>
      </c>
      <c r="H1471" s="3" t="s">
        <v>18419</v>
      </c>
      <c r="I1471" s="3" t="s">
        <v>21236</v>
      </c>
    </row>
    <row r="1472" spans="1:9" x14ac:dyDescent="0.25">
      <c r="A1472" s="3" t="s">
        <v>49</v>
      </c>
      <c r="B1472" s="3" t="s">
        <v>1518</v>
      </c>
      <c r="C1472" s="3" t="s">
        <v>4335</v>
      </c>
      <c r="D1472" s="3" t="s">
        <v>7152</v>
      </c>
      <c r="E1472" s="3" t="s">
        <v>12786</v>
      </c>
      <c r="F1472" s="3" t="s">
        <v>9969</v>
      </c>
      <c r="G1472" s="3" t="s">
        <v>15603</v>
      </c>
      <c r="H1472" s="3" t="s">
        <v>18420</v>
      </c>
      <c r="I1472" s="3" t="s">
        <v>21237</v>
      </c>
    </row>
    <row r="1473" spans="1:9" x14ac:dyDescent="0.25">
      <c r="A1473" s="3" t="s">
        <v>49</v>
      </c>
      <c r="B1473" s="3" t="s">
        <v>1519</v>
      </c>
      <c r="C1473" s="3" t="s">
        <v>4336</v>
      </c>
      <c r="D1473" s="3" t="s">
        <v>7153</v>
      </c>
      <c r="E1473" s="3" t="s">
        <v>12787</v>
      </c>
      <c r="F1473" s="3" t="s">
        <v>9970</v>
      </c>
      <c r="G1473" s="3" t="s">
        <v>15604</v>
      </c>
      <c r="H1473" s="3" t="s">
        <v>18421</v>
      </c>
      <c r="I1473" s="3" t="s">
        <v>21238</v>
      </c>
    </row>
    <row r="1474" spans="1:9" x14ac:dyDescent="0.25">
      <c r="A1474" s="3" t="s">
        <v>49</v>
      </c>
      <c r="B1474" s="3" t="s">
        <v>1520</v>
      </c>
      <c r="C1474" s="3" t="s">
        <v>4337</v>
      </c>
      <c r="D1474" s="3" t="s">
        <v>7154</v>
      </c>
      <c r="E1474" s="3" t="s">
        <v>12788</v>
      </c>
      <c r="F1474" s="3" t="s">
        <v>9971</v>
      </c>
      <c r="G1474" s="3" t="s">
        <v>15605</v>
      </c>
      <c r="H1474" s="3" t="s">
        <v>18422</v>
      </c>
      <c r="I1474" s="3" t="s">
        <v>21239</v>
      </c>
    </row>
    <row r="1475" spans="1:9" x14ac:dyDescent="0.25">
      <c r="A1475" s="3" t="s">
        <v>49</v>
      </c>
      <c r="B1475" s="3" t="s">
        <v>1521</v>
      </c>
      <c r="C1475" s="3" t="s">
        <v>4338</v>
      </c>
      <c r="D1475" s="3" t="s">
        <v>7155</v>
      </c>
      <c r="E1475" s="3" t="s">
        <v>12789</v>
      </c>
      <c r="F1475" s="3" t="s">
        <v>9972</v>
      </c>
      <c r="G1475" s="3" t="s">
        <v>15606</v>
      </c>
      <c r="H1475" s="3" t="s">
        <v>18423</v>
      </c>
      <c r="I1475" s="3" t="s">
        <v>21240</v>
      </c>
    </row>
    <row r="1476" spans="1:9" x14ac:dyDescent="0.25">
      <c r="A1476" s="3" t="s">
        <v>49</v>
      </c>
      <c r="B1476" s="3" t="s">
        <v>1522</v>
      </c>
      <c r="C1476" s="3" t="s">
        <v>4339</v>
      </c>
      <c r="D1476" s="3" t="s">
        <v>7156</v>
      </c>
      <c r="E1476" s="3" t="s">
        <v>12790</v>
      </c>
      <c r="F1476" s="3" t="s">
        <v>9973</v>
      </c>
      <c r="G1476" s="3" t="s">
        <v>15607</v>
      </c>
      <c r="H1476" s="3" t="s">
        <v>18424</v>
      </c>
      <c r="I1476" s="3" t="s">
        <v>21241</v>
      </c>
    </row>
    <row r="1477" spans="1:9" x14ac:dyDescent="0.25">
      <c r="A1477" s="3" t="s">
        <v>49</v>
      </c>
      <c r="B1477" s="3" t="s">
        <v>1523</v>
      </c>
      <c r="C1477" s="3" t="s">
        <v>4340</v>
      </c>
      <c r="D1477" s="3" t="s">
        <v>7157</v>
      </c>
      <c r="E1477" s="3" t="s">
        <v>12791</v>
      </c>
      <c r="F1477" s="3" t="s">
        <v>9974</v>
      </c>
      <c r="G1477" s="3" t="s">
        <v>15608</v>
      </c>
      <c r="H1477" s="3" t="s">
        <v>18425</v>
      </c>
      <c r="I1477" s="3" t="s">
        <v>21242</v>
      </c>
    </row>
    <row r="1478" spans="1:9" x14ac:dyDescent="0.25">
      <c r="A1478" s="3" t="s">
        <v>49</v>
      </c>
      <c r="B1478" s="3" t="s">
        <v>1524</v>
      </c>
      <c r="C1478" s="3" t="s">
        <v>4341</v>
      </c>
      <c r="D1478" s="3" t="s">
        <v>7158</v>
      </c>
      <c r="E1478" s="3" t="s">
        <v>12792</v>
      </c>
      <c r="F1478" s="3" t="s">
        <v>9975</v>
      </c>
      <c r="G1478" s="3" t="s">
        <v>15609</v>
      </c>
      <c r="H1478" s="3" t="s">
        <v>18426</v>
      </c>
      <c r="I1478" s="3" t="s">
        <v>21243</v>
      </c>
    </row>
    <row r="1479" spans="1:9" x14ac:dyDescent="0.25">
      <c r="A1479" s="3" t="s">
        <v>49</v>
      </c>
      <c r="B1479" s="3" t="s">
        <v>1525</v>
      </c>
      <c r="C1479" s="3" t="s">
        <v>4342</v>
      </c>
      <c r="D1479" s="3" t="s">
        <v>7159</v>
      </c>
      <c r="E1479" s="3" t="s">
        <v>12793</v>
      </c>
      <c r="F1479" s="3" t="s">
        <v>9976</v>
      </c>
      <c r="G1479" s="3" t="s">
        <v>15610</v>
      </c>
      <c r="H1479" s="3" t="s">
        <v>18427</v>
      </c>
      <c r="I1479" s="3" t="s">
        <v>21244</v>
      </c>
    </row>
    <row r="1480" spans="1:9" x14ac:dyDescent="0.25">
      <c r="A1480" s="3" t="s">
        <v>49</v>
      </c>
      <c r="B1480" s="3" t="s">
        <v>1526</v>
      </c>
      <c r="C1480" s="3" t="s">
        <v>4343</v>
      </c>
      <c r="D1480" s="3" t="s">
        <v>7160</v>
      </c>
      <c r="E1480" s="3" t="s">
        <v>12794</v>
      </c>
      <c r="F1480" s="3" t="s">
        <v>9977</v>
      </c>
      <c r="G1480" s="3" t="s">
        <v>15611</v>
      </c>
      <c r="H1480" s="3" t="s">
        <v>18428</v>
      </c>
      <c r="I1480" s="3" t="s">
        <v>21245</v>
      </c>
    </row>
    <row r="1481" spans="1:9" x14ac:dyDescent="0.25">
      <c r="A1481" s="3" t="s">
        <v>49</v>
      </c>
      <c r="B1481" s="3" t="s">
        <v>1527</v>
      </c>
      <c r="C1481" s="3" t="s">
        <v>4344</v>
      </c>
      <c r="D1481" s="3" t="s">
        <v>7161</v>
      </c>
      <c r="E1481" s="3" t="s">
        <v>12795</v>
      </c>
      <c r="F1481" s="3" t="s">
        <v>9978</v>
      </c>
      <c r="G1481" s="3" t="s">
        <v>15612</v>
      </c>
      <c r="H1481" s="3" t="s">
        <v>18429</v>
      </c>
      <c r="I1481" s="3" t="s">
        <v>21246</v>
      </c>
    </row>
    <row r="1482" spans="1:9" x14ac:dyDescent="0.25">
      <c r="A1482" s="3" t="s">
        <v>49</v>
      </c>
      <c r="B1482" s="3" t="s">
        <v>1528</v>
      </c>
      <c r="C1482" s="3" t="s">
        <v>4345</v>
      </c>
      <c r="D1482" s="3" t="s">
        <v>7162</v>
      </c>
      <c r="E1482" s="3" t="s">
        <v>12796</v>
      </c>
      <c r="F1482" s="3" t="s">
        <v>9979</v>
      </c>
      <c r="G1482" s="3" t="s">
        <v>15613</v>
      </c>
      <c r="H1482" s="3" t="s">
        <v>18430</v>
      </c>
      <c r="I1482" s="3" t="s">
        <v>21247</v>
      </c>
    </row>
    <row r="1483" spans="1:9" x14ac:dyDescent="0.25">
      <c r="A1483" s="3" t="s">
        <v>49</v>
      </c>
      <c r="B1483" s="3" t="s">
        <v>1529</v>
      </c>
      <c r="C1483" s="3" t="s">
        <v>4346</v>
      </c>
      <c r="D1483" s="3" t="s">
        <v>7163</v>
      </c>
      <c r="E1483" s="3" t="s">
        <v>12797</v>
      </c>
      <c r="F1483" s="3" t="s">
        <v>9980</v>
      </c>
      <c r="G1483" s="3" t="s">
        <v>15614</v>
      </c>
      <c r="H1483" s="3" t="s">
        <v>18431</v>
      </c>
      <c r="I1483" s="3" t="s">
        <v>21248</v>
      </c>
    </row>
    <row r="1484" spans="1:9" x14ac:dyDescent="0.25">
      <c r="A1484" s="3" t="s">
        <v>49</v>
      </c>
      <c r="B1484" s="3" t="s">
        <v>1530</v>
      </c>
      <c r="C1484" s="3" t="s">
        <v>4347</v>
      </c>
      <c r="D1484" s="3" t="s">
        <v>7164</v>
      </c>
      <c r="E1484" s="3" t="s">
        <v>12798</v>
      </c>
      <c r="F1484" s="3" t="s">
        <v>9981</v>
      </c>
      <c r="G1484" s="3" t="s">
        <v>15615</v>
      </c>
      <c r="H1484" s="3" t="s">
        <v>18432</v>
      </c>
      <c r="I1484" s="3" t="s">
        <v>21249</v>
      </c>
    </row>
    <row r="1485" spans="1:9" x14ac:dyDescent="0.25">
      <c r="A1485" s="3" t="s">
        <v>49</v>
      </c>
      <c r="B1485" s="3" t="s">
        <v>1531</v>
      </c>
      <c r="C1485" s="3" t="s">
        <v>4348</v>
      </c>
      <c r="D1485" s="3" t="s">
        <v>7165</v>
      </c>
      <c r="E1485" s="3" t="s">
        <v>12799</v>
      </c>
      <c r="F1485" s="3" t="s">
        <v>9982</v>
      </c>
      <c r="G1485" s="3" t="s">
        <v>15616</v>
      </c>
      <c r="H1485" s="3" t="s">
        <v>18433</v>
      </c>
      <c r="I1485" s="3" t="s">
        <v>21250</v>
      </c>
    </row>
    <row r="1486" spans="1:9" x14ac:dyDescent="0.25">
      <c r="A1486" s="3" t="s">
        <v>49</v>
      </c>
      <c r="B1486" s="3" t="s">
        <v>1532</v>
      </c>
      <c r="C1486" s="3" t="s">
        <v>4349</v>
      </c>
      <c r="D1486" s="3" t="s">
        <v>7166</v>
      </c>
      <c r="E1486" s="3" t="s">
        <v>12800</v>
      </c>
      <c r="F1486" s="3" t="s">
        <v>9983</v>
      </c>
      <c r="G1486" s="3" t="s">
        <v>15617</v>
      </c>
      <c r="H1486" s="3" t="s">
        <v>18434</v>
      </c>
      <c r="I1486" s="3" t="s">
        <v>21251</v>
      </c>
    </row>
    <row r="1487" spans="1:9" x14ac:dyDescent="0.25">
      <c r="A1487" s="3" t="s">
        <v>49</v>
      </c>
      <c r="B1487" s="3" t="s">
        <v>1533</v>
      </c>
      <c r="C1487" s="3" t="s">
        <v>4350</v>
      </c>
      <c r="D1487" s="3" t="s">
        <v>7167</v>
      </c>
      <c r="E1487" s="3" t="s">
        <v>12801</v>
      </c>
      <c r="F1487" s="3" t="s">
        <v>9984</v>
      </c>
      <c r="G1487" s="3" t="s">
        <v>15618</v>
      </c>
      <c r="H1487" s="3" t="s">
        <v>18435</v>
      </c>
      <c r="I1487" s="3" t="s">
        <v>21252</v>
      </c>
    </row>
    <row r="1488" spans="1:9" x14ac:dyDescent="0.25">
      <c r="A1488" s="3" t="s">
        <v>49</v>
      </c>
      <c r="B1488" s="3" t="s">
        <v>1534</v>
      </c>
      <c r="C1488" s="3" t="s">
        <v>4351</v>
      </c>
      <c r="D1488" s="3" t="s">
        <v>7168</v>
      </c>
      <c r="E1488" s="3" t="s">
        <v>12802</v>
      </c>
      <c r="F1488" s="3" t="s">
        <v>9985</v>
      </c>
      <c r="G1488" s="3" t="s">
        <v>15619</v>
      </c>
      <c r="H1488" s="3" t="s">
        <v>18436</v>
      </c>
      <c r="I1488" s="3" t="s">
        <v>21253</v>
      </c>
    </row>
    <row r="1489" spans="1:9" x14ac:dyDescent="0.25">
      <c r="A1489" s="3" t="s">
        <v>49</v>
      </c>
      <c r="B1489" s="3" t="s">
        <v>1535</v>
      </c>
      <c r="C1489" s="3" t="s">
        <v>4352</v>
      </c>
      <c r="D1489" s="3" t="s">
        <v>7169</v>
      </c>
      <c r="E1489" s="3" t="s">
        <v>12803</v>
      </c>
      <c r="F1489" s="3" t="s">
        <v>9986</v>
      </c>
      <c r="G1489" s="3" t="s">
        <v>15620</v>
      </c>
      <c r="H1489" s="3" t="s">
        <v>18437</v>
      </c>
      <c r="I1489" s="3" t="s">
        <v>21254</v>
      </c>
    </row>
    <row r="1490" spans="1:9" x14ac:dyDescent="0.25">
      <c r="A1490" s="3" t="s">
        <v>49</v>
      </c>
      <c r="B1490" s="3" t="s">
        <v>1536</v>
      </c>
      <c r="C1490" s="3" t="s">
        <v>4353</v>
      </c>
      <c r="D1490" s="3" t="s">
        <v>7170</v>
      </c>
      <c r="E1490" s="3" t="s">
        <v>12804</v>
      </c>
      <c r="F1490" s="3" t="s">
        <v>9987</v>
      </c>
      <c r="G1490" s="3" t="s">
        <v>15621</v>
      </c>
      <c r="H1490" s="3" t="s">
        <v>18438</v>
      </c>
      <c r="I1490" s="3" t="s">
        <v>21255</v>
      </c>
    </row>
    <row r="1491" spans="1:9" x14ac:dyDescent="0.25">
      <c r="A1491" s="3" t="s">
        <v>49</v>
      </c>
      <c r="B1491" s="3" t="s">
        <v>1537</v>
      </c>
      <c r="C1491" s="3" t="s">
        <v>4354</v>
      </c>
      <c r="D1491" s="3" t="s">
        <v>7171</v>
      </c>
      <c r="E1491" s="3" t="s">
        <v>12805</v>
      </c>
      <c r="F1491" s="3" t="s">
        <v>9988</v>
      </c>
      <c r="G1491" s="3" t="s">
        <v>15622</v>
      </c>
      <c r="H1491" s="3" t="s">
        <v>18439</v>
      </c>
      <c r="I1491" s="3" t="s">
        <v>21256</v>
      </c>
    </row>
    <row r="1492" spans="1:9" x14ac:dyDescent="0.25">
      <c r="A1492" s="3" t="s">
        <v>49</v>
      </c>
      <c r="B1492" s="3" t="s">
        <v>1538</v>
      </c>
      <c r="C1492" s="3" t="s">
        <v>4355</v>
      </c>
      <c r="D1492" s="3" t="s">
        <v>7172</v>
      </c>
      <c r="E1492" s="3" t="s">
        <v>12806</v>
      </c>
      <c r="F1492" s="3" t="s">
        <v>9989</v>
      </c>
      <c r="G1492" s="3" t="s">
        <v>15623</v>
      </c>
      <c r="H1492" s="3" t="s">
        <v>18440</v>
      </c>
      <c r="I1492" s="3" t="s">
        <v>21257</v>
      </c>
    </row>
    <row r="1493" spans="1:9" x14ac:dyDescent="0.25">
      <c r="A1493" s="3" t="s">
        <v>49</v>
      </c>
      <c r="B1493" s="3" t="s">
        <v>1539</v>
      </c>
      <c r="C1493" s="3" t="s">
        <v>4356</v>
      </c>
      <c r="D1493" s="3" t="s">
        <v>7173</v>
      </c>
      <c r="E1493" s="3" t="s">
        <v>12807</v>
      </c>
      <c r="F1493" s="3" t="s">
        <v>9990</v>
      </c>
      <c r="G1493" s="3" t="s">
        <v>15624</v>
      </c>
      <c r="H1493" s="3" t="s">
        <v>18441</v>
      </c>
      <c r="I1493" s="3" t="s">
        <v>21258</v>
      </c>
    </row>
    <row r="1494" spans="1:9" x14ac:dyDescent="0.25">
      <c r="A1494" s="3" t="s">
        <v>49</v>
      </c>
      <c r="B1494" s="3" t="s">
        <v>1540</v>
      </c>
      <c r="C1494" s="3" t="s">
        <v>4357</v>
      </c>
      <c r="D1494" s="3" t="s">
        <v>7174</v>
      </c>
      <c r="E1494" s="3" t="s">
        <v>12808</v>
      </c>
      <c r="F1494" s="3" t="s">
        <v>9991</v>
      </c>
      <c r="G1494" s="3" t="s">
        <v>15625</v>
      </c>
      <c r="H1494" s="3" t="s">
        <v>18442</v>
      </c>
      <c r="I1494" s="3" t="s">
        <v>21259</v>
      </c>
    </row>
    <row r="1495" spans="1:9" x14ac:dyDescent="0.25">
      <c r="A1495" s="3" t="s">
        <v>49</v>
      </c>
      <c r="B1495" s="3" t="s">
        <v>1541</v>
      </c>
      <c r="C1495" s="3" t="s">
        <v>4358</v>
      </c>
      <c r="D1495" s="3" t="s">
        <v>7175</v>
      </c>
      <c r="E1495" s="3" t="s">
        <v>12809</v>
      </c>
      <c r="F1495" s="3" t="s">
        <v>9992</v>
      </c>
      <c r="G1495" s="3" t="s">
        <v>15626</v>
      </c>
      <c r="H1495" s="3" t="s">
        <v>18443</v>
      </c>
      <c r="I1495" s="3" t="s">
        <v>21260</v>
      </c>
    </row>
    <row r="1496" spans="1:9" x14ac:dyDescent="0.25">
      <c r="A1496" s="3" t="s">
        <v>49</v>
      </c>
      <c r="B1496" s="3" t="s">
        <v>1542</v>
      </c>
      <c r="C1496" s="3" t="s">
        <v>4359</v>
      </c>
      <c r="D1496" s="3" t="s">
        <v>7176</v>
      </c>
      <c r="E1496" s="3" t="s">
        <v>12810</v>
      </c>
      <c r="F1496" s="3" t="s">
        <v>9993</v>
      </c>
      <c r="G1496" s="3" t="s">
        <v>15627</v>
      </c>
      <c r="H1496" s="3" t="s">
        <v>18444</v>
      </c>
      <c r="I1496" s="3" t="s">
        <v>21261</v>
      </c>
    </row>
    <row r="1497" spans="1:9" x14ac:dyDescent="0.25">
      <c r="A1497" s="3" t="s">
        <v>49</v>
      </c>
      <c r="B1497" s="3" t="s">
        <v>1543</v>
      </c>
      <c r="C1497" s="3" t="s">
        <v>4360</v>
      </c>
      <c r="D1497" s="3" t="s">
        <v>7177</v>
      </c>
      <c r="E1497" s="3" t="s">
        <v>12811</v>
      </c>
      <c r="F1497" s="3" t="s">
        <v>9994</v>
      </c>
      <c r="G1497" s="3" t="s">
        <v>15628</v>
      </c>
      <c r="H1497" s="3" t="s">
        <v>18445</v>
      </c>
      <c r="I1497" s="3" t="s">
        <v>21262</v>
      </c>
    </row>
    <row r="1498" spans="1:9" x14ac:dyDescent="0.25">
      <c r="A1498" s="3" t="s">
        <v>49</v>
      </c>
      <c r="B1498" s="3" t="s">
        <v>1544</v>
      </c>
      <c r="C1498" s="3" t="s">
        <v>4361</v>
      </c>
      <c r="D1498" s="3" t="s">
        <v>7178</v>
      </c>
      <c r="E1498" s="3" t="s">
        <v>12812</v>
      </c>
      <c r="F1498" s="3" t="s">
        <v>9995</v>
      </c>
      <c r="G1498" s="3" t="s">
        <v>15629</v>
      </c>
      <c r="H1498" s="3" t="s">
        <v>18446</v>
      </c>
      <c r="I1498" s="3" t="s">
        <v>21263</v>
      </c>
    </row>
    <row r="1499" spans="1:9" x14ac:dyDescent="0.25">
      <c r="A1499" s="3" t="s">
        <v>49</v>
      </c>
      <c r="B1499" s="3" t="s">
        <v>1545</v>
      </c>
      <c r="C1499" s="3" t="s">
        <v>4362</v>
      </c>
      <c r="D1499" s="3" t="s">
        <v>7179</v>
      </c>
      <c r="E1499" s="3" t="s">
        <v>12813</v>
      </c>
      <c r="F1499" s="3" t="s">
        <v>9996</v>
      </c>
      <c r="G1499" s="3" t="s">
        <v>15630</v>
      </c>
      <c r="H1499" s="3" t="s">
        <v>18447</v>
      </c>
      <c r="I1499" s="3" t="s">
        <v>21264</v>
      </c>
    </row>
    <row r="1500" spans="1:9" x14ac:dyDescent="0.25">
      <c r="A1500" s="3" t="s">
        <v>49</v>
      </c>
      <c r="B1500" s="3" t="s">
        <v>1546</v>
      </c>
      <c r="C1500" s="3" t="s">
        <v>4363</v>
      </c>
      <c r="D1500" s="3" t="s">
        <v>7180</v>
      </c>
      <c r="E1500" s="3" t="s">
        <v>12814</v>
      </c>
      <c r="F1500" s="3" t="s">
        <v>9997</v>
      </c>
      <c r="G1500" s="3" t="s">
        <v>15631</v>
      </c>
      <c r="H1500" s="3" t="s">
        <v>18448</v>
      </c>
      <c r="I1500" s="3" t="s">
        <v>21265</v>
      </c>
    </row>
    <row r="1501" spans="1:9" x14ac:dyDescent="0.25">
      <c r="A1501" s="3" t="s">
        <v>49</v>
      </c>
      <c r="B1501" s="3" t="s">
        <v>1547</v>
      </c>
      <c r="C1501" s="3" t="s">
        <v>4364</v>
      </c>
      <c r="D1501" s="3" t="s">
        <v>7181</v>
      </c>
      <c r="E1501" s="3" t="s">
        <v>12815</v>
      </c>
      <c r="F1501" s="3" t="s">
        <v>9998</v>
      </c>
      <c r="G1501" s="3" t="s">
        <v>15632</v>
      </c>
      <c r="H1501" s="3" t="s">
        <v>18449</v>
      </c>
      <c r="I1501" s="3" t="s">
        <v>21266</v>
      </c>
    </row>
    <row r="1502" spans="1:9" x14ac:dyDescent="0.25">
      <c r="A1502" s="3" t="s">
        <v>49</v>
      </c>
      <c r="B1502" s="3" t="s">
        <v>1548</v>
      </c>
      <c r="C1502" s="3" t="s">
        <v>4365</v>
      </c>
      <c r="D1502" s="3" t="s">
        <v>7182</v>
      </c>
      <c r="E1502" s="3" t="s">
        <v>12816</v>
      </c>
      <c r="F1502" s="3" t="s">
        <v>9999</v>
      </c>
      <c r="G1502" s="3" t="s">
        <v>15633</v>
      </c>
      <c r="H1502" s="3" t="s">
        <v>18450</v>
      </c>
      <c r="I1502" s="3" t="s">
        <v>21267</v>
      </c>
    </row>
    <row r="1503" spans="1:9" x14ac:dyDescent="0.25">
      <c r="A1503" s="3" t="s">
        <v>49</v>
      </c>
      <c r="B1503" s="3" t="s">
        <v>1549</v>
      </c>
      <c r="C1503" s="3" t="s">
        <v>4366</v>
      </c>
      <c r="D1503" s="3" t="s">
        <v>7183</v>
      </c>
      <c r="E1503" s="3" t="s">
        <v>12817</v>
      </c>
      <c r="F1503" s="3" t="s">
        <v>10000</v>
      </c>
      <c r="G1503" s="3" t="s">
        <v>15634</v>
      </c>
      <c r="H1503" s="3" t="s">
        <v>18451</v>
      </c>
      <c r="I1503" s="3" t="s">
        <v>21268</v>
      </c>
    </row>
    <row r="1504" spans="1:9" x14ac:dyDescent="0.25">
      <c r="A1504" s="3" t="s">
        <v>49</v>
      </c>
      <c r="B1504" s="3" t="s">
        <v>1550</v>
      </c>
      <c r="C1504" s="3" t="s">
        <v>4367</v>
      </c>
      <c r="D1504" s="3" t="s">
        <v>7184</v>
      </c>
      <c r="E1504" s="3" t="s">
        <v>12818</v>
      </c>
      <c r="F1504" s="3" t="s">
        <v>10001</v>
      </c>
      <c r="G1504" s="3" t="s">
        <v>15635</v>
      </c>
      <c r="H1504" s="3" t="s">
        <v>18452</v>
      </c>
      <c r="I1504" s="3" t="s">
        <v>21269</v>
      </c>
    </row>
    <row r="1505" spans="1:9" x14ac:dyDescent="0.25">
      <c r="A1505" s="3" t="s">
        <v>49</v>
      </c>
      <c r="B1505" s="3" t="s">
        <v>1551</v>
      </c>
      <c r="C1505" s="3" t="s">
        <v>4368</v>
      </c>
      <c r="D1505" s="3" t="s">
        <v>7185</v>
      </c>
      <c r="E1505" s="3" t="s">
        <v>12819</v>
      </c>
      <c r="F1505" s="3" t="s">
        <v>10002</v>
      </c>
      <c r="G1505" s="3" t="s">
        <v>15636</v>
      </c>
      <c r="H1505" s="3" t="s">
        <v>18453</v>
      </c>
      <c r="I1505" s="3" t="s">
        <v>21270</v>
      </c>
    </row>
    <row r="1506" spans="1:9" x14ac:dyDescent="0.25">
      <c r="A1506" s="3" t="s">
        <v>49</v>
      </c>
      <c r="B1506" s="3" t="s">
        <v>1552</v>
      </c>
      <c r="C1506" s="3" t="s">
        <v>4369</v>
      </c>
      <c r="D1506" s="3" t="s">
        <v>7186</v>
      </c>
      <c r="E1506" s="3" t="s">
        <v>12820</v>
      </c>
      <c r="F1506" s="3" t="s">
        <v>10003</v>
      </c>
      <c r="G1506" s="3" t="s">
        <v>15637</v>
      </c>
      <c r="H1506" s="3" t="s">
        <v>18454</v>
      </c>
      <c r="I1506" s="3" t="s">
        <v>21271</v>
      </c>
    </row>
    <row r="1507" spans="1:9" x14ac:dyDescent="0.25">
      <c r="A1507" s="3" t="s">
        <v>49</v>
      </c>
      <c r="B1507" s="3" t="s">
        <v>1553</v>
      </c>
      <c r="C1507" s="3" t="s">
        <v>4370</v>
      </c>
      <c r="D1507" s="3" t="s">
        <v>7187</v>
      </c>
      <c r="E1507" s="3" t="s">
        <v>12821</v>
      </c>
      <c r="F1507" s="3" t="s">
        <v>10004</v>
      </c>
      <c r="G1507" s="3" t="s">
        <v>15638</v>
      </c>
      <c r="H1507" s="3" t="s">
        <v>18455</v>
      </c>
      <c r="I1507" s="3" t="s">
        <v>21272</v>
      </c>
    </row>
    <row r="1508" spans="1:9" x14ac:dyDescent="0.25">
      <c r="A1508" s="3" t="s">
        <v>49</v>
      </c>
      <c r="B1508" s="3" t="s">
        <v>1554</v>
      </c>
      <c r="C1508" s="3" t="s">
        <v>4371</v>
      </c>
      <c r="D1508" s="3" t="s">
        <v>7188</v>
      </c>
      <c r="E1508" s="3" t="s">
        <v>12822</v>
      </c>
      <c r="F1508" s="3" t="s">
        <v>10005</v>
      </c>
      <c r="G1508" s="3" t="s">
        <v>15639</v>
      </c>
      <c r="H1508" s="3" t="s">
        <v>18456</v>
      </c>
      <c r="I1508" s="3" t="s">
        <v>21273</v>
      </c>
    </row>
    <row r="1509" spans="1:9" x14ac:dyDescent="0.25">
      <c r="A1509" s="3" t="s">
        <v>49</v>
      </c>
      <c r="B1509" s="3" t="s">
        <v>1555</v>
      </c>
      <c r="C1509" s="3" t="s">
        <v>4372</v>
      </c>
      <c r="D1509" s="3" t="s">
        <v>7189</v>
      </c>
      <c r="E1509" s="3" t="s">
        <v>12823</v>
      </c>
      <c r="F1509" s="3" t="s">
        <v>10006</v>
      </c>
      <c r="G1509" s="3" t="s">
        <v>15640</v>
      </c>
      <c r="H1509" s="3" t="s">
        <v>18457</v>
      </c>
      <c r="I1509" s="3" t="s">
        <v>21274</v>
      </c>
    </row>
    <row r="1510" spans="1:9" x14ac:dyDescent="0.25">
      <c r="A1510" s="3" t="s">
        <v>49</v>
      </c>
      <c r="B1510" s="3" t="s">
        <v>1556</v>
      </c>
      <c r="C1510" s="3" t="s">
        <v>4373</v>
      </c>
      <c r="D1510" s="3" t="s">
        <v>7190</v>
      </c>
      <c r="E1510" s="3" t="s">
        <v>12824</v>
      </c>
      <c r="F1510" s="3" t="s">
        <v>10007</v>
      </c>
      <c r="G1510" s="3" t="s">
        <v>15641</v>
      </c>
      <c r="H1510" s="3" t="s">
        <v>18458</v>
      </c>
      <c r="I1510" s="3" t="s">
        <v>21275</v>
      </c>
    </row>
    <row r="1511" spans="1:9" x14ac:dyDescent="0.25">
      <c r="A1511" s="3" t="s">
        <v>49</v>
      </c>
      <c r="B1511" s="3" t="s">
        <v>1557</v>
      </c>
      <c r="C1511" s="3" t="s">
        <v>4374</v>
      </c>
      <c r="D1511" s="3" t="s">
        <v>7191</v>
      </c>
      <c r="E1511" s="3" t="s">
        <v>12825</v>
      </c>
      <c r="F1511" s="3" t="s">
        <v>10008</v>
      </c>
      <c r="G1511" s="3" t="s">
        <v>15642</v>
      </c>
      <c r="H1511" s="3" t="s">
        <v>18459</v>
      </c>
      <c r="I1511" s="3" t="s">
        <v>21276</v>
      </c>
    </row>
    <row r="1512" spans="1:9" x14ac:dyDescent="0.25">
      <c r="A1512" s="3" t="s">
        <v>49</v>
      </c>
      <c r="B1512" s="3" t="s">
        <v>1558</v>
      </c>
      <c r="C1512" s="3" t="s">
        <v>4375</v>
      </c>
      <c r="D1512" s="3" t="s">
        <v>7192</v>
      </c>
      <c r="E1512" s="3" t="s">
        <v>12826</v>
      </c>
      <c r="F1512" s="3" t="s">
        <v>10009</v>
      </c>
      <c r="G1512" s="3" t="s">
        <v>15643</v>
      </c>
      <c r="H1512" s="3" t="s">
        <v>18460</v>
      </c>
      <c r="I1512" s="3" t="s">
        <v>21277</v>
      </c>
    </row>
    <row r="1513" spans="1:9" x14ac:dyDescent="0.25">
      <c r="A1513" s="3" t="s">
        <v>49</v>
      </c>
      <c r="B1513" s="3" t="s">
        <v>1559</v>
      </c>
      <c r="C1513" s="3" t="s">
        <v>4376</v>
      </c>
      <c r="D1513" s="3" t="s">
        <v>7193</v>
      </c>
      <c r="E1513" s="3" t="s">
        <v>12827</v>
      </c>
      <c r="F1513" s="3" t="s">
        <v>10010</v>
      </c>
      <c r="G1513" s="3" t="s">
        <v>15644</v>
      </c>
      <c r="H1513" s="3" t="s">
        <v>18461</v>
      </c>
      <c r="I1513" s="3" t="s">
        <v>21278</v>
      </c>
    </row>
    <row r="1514" spans="1:9" x14ac:dyDescent="0.25">
      <c r="A1514" s="3" t="s">
        <v>49</v>
      </c>
      <c r="B1514" s="3" t="s">
        <v>1560</v>
      </c>
      <c r="C1514" s="3" t="s">
        <v>4377</v>
      </c>
      <c r="D1514" s="3" t="s">
        <v>7194</v>
      </c>
      <c r="E1514" s="3" t="s">
        <v>12828</v>
      </c>
      <c r="F1514" s="3" t="s">
        <v>10011</v>
      </c>
      <c r="G1514" s="3" t="s">
        <v>15645</v>
      </c>
      <c r="H1514" s="3" t="s">
        <v>18462</v>
      </c>
      <c r="I1514" s="3" t="s">
        <v>21279</v>
      </c>
    </row>
    <row r="1515" spans="1:9" x14ac:dyDescent="0.25">
      <c r="A1515" s="3" t="s">
        <v>49</v>
      </c>
      <c r="B1515" s="3" t="s">
        <v>1561</v>
      </c>
      <c r="C1515" s="3" t="s">
        <v>4378</v>
      </c>
      <c r="D1515" s="3" t="s">
        <v>7195</v>
      </c>
      <c r="E1515" s="3" t="s">
        <v>12829</v>
      </c>
      <c r="F1515" s="3" t="s">
        <v>10012</v>
      </c>
      <c r="G1515" s="3" t="s">
        <v>15646</v>
      </c>
      <c r="H1515" s="3" t="s">
        <v>18463</v>
      </c>
      <c r="I1515" s="3" t="s">
        <v>21280</v>
      </c>
    </row>
    <row r="1516" spans="1:9" x14ac:dyDescent="0.25">
      <c r="A1516" s="3" t="s">
        <v>49</v>
      </c>
      <c r="B1516" s="3" t="s">
        <v>1562</v>
      </c>
      <c r="C1516" s="3" t="s">
        <v>4379</v>
      </c>
      <c r="D1516" s="3" t="s">
        <v>7196</v>
      </c>
      <c r="E1516" s="3" t="s">
        <v>12830</v>
      </c>
      <c r="F1516" s="3" t="s">
        <v>10013</v>
      </c>
      <c r="G1516" s="3" t="s">
        <v>15647</v>
      </c>
      <c r="H1516" s="3" t="s">
        <v>18464</v>
      </c>
      <c r="I1516" s="3" t="s">
        <v>21281</v>
      </c>
    </row>
    <row r="1517" spans="1:9" x14ac:dyDescent="0.25">
      <c r="A1517" s="3" t="s">
        <v>49</v>
      </c>
      <c r="B1517" s="3" t="s">
        <v>1563</v>
      </c>
      <c r="C1517" s="3" t="s">
        <v>4380</v>
      </c>
      <c r="D1517" s="3" t="s">
        <v>7197</v>
      </c>
      <c r="E1517" s="3" t="s">
        <v>12831</v>
      </c>
      <c r="F1517" s="3" t="s">
        <v>10014</v>
      </c>
      <c r="G1517" s="3" t="s">
        <v>15648</v>
      </c>
      <c r="H1517" s="3" t="s">
        <v>18465</v>
      </c>
      <c r="I1517" s="3" t="s">
        <v>21282</v>
      </c>
    </row>
    <row r="1518" spans="1:9" x14ac:dyDescent="0.25">
      <c r="A1518" s="3" t="s">
        <v>49</v>
      </c>
      <c r="B1518" s="3" t="s">
        <v>1564</v>
      </c>
      <c r="C1518" s="3" t="s">
        <v>4381</v>
      </c>
      <c r="D1518" s="3" t="s">
        <v>7198</v>
      </c>
      <c r="E1518" s="3" t="s">
        <v>12832</v>
      </c>
      <c r="F1518" s="3" t="s">
        <v>10015</v>
      </c>
      <c r="G1518" s="3" t="s">
        <v>15649</v>
      </c>
      <c r="H1518" s="3" t="s">
        <v>18466</v>
      </c>
      <c r="I1518" s="3" t="s">
        <v>21283</v>
      </c>
    </row>
    <row r="1519" spans="1:9" x14ac:dyDescent="0.25">
      <c r="A1519" s="3" t="s">
        <v>49</v>
      </c>
      <c r="B1519" s="3" t="s">
        <v>1565</v>
      </c>
      <c r="C1519" s="3" t="s">
        <v>4382</v>
      </c>
      <c r="D1519" s="3" t="s">
        <v>7199</v>
      </c>
      <c r="E1519" s="3" t="s">
        <v>12833</v>
      </c>
      <c r="F1519" s="3" t="s">
        <v>10016</v>
      </c>
      <c r="G1519" s="3" t="s">
        <v>15650</v>
      </c>
      <c r="H1519" s="3" t="s">
        <v>18467</v>
      </c>
      <c r="I1519" s="3" t="s">
        <v>21284</v>
      </c>
    </row>
    <row r="1520" spans="1:9" x14ac:dyDescent="0.25">
      <c r="A1520" s="3" t="s">
        <v>49</v>
      </c>
      <c r="B1520" s="3" t="s">
        <v>1566</v>
      </c>
      <c r="C1520" s="3" t="s">
        <v>4383</v>
      </c>
      <c r="D1520" s="3" t="s">
        <v>7200</v>
      </c>
      <c r="E1520" s="3" t="s">
        <v>12834</v>
      </c>
      <c r="F1520" s="3" t="s">
        <v>10017</v>
      </c>
      <c r="G1520" s="3" t="s">
        <v>15651</v>
      </c>
      <c r="H1520" s="3" t="s">
        <v>18468</v>
      </c>
      <c r="I1520" s="3" t="s">
        <v>21285</v>
      </c>
    </row>
    <row r="1521" spans="1:9" x14ac:dyDescent="0.25">
      <c r="A1521" s="3" t="s">
        <v>49</v>
      </c>
      <c r="B1521" s="3" t="s">
        <v>1567</v>
      </c>
      <c r="C1521" s="3" t="s">
        <v>4384</v>
      </c>
      <c r="D1521" s="3" t="s">
        <v>7201</v>
      </c>
      <c r="E1521" s="3" t="s">
        <v>12835</v>
      </c>
      <c r="F1521" s="3" t="s">
        <v>10018</v>
      </c>
      <c r="G1521" s="3" t="s">
        <v>15652</v>
      </c>
      <c r="H1521" s="3" t="s">
        <v>18469</v>
      </c>
      <c r="I1521" s="3" t="s">
        <v>21286</v>
      </c>
    </row>
    <row r="1522" spans="1:9" x14ac:dyDescent="0.25">
      <c r="A1522" s="3" t="s">
        <v>49</v>
      </c>
      <c r="B1522" s="3" t="s">
        <v>1568</v>
      </c>
      <c r="C1522" s="3" t="s">
        <v>4385</v>
      </c>
      <c r="D1522" s="3" t="s">
        <v>7202</v>
      </c>
      <c r="E1522" s="3" t="s">
        <v>12836</v>
      </c>
      <c r="F1522" s="3" t="s">
        <v>10019</v>
      </c>
      <c r="G1522" s="3" t="s">
        <v>15653</v>
      </c>
      <c r="H1522" s="3" t="s">
        <v>18470</v>
      </c>
      <c r="I1522" s="3" t="s">
        <v>21287</v>
      </c>
    </row>
    <row r="1523" spans="1:9" x14ac:dyDescent="0.25">
      <c r="A1523" s="3" t="s">
        <v>49</v>
      </c>
      <c r="B1523" s="3" t="s">
        <v>1569</v>
      </c>
      <c r="C1523" s="3" t="s">
        <v>4386</v>
      </c>
      <c r="D1523" s="3" t="s">
        <v>7203</v>
      </c>
      <c r="E1523" s="3" t="s">
        <v>12837</v>
      </c>
      <c r="F1523" s="3" t="s">
        <v>10020</v>
      </c>
      <c r="G1523" s="3" t="s">
        <v>15654</v>
      </c>
      <c r="H1523" s="3" t="s">
        <v>18471</v>
      </c>
      <c r="I1523" s="3" t="s">
        <v>21288</v>
      </c>
    </row>
    <row r="1524" spans="1:9" x14ac:dyDescent="0.25">
      <c r="A1524" s="3" t="s">
        <v>49</v>
      </c>
      <c r="B1524" s="3" t="s">
        <v>1570</v>
      </c>
      <c r="C1524" s="3" t="s">
        <v>4387</v>
      </c>
      <c r="D1524" s="3" t="s">
        <v>7204</v>
      </c>
      <c r="E1524" s="3" t="s">
        <v>12838</v>
      </c>
      <c r="F1524" s="3" t="s">
        <v>10021</v>
      </c>
      <c r="G1524" s="3" t="s">
        <v>15655</v>
      </c>
      <c r="H1524" s="3" t="s">
        <v>18472</v>
      </c>
      <c r="I1524" s="3" t="s">
        <v>21289</v>
      </c>
    </row>
    <row r="1525" spans="1:9" x14ac:dyDescent="0.25">
      <c r="A1525" s="3" t="s">
        <v>49</v>
      </c>
      <c r="B1525" s="3" t="s">
        <v>1571</v>
      </c>
      <c r="C1525" s="3" t="s">
        <v>4388</v>
      </c>
      <c r="D1525" s="3" t="s">
        <v>7205</v>
      </c>
      <c r="E1525" s="3" t="s">
        <v>12839</v>
      </c>
      <c r="F1525" s="3" t="s">
        <v>10022</v>
      </c>
      <c r="G1525" s="3" t="s">
        <v>15656</v>
      </c>
      <c r="H1525" s="3" t="s">
        <v>18473</v>
      </c>
      <c r="I1525" s="3" t="s">
        <v>21290</v>
      </c>
    </row>
    <row r="1526" spans="1:9" x14ac:dyDescent="0.25">
      <c r="A1526" s="3" t="s">
        <v>49</v>
      </c>
      <c r="B1526" s="3" t="s">
        <v>1572</v>
      </c>
      <c r="C1526" s="3" t="s">
        <v>4389</v>
      </c>
      <c r="D1526" s="3" t="s">
        <v>7206</v>
      </c>
      <c r="E1526" s="3" t="s">
        <v>12840</v>
      </c>
      <c r="F1526" s="3" t="s">
        <v>10023</v>
      </c>
      <c r="G1526" s="3" t="s">
        <v>15657</v>
      </c>
      <c r="H1526" s="3" t="s">
        <v>18474</v>
      </c>
      <c r="I1526" s="3" t="s">
        <v>21291</v>
      </c>
    </row>
    <row r="1527" spans="1:9" x14ac:dyDescent="0.25">
      <c r="A1527" s="3" t="s">
        <v>49</v>
      </c>
      <c r="B1527" s="3" t="s">
        <v>1573</v>
      </c>
      <c r="C1527" s="3" t="s">
        <v>4390</v>
      </c>
      <c r="D1527" s="3" t="s">
        <v>7207</v>
      </c>
      <c r="E1527" s="3" t="s">
        <v>12841</v>
      </c>
      <c r="F1527" s="3" t="s">
        <v>10024</v>
      </c>
      <c r="G1527" s="3" t="s">
        <v>15658</v>
      </c>
      <c r="H1527" s="3" t="s">
        <v>18475</v>
      </c>
      <c r="I1527" s="3" t="s">
        <v>21292</v>
      </c>
    </row>
    <row r="1528" spans="1:9" x14ac:dyDescent="0.25">
      <c r="A1528" s="3" t="s">
        <v>49</v>
      </c>
      <c r="B1528" s="3" t="s">
        <v>1574</v>
      </c>
      <c r="C1528" s="3" t="s">
        <v>4391</v>
      </c>
      <c r="D1528" s="3" t="s">
        <v>7208</v>
      </c>
      <c r="E1528" s="3" t="s">
        <v>12842</v>
      </c>
      <c r="F1528" s="3" t="s">
        <v>10025</v>
      </c>
      <c r="G1528" s="3" t="s">
        <v>15659</v>
      </c>
      <c r="H1528" s="3" t="s">
        <v>18476</v>
      </c>
      <c r="I1528" s="3" t="s">
        <v>21293</v>
      </c>
    </row>
    <row r="1529" spans="1:9" x14ac:dyDescent="0.25">
      <c r="A1529" s="3" t="s">
        <v>49</v>
      </c>
      <c r="B1529" s="3" t="s">
        <v>1575</v>
      </c>
      <c r="C1529" s="3" t="s">
        <v>4392</v>
      </c>
      <c r="D1529" s="3" t="s">
        <v>7209</v>
      </c>
      <c r="E1529" s="3" t="s">
        <v>12843</v>
      </c>
      <c r="F1529" s="3" t="s">
        <v>10026</v>
      </c>
      <c r="G1529" s="3" t="s">
        <v>15660</v>
      </c>
      <c r="H1529" s="3" t="s">
        <v>18477</v>
      </c>
      <c r="I1529" s="3" t="s">
        <v>21294</v>
      </c>
    </row>
    <row r="1530" spans="1:9" x14ac:dyDescent="0.25">
      <c r="A1530" s="3" t="s">
        <v>49</v>
      </c>
      <c r="B1530" s="3" t="s">
        <v>1576</v>
      </c>
      <c r="C1530" s="3" t="s">
        <v>4393</v>
      </c>
      <c r="D1530" s="3" t="s">
        <v>7210</v>
      </c>
      <c r="E1530" s="3" t="s">
        <v>12844</v>
      </c>
      <c r="F1530" s="3" t="s">
        <v>10027</v>
      </c>
      <c r="G1530" s="3" t="s">
        <v>15661</v>
      </c>
      <c r="H1530" s="3" t="s">
        <v>18478</v>
      </c>
      <c r="I1530" s="3" t="s">
        <v>21295</v>
      </c>
    </row>
    <row r="1531" spans="1:9" x14ac:dyDescent="0.25">
      <c r="A1531" s="3" t="s">
        <v>49</v>
      </c>
      <c r="B1531" s="3" t="s">
        <v>1577</v>
      </c>
      <c r="C1531" s="3" t="s">
        <v>4394</v>
      </c>
      <c r="D1531" s="3" t="s">
        <v>7211</v>
      </c>
      <c r="E1531" s="3" t="s">
        <v>12845</v>
      </c>
      <c r="F1531" s="3" t="s">
        <v>10028</v>
      </c>
      <c r="G1531" s="3" t="s">
        <v>15662</v>
      </c>
      <c r="H1531" s="3" t="s">
        <v>18479</v>
      </c>
      <c r="I1531" s="3" t="s">
        <v>21296</v>
      </c>
    </row>
    <row r="1532" spans="1:9" x14ac:dyDescent="0.25">
      <c r="A1532" s="3" t="s">
        <v>49</v>
      </c>
      <c r="B1532" s="3" t="s">
        <v>1578</v>
      </c>
      <c r="C1532" s="3" t="s">
        <v>4395</v>
      </c>
      <c r="D1532" s="3" t="s">
        <v>7212</v>
      </c>
      <c r="E1532" s="3" t="s">
        <v>12846</v>
      </c>
      <c r="F1532" s="3" t="s">
        <v>10029</v>
      </c>
      <c r="G1532" s="3" t="s">
        <v>15663</v>
      </c>
      <c r="H1532" s="3" t="s">
        <v>18480</v>
      </c>
      <c r="I1532" s="3" t="s">
        <v>21297</v>
      </c>
    </row>
    <row r="1533" spans="1:9" x14ac:dyDescent="0.25">
      <c r="A1533" s="3" t="s">
        <v>49</v>
      </c>
      <c r="B1533" s="3" t="s">
        <v>1579</v>
      </c>
      <c r="C1533" s="3" t="s">
        <v>4396</v>
      </c>
      <c r="D1533" s="3" t="s">
        <v>7213</v>
      </c>
      <c r="E1533" s="3" t="s">
        <v>12847</v>
      </c>
      <c r="F1533" s="3" t="s">
        <v>10030</v>
      </c>
      <c r="G1533" s="3" t="s">
        <v>15664</v>
      </c>
      <c r="H1533" s="3" t="s">
        <v>18481</v>
      </c>
      <c r="I1533" s="3" t="s">
        <v>21298</v>
      </c>
    </row>
    <row r="1534" spans="1:9" x14ac:dyDescent="0.25">
      <c r="A1534" s="3" t="s">
        <v>49</v>
      </c>
      <c r="B1534" s="3" t="s">
        <v>1580</v>
      </c>
      <c r="C1534" s="3" t="s">
        <v>4397</v>
      </c>
      <c r="D1534" s="3" t="s">
        <v>7214</v>
      </c>
      <c r="E1534" s="3" t="s">
        <v>12848</v>
      </c>
      <c r="F1534" s="3" t="s">
        <v>10031</v>
      </c>
      <c r="G1534" s="3" t="s">
        <v>15665</v>
      </c>
      <c r="H1534" s="3" t="s">
        <v>18482</v>
      </c>
      <c r="I1534" s="3" t="s">
        <v>21299</v>
      </c>
    </row>
    <row r="1535" spans="1:9" x14ac:dyDescent="0.25">
      <c r="A1535" s="3" t="s">
        <v>49</v>
      </c>
      <c r="B1535" s="3" t="s">
        <v>1581</v>
      </c>
      <c r="C1535" s="3" t="s">
        <v>4398</v>
      </c>
      <c r="D1535" s="3" t="s">
        <v>7215</v>
      </c>
      <c r="E1535" s="3" t="s">
        <v>12849</v>
      </c>
      <c r="F1535" s="3" t="s">
        <v>10032</v>
      </c>
      <c r="G1535" s="3" t="s">
        <v>15666</v>
      </c>
      <c r="H1535" s="3" t="s">
        <v>18483</v>
      </c>
      <c r="I1535" s="3" t="s">
        <v>21300</v>
      </c>
    </row>
    <row r="1536" spans="1:9" x14ac:dyDescent="0.25">
      <c r="A1536" s="3" t="s">
        <v>49</v>
      </c>
      <c r="B1536" s="3" t="s">
        <v>1582</v>
      </c>
      <c r="C1536" s="3" t="s">
        <v>4399</v>
      </c>
      <c r="D1536" s="3" t="s">
        <v>7216</v>
      </c>
      <c r="E1536" s="3" t="s">
        <v>12850</v>
      </c>
      <c r="F1536" s="3" t="s">
        <v>10033</v>
      </c>
      <c r="G1536" s="3" t="s">
        <v>15667</v>
      </c>
      <c r="H1536" s="3" t="s">
        <v>18484</v>
      </c>
      <c r="I1536" s="3" t="s">
        <v>21301</v>
      </c>
    </row>
    <row r="1537" spans="1:9" x14ac:dyDescent="0.25">
      <c r="A1537" s="3" t="s">
        <v>49</v>
      </c>
      <c r="B1537" s="3" t="s">
        <v>1583</v>
      </c>
      <c r="C1537" s="3" t="s">
        <v>4400</v>
      </c>
      <c r="D1537" s="3" t="s">
        <v>7217</v>
      </c>
      <c r="E1537" s="3" t="s">
        <v>12851</v>
      </c>
      <c r="F1537" s="3" t="s">
        <v>10034</v>
      </c>
      <c r="G1537" s="3" t="s">
        <v>15668</v>
      </c>
      <c r="H1537" s="3" t="s">
        <v>18485</v>
      </c>
      <c r="I1537" s="3" t="s">
        <v>21302</v>
      </c>
    </row>
    <row r="1538" spans="1:9" x14ac:dyDescent="0.25">
      <c r="A1538" s="3" t="s">
        <v>49</v>
      </c>
      <c r="B1538" s="3" t="s">
        <v>1584</v>
      </c>
      <c r="C1538" s="3" t="s">
        <v>4401</v>
      </c>
      <c r="D1538" s="3" t="s">
        <v>7218</v>
      </c>
      <c r="E1538" s="3" t="s">
        <v>12852</v>
      </c>
      <c r="F1538" s="3" t="s">
        <v>10035</v>
      </c>
      <c r="G1538" s="3" t="s">
        <v>15669</v>
      </c>
      <c r="H1538" s="3" t="s">
        <v>18486</v>
      </c>
      <c r="I1538" s="3" t="s">
        <v>21303</v>
      </c>
    </row>
    <row r="1539" spans="1:9" x14ac:dyDescent="0.25">
      <c r="A1539" s="3" t="s">
        <v>49</v>
      </c>
      <c r="B1539" s="3" t="s">
        <v>1585</v>
      </c>
      <c r="C1539" s="3" t="s">
        <v>4402</v>
      </c>
      <c r="D1539" s="3" t="s">
        <v>7219</v>
      </c>
      <c r="E1539" s="3" t="s">
        <v>12853</v>
      </c>
      <c r="F1539" s="3" t="s">
        <v>10036</v>
      </c>
      <c r="G1539" s="3" t="s">
        <v>15670</v>
      </c>
      <c r="H1539" s="3" t="s">
        <v>18487</v>
      </c>
      <c r="I1539" s="3" t="s">
        <v>21304</v>
      </c>
    </row>
    <row r="1540" spans="1:9" x14ac:dyDescent="0.25">
      <c r="A1540" s="3" t="s">
        <v>49</v>
      </c>
      <c r="B1540" s="3" t="s">
        <v>1586</v>
      </c>
      <c r="C1540" s="3" t="s">
        <v>4403</v>
      </c>
      <c r="D1540" s="3" t="s">
        <v>7220</v>
      </c>
      <c r="E1540" s="3" t="s">
        <v>12854</v>
      </c>
      <c r="F1540" s="3" t="s">
        <v>10037</v>
      </c>
      <c r="G1540" s="3" t="s">
        <v>15671</v>
      </c>
      <c r="H1540" s="3" t="s">
        <v>18488</v>
      </c>
      <c r="I1540" s="3" t="s">
        <v>21305</v>
      </c>
    </row>
    <row r="1541" spans="1:9" x14ac:dyDescent="0.25">
      <c r="A1541" s="3" t="s">
        <v>49</v>
      </c>
      <c r="B1541" s="3" t="s">
        <v>1587</v>
      </c>
      <c r="C1541" s="3" t="s">
        <v>4404</v>
      </c>
      <c r="D1541" s="3" t="s">
        <v>7221</v>
      </c>
      <c r="E1541" s="3" t="s">
        <v>12855</v>
      </c>
      <c r="F1541" s="3" t="s">
        <v>10038</v>
      </c>
      <c r="G1541" s="3" t="s">
        <v>15672</v>
      </c>
      <c r="H1541" s="3" t="s">
        <v>18489</v>
      </c>
      <c r="I1541" s="3" t="s">
        <v>21306</v>
      </c>
    </row>
    <row r="1542" spans="1:9" x14ac:dyDescent="0.25">
      <c r="A1542" s="3" t="s">
        <v>49</v>
      </c>
      <c r="B1542" s="3" t="s">
        <v>1588</v>
      </c>
      <c r="C1542" s="3" t="s">
        <v>4405</v>
      </c>
      <c r="D1542" s="3" t="s">
        <v>7222</v>
      </c>
      <c r="E1542" s="3" t="s">
        <v>12856</v>
      </c>
      <c r="F1542" s="3" t="s">
        <v>10039</v>
      </c>
      <c r="G1542" s="3" t="s">
        <v>15673</v>
      </c>
      <c r="H1542" s="3" t="s">
        <v>18490</v>
      </c>
      <c r="I1542" s="3" t="s">
        <v>21307</v>
      </c>
    </row>
    <row r="1543" spans="1:9" x14ac:dyDescent="0.25">
      <c r="A1543" s="3" t="s">
        <v>49</v>
      </c>
      <c r="B1543" s="3" t="s">
        <v>1589</v>
      </c>
      <c r="C1543" s="3" t="s">
        <v>4406</v>
      </c>
      <c r="D1543" s="3" t="s">
        <v>7223</v>
      </c>
      <c r="E1543" s="3" t="s">
        <v>12857</v>
      </c>
      <c r="F1543" s="3" t="s">
        <v>10040</v>
      </c>
      <c r="G1543" s="3" t="s">
        <v>15674</v>
      </c>
      <c r="H1543" s="3" t="s">
        <v>18491</v>
      </c>
      <c r="I1543" s="3" t="s">
        <v>21308</v>
      </c>
    </row>
    <row r="1544" spans="1:9" x14ac:dyDescent="0.25">
      <c r="A1544" s="3" t="s">
        <v>49</v>
      </c>
      <c r="B1544" s="3" t="s">
        <v>1590</v>
      </c>
      <c r="C1544" s="3" t="s">
        <v>4407</v>
      </c>
      <c r="D1544" s="3" t="s">
        <v>7224</v>
      </c>
      <c r="E1544" s="3" t="s">
        <v>12858</v>
      </c>
      <c r="F1544" s="3" t="s">
        <v>10041</v>
      </c>
      <c r="G1544" s="3" t="s">
        <v>15675</v>
      </c>
      <c r="H1544" s="3" t="s">
        <v>18492</v>
      </c>
      <c r="I1544" s="3" t="s">
        <v>21309</v>
      </c>
    </row>
    <row r="1545" spans="1:9" x14ac:dyDescent="0.25">
      <c r="A1545" s="3" t="s">
        <v>49</v>
      </c>
      <c r="B1545" s="3" t="s">
        <v>1591</v>
      </c>
      <c r="C1545" s="3" t="s">
        <v>4408</v>
      </c>
      <c r="D1545" s="3" t="s">
        <v>7225</v>
      </c>
      <c r="E1545" s="3" t="s">
        <v>12859</v>
      </c>
      <c r="F1545" s="3" t="s">
        <v>10042</v>
      </c>
      <c r="G1545" s="3" t="s">
        <v>15676</v>
      </c>
      <c r="H1545" s="3" t="s">
        <v>18493</v>
      </c>
      <c r="I1545" s="3" t="s">
        <v>21310</v>
      </c>
    </row>
    <row r="1546" spans="1:9" x14ac:dyDescent="0.25">
      <c r="A1546" s="3" t="s">
        <v>49</v>
      </c>
      <c r="B1546" s="3" t="s">
        <v>1592</v>
      </c>
      <c r="C1546" s="3" t="s">
        <v>4409</v>
      </c>
      <c r="D1546" s="3" t="s">
        <v>7226</v>
      </c>
      <c r="E1546" s="3" t="s">
        <v>12860</v>
      </c>
      <c r="F1546" s="3" t="s">
        <v>10043</v>
      </c>
      <c r="G1546" s="3" t="s">
        <v>15677</v>
      </c>
      <c r="H1546" s="3" t="s">
        <v>18494</v>
      </c>
      <c r="I1546" s="3" t="s">
        <v>21311</v>
      </c>
    </row>
    <row r="1547" spans="1:9" x14ac:dyDescent="0.25">
      <c r="A1547" s="3" t="s">
        <v>49</v>
      </c>
      <c r="B1547" s="3" t="s">
        <v>1593</v>
      </c>
      <c r="C1547" s="3" t="s">
        <v>4410</v>
      </c>
      <c r="D1547" s="3" t="s">
        <v>7227</v>
      </c>
      <c r="E1547" s="3" t="s">
        <v>12861</v>
      </c>
      <c r="F1547" s="3" t="s">
        <v>10044</v>
      </c>
      <c r="G1547" s="3" t="s">
        <v>15678</v>
      </c>
      <c r="H1547" s="3" t="s">
        <v>18495</v>
      </c>
      <c r="I1547" s="3" t="s">
        <v>21312</v>
      </c>
    </row>
    <row r="1548" spans="1:9" x14ac:dyDescent="0.25">
      <c r="A1548" s="3" t="s">
        <v>49</v>
      </c>
      <c r="B1548" s="3" t="s">
        <v>1594</v>
      </c>
      <c r="C1548" s="3" t="s">
        <v>4411</v>
      </c>
      <c r="D1548" s="3" t="s">
        <v>7228</v>
      </c>
      <c r="E1548" s="3" t="s">
        <v>12862</v>
      </c>
      <c r="F1548" s="3" t="s">
        <v>10045</v>
      </c>
      <c r="G1548" s="3" t="s">
        <v>15679</v>
      </c>
      <c r="H1548" s="3" t="s">
        <v>18496</v>
      </c>
      <c r="I1548" s="3" t="s">
        <v>21313</v>
      </c>
    </row>
    <row r="1549" spans="1:9" x14ac:dyDescent="0.25">
      <c r="A1549" s="3" t="s">
        <v>49</v>
      </c>
      <c r="B1549" s="3" t="s">
        <v>1595</v>
      </c>
      <c r="C1549" s="3" t="s">
        <v>4412</v>
      </c>
      <c r="D1549" s="3" t="s">
        <v>7229</v>
      </c>
      <c r="E1549" s="3" t="s">
        <v>12863</v>
      </c>
      <c r="F1549" s="3" t="s">
        <v>10046</v>
      </c>
      <c r="G1549" s="3" t="s">
        <v>15680</v>
      </c>
      <c r="H1549" s="3" t="s">
        <v>18497</v>
      </c>
      <c r="I1549" s="3" t="s">
        <v>21314</v>
      </c>
    </row>
    <row r="1550" spans="1:9" x14ac:dyDescent="0.25">
      <c r="A1550" s="3" t="s">
        <v>49</v>
      </c>
      <c r="B1550" s="3" t="s">
        <v>1596</v>
      </c>
      <c r="C1550" s="3" t="s">
        <v>4413</v>
      </c>
      <c r="D1550" s="3" t="s">
        <v>7230</v>
      </c>
      <c r="E1550" s="3" t="s">
        <v>12864</v>
      </c>
      <c r="F1550" s="3" t="s">
        <v>10047</v>
      </c>
      <c r="G1550" s="3" t="s">
        <v>15681</v>
      </c>
      <c r="H1550" s="3" t="s">
        <v>18498</v>
      </c>
      <c r="I1550" s="3" t="s">
        <v>21315</v>
      </c>
    </row>
    <row r="1551" spans="1:9" x14ac:dyDescent="0.25">
      <c r="A1551" s="3" t="s">
        <v>49</v>
      </c>
      <c r="B1551" s="3" t="s">
        <v>1597</v>
      </c>
      <c r="C1551" s="3" t="s">
        <v>4414</v>
      </c>
      <c r="D1551" s="3" t="s">
        <v>7231</v>
      </c>
      <c r="E1551" s="3" t="s">
        <v>12865</v>
      </c>
      <c r="F1551" s="3" t="s">
        <v>10048</v>
      </c>
      <c r="G1551" s="3" t="s">
        <v>15682</v>
      </c>
      <c r="H1551" s="3" t="s">
        <v>18499</v>
      </c>
      <c r="I1551" s="3" t="s">
        <v>21316</v>
      </c>
    </row>
    <row r="1552" spans="1:9" x14ac:dyDescent="0.25">
      <c r="A1552" s="3" t="s">
        <v>49</v>
      </c>
      <c r="B1552" s="3" t="s">
        <v>1598</v>
      </c>
      <c r="C1552" s="3" t="s">
        <v>4415</v>
      </c>
      <c r="D1552" s="3" t="s">
        <v>7232</v>
      </c>
      <c r="E1552" s="3" t="s">
        <v>12866</v>
      </c>
      <c r="F1552" s="3" t="s">
        <v>10049</v>
      </c>
      <c r="G1552" s="3" t="s">
        <v>15683</v>
      </c>
      <c r="H1552" s="3" t="s">
        <v>18500</v>
      </c>
      <c r="I1552" s="3" t="s">
        <v>21317</v>
      </c>
    </row>
    <row r="1553" spans="1:9" x14ac:dyDescent="0.25">
      <c r="A1553" s="3" t="s">
        <v>49</v>
      </c>
      <c r="B1553" s="3" t="s">
        <v>1599</v>
      </c>
      <c r="C1553" s="3" t="s">
        <v>4416</v>
      </c>
      <c r="D1553" s="3" t="s">
        <v>7233</v>
      </c>
      <c r="E1553" s="3" t="s">
        <v>12867</v>
      </c>
      <c r="F1553" s="3" t="s">
        <v>10050</v>
      </c>
      <c r="G1553" s="3" t="s">
        <v>15684</v>
      </c>
      <c r="H1553" s="3" t="s">
        <v>18501</v>
      </c>
      <c r="I1553" s="3" t="s">
        <v>21318</v>
      </c>
    </row>
    <row r="1554" spans="1:9" x14ac:dyDescent="0.25">
      <c r="A1554" s="3" t="s">
        <v>49</v>
      </c>
      <c r="B1554" s="3" t="s">
        <v>1600</v>
      </c>
      <c r="C1554" s="3" t="s">
        <v>4417</v>
      </c>
      <c r="D1554" s="3" t="s">
        <v>7234</v>
      </c>
      <c r="E1554" s="3" t="s">
        <v>12868</v>
      </c>
      <c r="F1554" s="3" t="s">
        <v>10051</v>
      </c>
      <c r="G1554" s="3" t="s">
        <v>15685</v>
      </c>
      <c r="H1554" s="3" t="s">
        <v>18502</v>
      </c>
      <c r="I1554" s="3" t="s">
        <v>21319</v>
      </c>
    </row>
    <row r="1555" spans="1:9" x14ac:dyDescent="0.25">
      <c r="A1555" s="3" t="s">
        <v>49</v>
      </c>
      <c r="B1555" s="3" t="s">
        <v>1601</v>
      </c>
      <c r="C1555" s="3" t="s">
        <v>4418</v>
      </c>
      <c r="D1555" s="3" t="s">
        <v>7235</v>
      </c>
      <c r="E1555" s="3" t="s">
        <v>12869</v>
      </c>
      <c r="F1555" s="3" t="s">
        <v>10052</v>
      </c>
      <c r="G1555" s="3" t="s">
        <v>15686</v>
      </c>
      <c r="H1555" s="3" t="s">
        <v>18503</v>
      </c>
      <c r="I1555" s="3" t="s">
        <v>21320</v>
      </c>
    </row>
    <row r="1556" spans="1:9" x14ac:dyDescent="0.25">
      <c r="A1556" s="3" t="s">
        <v>49</v>
      </c>
      <c r="B1556" s="3" t="s">
        <v>1602</v>
      </c>
      <c r="C1556" s="3" t="s">
        <v>4419</v>
      </c>
      <c r="D1556" s="3" t="s">
        <v>7236</v>
      </c>
      <c r="E1556" s="3" t="s">
        <v>12870</v>
      </c>
      <c r="F1556" s="3" t="s">
        <v>10053</v>
      </c>
      <c r="G1556" s="3" t="s">
        <v>15687</v>
      </c>
      <c r="H1556" s="3" t="s">
        <v>18504</v>
      </c>
      <c r="I1556" s="3" t="s">
        <v>21321</v>
      </c>
    </row>
    <row r="1557" spans="1:9" x14ac:dyDescent="0.25">
      <c r="A1557" s="3" t="s">
        <v>49</v>
      </c>
      <c r="B1557" s="3" t="s">
        <v>1603</v>
      </c>
      <c r="C1557" s="3" t="s">
        <v>4420</v>
      </c>
      <c r="D1557" s="3" t="s">
        <v>7237</v>
      </c>
      <c r="E1557" s="3" t="s">
        <v>12871</v>
      </c>
      <c r="F1557" s="3" t="s">
        <v>10054</v>
      </c>
      <c r="G1557" s="3" t="s">
        <v>15688</v>
      </c>
      <c r="H1557" s="3" t="s">
        <v>18505</v>
      </c>
      <c r="I1557" s="3" t="s">
        <v>21322</v>
      </c>
    </row>
    <row r="1558" spans="1:9" x14ac:dyDescent="0.25">
      <c r="A1558" s="3" t="s">
        <v>49</v>
      </c>
      <c r="B1558" s="3" t="s">
        <v>1604</v>
      </c>
      <c r="C1558" s="3" t="s">
        <v>4421</v>
      </c>
      <c r="D1558" s="3" t="s">
        <v>7238</v>
      </c>
      <c r="E1558" s="3" t="s">
        <v>12872</v>
      </c>
      <c r="F1558" s="3" t="s">
        <v>10055</v>
      </c>
      <c r="G1558" s="3" t="s">
        <v>15689</v>
      </c>
      <c r="H1558" s="3" t="s">
        <v>18506</v>
      </c>
      <c r="I1558" s="3" t="s">
        <v>21323</v>
      </c>
    </row>
    <row r="1559" spans="1:9" x14ac:dyDescent="0.25">
      <c r="A1559" s="3" t="s">
        <v>49</v>
      </c>
      <c r="B1559" s="3" t="s">
        <v>1605</v>
      </c>
      <c r="C1559" s="3" t="s">
        <v>4422</v>
      </c>
      <c r="D1559" s="3" t="s">
        <v>7239</v>
      </c>
      <c r="E1559" s="3" t="s">
        <v>12873</v>
      </c>
      <c r="F1559" s="3" t="s">
        <v>10056</v>
      </c>
      <c r="G1559" s="3" t="s">
        <v>15690</v>
      </c>
      <c r="H1559" s="3" t="s">
        <v>18507</v>
      </c>
      <c r="I1559" s="3" t="s">
        <v>21324</v>
      </c>
    </row>
    <row r="1560" spans="1:9" x14ac:dyDescent="0.25">
      <c r="A1560" s="3" t="s">
        <v>49</v>
      </c>
      <c r="B1560" s="3" t="s">
        <v>1606</v>
      </c>
      <c r="C1560" s="3" t="s">
        <v>4423</v>
      </c>
      <c r="D1560" s="3" t="s">
        <v>7240</v>
      </c>
      <c r="E1560" s="3" t="s">
        <v>12874</v>
      </c>
      <c r="F1560" s="3" t="s">
        <v>10057</v>
      </c>
      <c r="G1560" s="3" t="s">
        <v>15691</v>
      </c>
      <c r="H1560" s="3" t="s">
        <v>18508</v>
      </c>
      <c r="I1560" s="3" t="s">
        <v>21325</v>
      </c>
    </row>
    <row r="1561" spans="1:9" x14ac:dyDescent="0.25">
      <c r="A1561" s="3" t="s">
        <v>49</v>
      </c>
      <c r="B1561" s="3" t="s">
        <v>1607</v>
      </c>
      <c r="C1561" s="3" t="s">
        <v>4424</v>
      </c>
      <c r="D1561" s="3" t="s">
        <v>7241</v>
      </c>
      <c r="E1561" s="3" t="s">
        <v>12875</v>
      </c>
      <c r="F1561" s="3" t="s">
        <v>10058</v>
      </c>
      <c r="G1561" s="3" t="s">
        <v>15692</v>
      </c>
      <c r="H1561" s="3" t="s">
        <v>18509</v>
      </c>
      <c r="I1561" s="3" t="s">
        <v>21326</v>
      </c>
    </row>
    <row r="1562" spans="1:9" x14ac:dyDescent="0.25">
      <c r="A1562" s="3" t="s">
        <v>49</v>
      </c>
      <c r="B1562" s="3" t="s">
        <v>1608</v>
      </c>
      <c r="C1562" s="3" t="s">
        <v>4425</v>
      </c>
      <c r="D1562" s="3" t="s">
        <v>7242</v>
      </c>
      <c r="E1562" s="3" t="s">
        <v>12876</v>
      </c>
      <c r="F1562" s="3" t="s">
        <v>10059</v>
      </c>
      <c r="G1562" s="3" t="s">
        <v>15693</v>
      </c>
      <c r="H1562" s="3" t="s">
        <v>18510</v>
      </c>
      <c r="I1562" s="3" t="s">
        <v>21327</v>
      </c>
    </row>
    <row r="1563" spans="1:9" x14ac:dyDescent="0.25">
      <c r="A1563" s="3" t="s">
        <v>49</v>
      </c>
      <c r="B1563" s="3" t="s">
        <v>1609</v>
      </c>
      <c r="C1563" s="3" t="s">
        <v>4426</v>
      </c>
      <c r="D1563" s="3" t="s">
        <v>7243</v>
      </c>
      <c r="E1563" s="3" t="s">
        <v>12877</v>
      </c>
      <c r="F1563" s="3" t="s">
        <v>10060</v>
      </c>
      <c r="G1563" s="3" t="s">
        <v>15694</v>
      </c>
      <c r="H1563" s="3" t="s">
        <v>18511</v>
      </c>
      <c r="I1563" s="3" t="s">
        <v>21328</v>
      </c>
    </row>
    <row r="1564" spans="1:9" x14ac:dyDescent="0.25">
      <c r="A1564" s="3" t="s">
        <v>49</v>
      </c>
      <c r="B1564" s="3" t="s">
        <v>1610</v>
      </c>
      <c r="C1564" s="3" t="s">
        <v>4427</v>
      </c>
      <c r="D1564" s="3" t="s">
        <v>7244</v>
      </c>
      <c r="E1564" s="3" t="s">
        <v>12878</v>
      </c>
      <c r="F1564" s="3" t="s">
        <v>10061</v>
      </c>
      <c r="G1564" s="3" t="s">
        <v>15695</v>
      </c>
      <c r="H1564" s="3" t="s">
        <v>18512</v>
      </c>
      <c r="I1564" s="3" t="s">
        <v>21329</v>
      </c>
    </row>
    <row r="1565" spans="1:9" x14ac:dyDescent="0.25">
      <c r="A1565" s="3" t="s">
        <v>49</v>
      </c>
      <c r="B1565" s="3" t="s">
        <v>1611</v>
      </c>
      <c r="C1565" s="3" t="s">
        <v>4428</v>
      </c>
      <c r="D1565" s="3" t="s">
        <v>7245</v>
      </c>
      <c r="E1565" s="3" t="s">
        <v>12879</v>
      </c>
      <c r="F1565" s="3" t="s">
        <v>10062</v>
      </c>
      <c r="G1565" s="3" t="s">
        <v>15696</v>
      </c>
      <c r="H1565" s="3" t="s">
        <v>18513</v>
      </c>
      <c r="I1565" s="3" t="s">
        <v>21330</v>
      </c>
    </row>
    <row r="1566" spans="1:9" x14ac:dyDescent="0.25">
      <c r="A1566" s="3" t="s">
        <v>49</v>
      </c>
      <c r="B1566" s="3" t="s">
        <v>1612</v>
      </c>
      <c r="C1566" s="3" t="s">
        <v>4429</v>
      </c>
      <c r="D1566" s="3" t="s">
        <v>7246</v>
      </c>
      <c r="E1566" s="3" t="s">
        <v>12880</v>
      </c>
      <c r="F1566" s="3" t="s">
        <v>10063</v>
      </c>
      <c r="G1566" s="3" t="s">
        <v>15697</v>
      </c>
      <c r="H1566" s="3" t="s">
        <v>18514</v>
      </c>
      <c r="I1566" s="3" t="s">
        <v>21331</v>
      </c>
    </row>
    <row r="1567" spans="1:9" x14ac:dyDescent="0.25">
      <c r="A1567" s="3" t="s">
        <v>49</v>
      </c>
      <c r="B1567" s="3" t="s">
        <v>1613</v>
      </c>
      <c r="C1567" s="3" t="s">
        <v>4430</v>
      </c>
      <c r="D1567" s="3" t="s">
        <v>7247</v>
      </c>
      <c r="E1567" s="3" t="s">
        <v>12881</v>
      </c>
      <c r="F1567" s="3" t="s">
        <v>10064</v>
      </c>
      <c r="G1567" s="3" t="s">
        <v>15698</v>
      </c>
      <c r="H1567" s="3" t="s">
        <v>18515</v>
      </c>
      <c r="I1567" s="3" t="s">
        <v>21332</v>
      </c>
    </row>
    <row r="1568" spans="1:9" x14ac:dyDescent="0.25">
      <c r="A1568" s="3" t="s">
        <v>49</v>
      </c>
      <c r="B1568" s="3" t="s">
        <v>1614</v>
      </c>
      <c r="C1568" s="3" t="s">
        <v>4431</v>
      </c>
      <c r="D1568" s="3" t="s">
        <v>7248</v>
      </c>
      <c r="E1568" s="3" t="s">
        <v>12882</v>
      </c>
      <c r="F1568" s="3" t="s">
        <v>10065</v>
      </c>
      <c r="G1568" s="3" t="s">
        <v>15699</v>
      </c>
      <c r="H1568" s="3" t="s">
        <v>18516</v>
      </c>
      <c r="I1568" s="3" t="s">
        <v>21333</v>
      </c>
    </row>
    <row r="1569" spans="1:9" x14ac:dyDescent="0.25">
      <c r="A1569" s="3" t="s">
        <v>49</v>
      </c>
      <c r="B1569" s="3" t="s">
        <v>1615</v>
      </c>
      <c r="C1569" s="3" t="s">
        <v>4432</v>
      </c>
      <c r="D1569" s="3" t="s">
        <v>7249</v>
      </c>
      <c r="E1569" s="3" t="s">
        <v>12883</v>
      </c>
      <c r="F1569" s="3" t="s">
        <v>10066</v>
      </c>
      <c r="G1569" s="3" t="s">
        <v>15700</v>
      </c>
      <c r="H1569" s="3" t="s">
        <v>18517</v>
      </c>
      <c r="I1569" s="3" t="s">
        <v>21334</v>
      </c>
    </row>
    <row r="1570" spans="1:9" x14ac:dyDescent="0.25">
      <c r="A1570" s="3" t="s">
        <v>49</v>
      </c>
      <c r="B1570" s="3" t="s">
        <v>1616</v>
      </c>
      <c r="C1570" s="3" t="s">
        <v>4433</v>
      </c>
      <c r="D1570" s="3" t="s">
        <v>7250</v>
      </c>
      <c r="E1570" s="3" t="s">
        <v>12884</v>
      </c>
      <c r="F1570" s="3" t="s">
        <v>10067</v>
      </c>
      <c r="G1570" s="3" t="s">
        <v>15701</v>
      </c>
      <c r="H1570" s="3" t="s">
        <v>18518</v>
      </c>
      <c r="I1570" s="3" t="s">
        <v>21335</v>
      </c>
    </row>
    <row r="1571" spans="1:9" x14ac:dyDescent="0.25">
      <c r="A1571" s="3" t="s">
        <v>49</v>
      </c>
      <c r="B1571" s="3" t="s">
        <v>1617</v>
      </c>
      <c r="C1571" s="3" t="s">
        <v>4434</v>
      </c>
      <c r="D1571" s="3" t="s">
        <v>7251</v>
      </c>
      <c r="E1571" s="3" t="s">
        <v>12885</v>
      </c>
      <c r="F1571" s="3" t="s">
        <v>10068</v>
      </c>
      <c r="G1571" s="3" t="s">
        <v>15702</v>
      </c>
      <c r="H1571" s="3" t="s">
        <v>18519</v>
      </c>
      <c r="I1571" s="3" t="s">
        <v>21336</v>
      </c>
    </row>
    <row r="1572" spans="1:9" x14ac:dyDescent="0.25">
      <c r="A1572" s="3" t="s">
        <v>49</v>
      </c>
      <c r="B1572" s="3" t="s">
        <v>1618</v>
      </c>
      <c r="C1572" s="3" t="s">
        <v>4435</v>
      </c>
      <c r="D1572" s="3" t="s">
        <v>7252</v>
      </c>
      <c r="E1572" s="3" t="s">
        <v>12886</v>
      </c>
      <c r="F1572" s="3" t="s">
        <v>10069</v>
      </c>
      <c r="G1572" s="3" t="s">
        <v>15703</v>
      </c>
      <c r="H1572" s="3" t="s">
        <v>18520</v>
      </c>
      <c r="I1572" s="3" t="s">
        <v>21337</v>
      </c>
    </row>
    <row r="1573" spans="1:9" x14ac:dyDescent="0.25">
      <c r="A1573" s="3" t="s">
        <v>49</v>
      </c>
      <c r="B1573" s="3" t="s">
        <v>1619</v>
      </c>
      <c r="C1573" s="3" t="s">
        <v>4436</v>
      </c>
      <c r="D1573" s="3" t="s">
        <v>7253</v>
      </c>
      <c r="E1573" s="3" t="s">
        <v>12887</v>
      </c>
      <c r="F1573" s="3" t="s">
        <v>10070</v>
      </c>
      <c r="G1573" s="3" t="s">
        <v>15704</v>
      </c>
      <c r="H1573" s="3" t="s">
        <v>18521</v>
      </c>
      <c r="I1573" s="3" t="s">
        <v>21338</v>
      </c>
    </row>
    <row r="1574" spans="1:9" x14ac:dyDescent="0.25">
      <c r="A1574" s="3" t="s">
        <v>49</v>
      </c>
      <c r="B1574" s="3" t="s">
        <v>1620</v>
      </c>
      <c r="C1574" s="3" t="s">
        <v>4437</v>
      </c>
      <c r="D1574" s="3" t="s">
        <v>7254</v>
      </c>
      <c r="E1574" s="3" t="s">
        <v>12888</v>
      </c>
      <c r="F1574" s="3" t="s">
        <v>10071</v>
      </c>
      <c r="G1574" s="3" t="s">
        <v>15705</v>
      </c>
      <c r="H1574" s="3" t="s">
        <v>18522</v>
      </c>
      <c r="I1574" s="3" t="s">
        <v>21339</v>
      </c>
    </row>
    <row r="1575" spans="1:9" x14ac:dyDescent="0.25">
      <c r="A1575" s="3" t="s">
        <v>49</v>
      </c>
      <c r="B1575" s="3" t="s">
        <v>1621</v>
      </c>
      <c r="C1575" s="3" t="s">
        <v>4438</v>
      </c>
      <c r="D1575" s="3" t="s">
        <v>7255</v>
      </c>
      <c r="E1575" s="3" t="s">
        <v>12889</v>
      </c>
      <c r="F1575" s="3" t="s">
        <v>10072</v>
      </c>
      <c r="G1575" s="3" t="s">
        <v>15706</v>
      </c>
      <c r="H1575" s="3" t="s">
        <v>18523</v>
      </c>
      <c r="I1575" s="3" t="s">
        <v>21340</v>
      </c>
    </row>
    <row r="1576" spans="1:9" x14ac:dyDescent="0.25">
      <c r="A1576" s="3" t="s">
        <v>49</v>
      </c>
      <c r="B1576" s="3" t="s">
        <v>1622</v>
      </c>
      <c r="C1576" s="3" t="s">
        <v>4439</v>
      </c>
      <c r="D1576" s="3" t="s">
        <v>7256</v>
      </c>
      <c r="E1576" s="3" t="s">
        <v>12890</v>
      </c>
      <c r="F1576" s="3" t="s">
        <v>10073</v>
      </c>
      <c r="G1576" s="3" t="s">
        <v>15707</v>
      </c>
      <c r="H1576" s="3" t="s">
        <v>18524</v>
      </c>
      <c r="I1576" s="3" t="s">
        <v>21341</v>
      </c>
    </row>
    <row r="1577" spans="1:9" x14ac:dyDescent="0.25">
      <c r="A1577" s="3" t="s">
        <v>49</v>
      </c>
      <c r="B1577" s="3" t="s">
        <v>1623</v>
      </c>
      <c r="C1577" s="3" t="s">
        <v>4440</v>
      </c>
      <c r="D1577" s="3" t="s">
        <v>7257</v>
      </c>
      <c r="E1577" s="3" t="s">
        <v>12891</v>
      </c>
      <c r="F1577" s="3" t="s">
        <v>10074</v>
      </c>
      <c r="G1577" s="3" t="s">
        <v>15708</v>
      </c>
      <c r="H1577" s="3" t="s">
        <v>18525</v>
      </c>
      <c r="I1577" s="3" t="s">
        <v>21342</v>
      </c>
    </row>
    <row r="1578" spans="1:9" x14ac:dyDescent="0.25">
      <c r="A1578" s="3" t="s">
        <v>49</v>
      </c>
      <c r="B1578" s="3" t="s">
        <v>1624</v>
      </c>
      <c r="C1578" s="3" t="s">
        <v>4441</v>
      </c>
      <c r="D1578" s="3" t="s">
        <v>7258</v>
      </c>
      <c r="E1578" s="3" t="s">
        <v>12892</v>
      </c>
      <c r="F1578" s="3" t="s">
        <v>10075</v>
      </c>
      <c r="G1578" s="3" t="s">
        <v>15709</v>
      </c>
      <c r="H1578" s="3" t="s">
        <v>18526</v>
      </c>
      <c r="I1578" s="3" t="s">
        <v>21343</v>
      </c>
    </row>
    <row r="1579" spans="1:9" x14ac:dyDescent="0.25">
      <c r="A1579" s="3" t="s">
        <v>49</v>
      </c>
      <c r="B1579" s="3" t="s">
        <v>1625</v>
      </c>
      <c r="C1579" s="3" t="s">
        <v>4442</v>
      </c>
      <c r="D1579" s="3" t="s">
        <v>7259</v>
      </c>
      <c r="E1579" s="3" t="s">
        <v>12893</v>
      </c>
      <c r="F1579" s="3" t="s">
        <v>10076</v>
      </c>
      <c r="G1579" s="3" t="s">
        <v>15710</v>
      </c>
      <c r="H1579" s="3" t="s">
        <v>18527</v>
      </c>
      <c r="I1579" s="3" t="s">
        <v>21344</v>
      </c>
    </row>
    <row r="1580" spans="1:9" x14ac:dyDescent="0.25">
      <c r="A1580" s="3" t="s">
        <v>49</v>
      </c>
      <c r="B1580" s="3" t="s">
        <v>1626</v>
      </c>
      <c r="C1580" s="3" t="s">
        <v>4443</v>
      </c>
      <c r="D1580" s="3" t="s">
        <v>7260</v>
      </c>
      <c r="E1580" s="3" t="s">
        <v>12894</v>
      </c>
      <c r="F1580" s="3" t="s">
        <v>10077</v>
      </c>
      <c r="G1580" s="3" t="s">
        <v>15711</v>
      </c>
      <c r="H1580" s="3" t="s">
        <v>18528</v>
      </c>
      <c r="I1580" s="3" t="s">
        <v>21345</v>
      </c>
    </row>
    <row r="1581" spans="1:9" x14ac:dyDescent="0.25">
      <c r="A1581" s="3" t="s">
        <v>49</v>
      </c>
      <c r="B1581" s="3" t="s">
        <v>1627</v>
      </c>
      <c r="C1581" s="3" t="s">
        <v>4444</v>
      </c>
      <c r="D1581" s="3" t="s">
        <v>7261</v>
      </c>
      <c r="E1581" s="3" t="s">
        <v>12895</v>
      </c>
      <c r="F1581" s="3" t="s">
        <v>10078</v>
      </c>
      <c r="G1581" s="3" t="s">
        <v>15712</v>
      </c>
      <c r="H1581" s="3" t="s">
        <v>18529</v>
      </c>
      <c r="I1581" s="3" t="s">
        <v>21346</v>
      </c>
    </row>
    <row r="1582" spans="1:9" x14ac:dyDescent="0.25">
      <c r="A1582" s="3" t="s">
        <v>49</v>
      </c>
      <c r="B1582" s="3" t="s">
        <v>1628</v>
      </c>
      <c r="C1582" s="3" t="s">
        <v>4445</v>
      </c>
      <c r="D1582" s="3" t="s">
        <v>7262</v>
      </c>
      <c r="E1582" s="3" t="s">
        <v>12896</v>
      </c>
      <c r="F1582" s="3" t="s">
        <v>10079</v>
      </c>
      <c r="G1582" s="3" t="s">
        <v>15713</v>
      </c>
      <c r="H1582" s="3" t="s">
        <v>18530</v>
      </c>
      <c r="I1582" s="3" t="s">
        <v>21347</v>
      </c>
    </row>
    <row r="1583" spans="1:9" x14ac:dyDescent="0.25">
      <c r="A1583" s="3" t="s">
        <v>49</v>
      </c>
      <c r="B1583" s="3" t="s">
        <v>1629</v>
      </c>
      <c r="C1583" s="3" t="s">
        <v>4446</v>
      </c>
      <c r="D1583" s="3" t="s">
        <v>7263</v>
      </c>
      <c r="E1583" s="3" t="s">
        <v>12897</v>
      </c>
      <c r="F1583" s="3" t="s">
        <v>10080</v>
      </c>
      <c r="G1583" s="3" t="s">
        <v>15714</v>
      </c>
      <c r="H1583" s="3" t="s">
        <v>18531</v>
      </c>
      <c r="I1583" s="3" t="s">
        <v>21348</v>
      </c>
    </row>
    <row r="1584" spans="1:9" x14ac:dyDescent="0.25">
      <c r="A1584" s="3" t="s">
        <v>49</v>
      </c>
      <c r="B1584" s="3" t="s">
        <v>1630</v>
      </c>
      <c r="C1584" s="3" t="s">
        <v>4447</v>
      </c>
      <c r="D1584" s="3" t="s">
        <v>7264</v>
      </c>
      <c r="E1584" s="3" t="s">
        <v>12898</v>
      </c>
      <c r="F1584" s="3" t="s">
        <v>10081</v>
      </c>
      <c r="G1584" s="3" t="s">
        <v>15715</v>
      </c>
      <c r="H1584" s="3" t="s">
        <v>18532</v>
      </c>
      <c r="I1584" s="3" t="s">
        <v>21349</v>
      </c>
    </row>
    <row r="1585" spans="1:9" x14ac:dyDescent="0.25">
      <c r="A1585" s="3" t="s">
        <v>49</v>
      </c>
      <c r="B1585" s="3" t="s">
        <v>1631</v>
      </c>
      <c r="C1585" s="3" t="s">
        <v>4448</v>
      </c>
      <c r="D1585" s="3" t="s">
        <v>7265</v>
      </c>
      <c r="E1585" s="3" t="s">
        <v>12899</v>
      </c>
      <c r="F1585" s="3" t="s">
        <v>10082</v>
      </c>
      <c r="G1585" s="3" t="s">
        <v>15716</v>
      </c>
      <c r="H1585" s="3" t="s">
        <v>18533</v>
      </c>
      <c r="I1585" s="3" t="s">
        <v>21350</v>
      </c>
    </row>
    <row r="1586" spans="1:9" x14ac:dyDescent="0.25">
      <c r="A1586" s="3" t="s">
        <v>49</v>
      </c>
      <c r="B1586" s="3" t="s">
        <v>1632</v>
      </c>
      <c r="C1586" s="3" t="s">
        <v>4449</v>
      </c>
      <c r="D1586" s="3" t="s">
        <v>7266</v>
      </c>
      <c r="E1586" s="3" t="s">
        <v>12900</v>
      </c>
      <c r="F1586" s="3" t="s">
        <v>10083</v>
      </c>
      <c r="G1586" s="3" t="s">
        <v>15717</v>
      </c>
      <c r="H1586" s="3" t="s">
        <v>18534</v>
      </c>
      <c r="I1586" s="3" t="s">
        <v>21351</v>
      </c>
    </row>
    <row r="1587" spans="1:9" x14ac:dyDescent="0.25">
      <c r="A1587" s="3" t="s">
        <v>49</v>
      </c>
      <c r="B1587" s="3" t="s">
        <v>1633</v>
      </c>
      <c r="C1587" s="3" t="s">
        <v>4450</v>
      </c>
      <c r="D1587" s="3" t="s">
        <v>7267</v>
      </c>
      <c r="E1587" s="3" t="s">
        <v>12901</v>
      </c>
      <c r="F1587" s="3" t="s">
        <v>10084</v>
      </c>
      <c r="G1587" s="3" t="s">
        <v>15718</v>
      </c>
      <c r="H1587" s="3" t="s">
        <v>18535</v>
      </c>
      <c r="I1587" s="3" t="s">
        <v>21352</v>
      </c>
    </row>
    <row r="1588" spans="1:9" x14ac:dyDescent="0.25">
      <c r="A1588" s="3" t="s">
        <v>49</v>
      </c>
      <c r="B1588" s="3" t="s">
        <v>1634</v>
      </c>
      <c r="C1588" s="3" t="s">
        <v>4451</v>
      </c>
      <c r="D1588" s="3" t="s">
        <v>7268</v>
      </c>
      <c r="E1588" s="3" t="s">
        <v>12902</v>
      </c>
      <c r="F1588" s="3" t="s">
        <v>10085</v>
      </c>
      <c r="G1588" s="3" t="s">
        <v>15719</v>
      </c>
      <c r="H1588" s="3" t="s">
        <v>18536</v>
      </c>
      <c r="I1588" s="3" t="s">
        <v>21353</v>
      </c>
    </row>
    <row r="1589" spans="1:9" x14ac:dyDescent="0.25">
      <c r="A1589" s="3" t="s">
        <v>49</v>
      </c>
      <c r="B1589" s="3" t="s">
        <v>1635</v>
      </c>
      <c r="C1589" s="3" t="s">
        <v>4452</v>
      </c>
      <c r="D1589" s="3" t="s">
        <v>7269</v>
      </c>
      <c r="E1589" s="3" t="s">
        <v>12903</v>
      </c>
      <c r="F1589" s="3" t="s">
        <v>10086</v>
      </c>
      <c r="G1589" s="3" t="s">
        <v>15720</v>
      </c>
      <c r="H1589" s="3" t="s">
        <v>18537</v>
      </c>
      <c r="I1589" s="3" t="s">
        <v>21354</v>
      </c>
    </row>
    <row r="1590" spans="1:9" x14ac:dyDescent="0.25">
      <c r="A1590" s="3" t="s">
        <v>49</v>
      </c>
      <c r="B1590" s="3" t="s">
        <v>1636</v>
      </c>
      <c r="C1590" s="3" t="s">
        <v>4453</v>
      </c>
      <c r="D1590" s="3" t="s">
        <v>7270</v>
      </c>
      <c r="E1590" s="3" t="s">
        <v>12904</v>
      </c>
      <c r="F1590" s="3" t="s">
        <v>10087</v>
      </c>
      <c r="G1590" s="3" t="s">
        <v>15721</v>
      </c>
      <c r="H1590" s="3" t="s">
        <v>18538</v>
      </c>
      <c r="I1590" s="3" t="s">
        <v>21355</v>
      </c>
    </row>
    <row r="1591" spans="1:9" x14ac:dyDescent="0.25">
      <c r="A1591" s="3" t="s">
        <v>49</v>
      </c>
      <c r="B1591" s="3" t="s">
        <v>1637</v>
      </c>
      <c r="C1591" s="3" t="s">
        <v>4454</v>
      </c>
      <c r="D1591" s="3" t="s">
        <v>7271</v>
      </c>
      <c r="E1591" s="3" t="s">
        <v>12905</v>
      </c>
      <c r="F1591" s="3" t="s">
        <v>10088</v>
      </c>
      <c r="G1591" s="3" t="s">
        <v>15722</v>
      </c>
      <c r="H1591" s="3" t="s">
        <v>18539</v>
      </c>
      <c r="I1591" s="3" t="s">
        <v>21356</v>
      </c>
    </row>
    <row r="1592" spans="1:9" x14ac:dyDescent="0.25">
      <c r="A1592" s="3" t="s">
        <v>49</v>
      </c>
      <c r="B1592" s="3" t="s">
        <v>1638</v>
      </c>
      <c r="C1592" s="3" t="s">
        <v>4455</v>
      </c>
      <c r="D1592" s="3" t="s">
        <v>7272</v>
      </c>
      <c r="E1592" s="3" t="s">
        <v>12906</v>
      </c>
      <c r="F1592" s="3" t="s">
        <v>10089</v>
      </c>
      <c r="G1592" s="3" t="s">
        <v>15723</v>
      </c>
      <c r="H1592" s="3" t="s">
        <v>18540</v>
      </c>
      <c r="I1592" s="3" t="s">
        <v>21357</v>
      </c>
    </row>
    <row r="1593" spans="1:9" x14ac:dyDescent="0.25">
      <c r="A1593" s="3" t="s">
        <v>49</v>
      </c>
      <c r="B1593" s="3" t="s">
        <v>1639</v>
      </c>
      <c r="C1593" s="3" t="s">
        <v>4456</v>
      </c>
      <c r="D1593" s="3" t="s">
        <v>7273</v>
      </c>
      <c r="E1593" s="3" t="s">
        <v>12907</v>
      </c>
      <c r="F1593" s="3" t="s">
        <v>10090</v>
      </c>
      <c r="G1593" s="3" t="s">
        <v>15724</v>
      </c>
      <c r="H1593" s="3" t="s">
        <v>18541</v>
      </c>
      <c r="I1593" s="3" t="s">
        <v>21358</v>
      </c>
    </row>
    <row r="1594" spans="1:9" x14ac:dyDescent="0.25">
      <c r="A1594" s="3" t="s">
        <v>49</v>
      </c>
      <c r="B1594" s="3" t="s">
        <v>1640</v>
      </c>
      <c r="C1594" s="3" t="s">
        <v>4457</v>
      </c>
      <c r="D1594" s="3" t="s">
        <v>7274</v>
      </c>
      <c r="E1594" s="3" t="s">
        <v>12908</v>
      </c>
      <c r="F1594" s="3" t="s">
        <v>10091</v>
      </c>
      <c r="G1594" s="3" t="s">
        <v>15725</v>
      </c>
      <c r="H1594" s="3" t="s">
        <v>18542</v>
      </c>
      <c r="I1594" s="3" t="s">
        <v>21359</v>
      </c>
    </row>
    <row r="1595" spans="1:9" x14ac:dyDescent="0.25">
      <c r="A1595" s="3" t="s">
        <v>49</v>
      </c>
      <c r="B1595" s="3" t="s">
        <v>1641</v>
      </c>
      <c r="C1595" s="3" t="s">
        <v>4458</v>
      </c>
      <c r="D1595" s="3" t="s">
        <v>7275</v>
      </c>
      <c r="E1595" s="3" t="s">
        <v>12909</v>
      </c>
      <c r="F1595" s="3" t="s">
        <v>10092</v>
      </c>
      <c r="G1595" s="3" t="s">
        <v>15726</v>
      </c>
      <c r="H1595" s="3" t="s">
        <v>18543</v>
      </c>
      <c r="I1595" s="3" t="s">
        <v>21360</v>
      </c>
    </row>
    <row r="1596" spans="1:9" x14ac:dyDescent="0.25">
      <c r="A1596" s="3" t="s">
        <v>49</v>
      </c>
      <c r="B1596" s="3" t="s">
        <v>1642</v>
      </c>
      <c r="C1596" s="3" t="s">
        <v>4459</v>
      </c>
      <c r="D1596" s="3" t="s">
        <v>7276</v>
      </c>
      <c r="E1596" s="3" t="s">
        <v>12910</v>
      </c>
      <c r="F1596" s="3" t="s">
        <v>10093</v>
      </c>
      <c r="G1596" s="3" t="s">
        <v>15727</v>
      </c>
      <c r="H1596" s="3" t="s">
        <v>18544</v>
      </c>
      <c r="I1596" s="3" t="s">
        <v>21361</v>
      </c>
    </row>
    <row r="1597" spans="1:9" x14ac:dyDescent="0.25">
      <c r="A1597" s="3" t="s">
        <v>49</v>
      </c>
      <c r="B1597" s="3" t="s">
        <v>1643</v>
      </c>
      <c r="C1597" s="3" t="s">
        <v>4460</v>
      </c>
      <c r="D1597" s="3" t="s">
        <v>7277</v>
      </c>
      <c r="E1597" s="3" t="s">
        <v>12911</v>
      </c>
      <c r="F1597" s="3" t="s">
        <v>10094</v>
      </c>
      <c r="G1597" s="3" t="s">
        <v>15728</v>
      </c>
      <c r="H1597" s="3" t="s">
        <v>18545</v>
      </c>
      <c r="I1597" s="3" t="s">
        <v>21362</v>
      </c>
    </row>
    <row r="1598" spans="1:9" x14ac:dyDescent="0.25">
      <c r="A1598" s="3" t="s">
        <v>49</v>
      </c>
      <c r="B1598" s="3" t="s">
        <v>1644</v>
      </c>
      <c r="C1598" s="3" t="s">
        <v>4461</v>
      </c>
      <c r="D1598" s="3" t="s">
        <v>7278</v>
      </c>
      <c r="E1598" s="3" t="s">
        <v>12912</v>
      </c>
      <c r="F1598" s="3" t="s">
        <v>10095</v>
      </c>
      <c r="G1598" s="3" t="s">
        <v>15729</v>
      </c>
      <c r="H1598" s="3" t="s">
        <v>18546</v>
      </c>
      <c r="I1598" s="3" t="s">
        <v>21363</v>
      </c>
    </row>
    <row r="1599" spans="1:9" x14ac:dyDescent="0.25">
      <c r="A1599" s="3" t="s">
        <v>49</v>
      </c>
      <c r="B1599" s="3" t="s">
        <v>1645</v>
      </c>
      <c r="C1599" s="3" t="s">
        <v>4462</v>
      </c>
      <c r="D1599" s="3" t="s">
        <v>7279</v>
      </c>
      <c r="E1599" s="3" t="s">
        <v>12913</v>
      </c>
      <c r="F1599" s="3" t="s">
        <v>10096</v>
      </c>
      <c r="G1599" s="3" t="s">
        <v>15730</v>
      </c>
      <c r="H1599" s="3" t="s">
        <v>18547</v>
      </c>
      <c r="I1599" s="3" t="s">
        <v>21364</v>
      </c>
    </row>
    <row r="1600" spans="1:9" x14ac:dyDescent="0.25">
      <c r="A1600" s="3" t="s">
        <v>49</v>
      </c>
      <c r="B1600" s="3" t="s">
        <v>1646</v>
      </c>
      <c r="C1600" s="3" t="s">
        <v>4463</v>
      </c>
      <c r="D1600" s="3" t="s">
        <v>7280</v>
      </c>
      <c r="E1600" s="3" t="s">
        <v>12914</v>
      </c>
      <c r="F1600" s="3" t="s">
        <v>10097</v>
      </c>
      <c r="G1600" s="3" t="s">
        <v>15731</v>
      </c>
      <c r="H1600" s="3" t="s">
        <v>18548</v>
      </c>
      <c r="I1600" s="3" t="s">
        <v>21365</v>
      </c>
    </row>
    <row r="1601" spans="1:9" x14ac:dyDescent="0.25">
      <c r="A1601" s="3" t="s">
        <v>49</v>
      </c>
      <c r="B1601" s="3" t="s">
        <v>1647</v>
      </c>
      <c r="C1601" s="3" t="s">
        <v>4464</v>
      </c>
      <c r="D1601" s="3" t="s">
        <v>7281</v>
      </c>
      <c r="E1601" s="3" t="s">
        <v>12915</v>
      </c>
      <c r="F1601" s="3" t="s">
        <v>10098</v>
      </c>
      <c r="G1601" s="3" t="s">
        <v>15732</v>
      </c>
      <c r="H1601" s="3" t="s">
        <v>18549</v>
      </c>
      <c r="I1601" s="3" t="s">
        <v>21366</v>
      </c>
    </row>
    <row r="1602" spans="1:9" x14ac:dyDescent="0.25">
      <c r="A1602" s="3" t="s">
        <v>49</v>
      </c>
      <c r="B1602" s="3" t="s">
        <v>1648</v>
      </c>
      <c r="C1602" s="3" t="s">
        <v>4465</v>
      </c>
      <c r="D1602" s="3" t="s">
        <v>7282</v>
      </c>
      <c r="E1602" s="3" t="s">
        <v>12916</v>
      </c>
      <c r="F1602" s="3" t="s">
        <v>10099</v>
      </c>
      <c r="G1602" s="3" t="s">
        <v>15733</v>
      </c>
      <c r="H1602" s="3" t="s">
        <v>18550</v>
      </c>
      <c r="I1602" s="3" t="s">
        <v>21367</v>
      </c>
    </row>
    <row r="1603" spans="1:9" x14ac:dyDescent="0.25">
      <c r="A1603" s="3" t="s">
        <v>49</v>
      </c>
      <c r="B1603" s="3" t="s">
        <v>1649</v>
      </c>
      <c r="C1603" s="3" t="s">
        <v>4466</v>
      </c>
      <c r="D1603" s="3" t="s">
        <v>7283</v>
      </c>
      <c r="E1603" s="3" t="s">
        <v>12917</v>
      </c>
      <c r="F1603" s="3" t="s">
        <v>10100</v>
      </c>
      <c r="G1603" s="3" t="s">
        <v>15734</v>
      </c>
      <c r="H1603" s="3" t="s">
        <v>18551</v>
      </c>
      <c r="I1603" s="3" t="s">
        <v>21368</v>
      </c>
    </row>
    <row r="1604" spans="1:9" x14ac:dyDescent="0.25">
      <c r="A1604" s="3" t="s">
        <v>49</v>
      </c>
      <c r="B1604" s="3" t="s">
        <v>1650</v>
      </c>
      <c r="C1604" s="3" t="s">
        <v>4467</v>
      </c>
      <c r="D1604" s="3" t="s">
        <v>7284</v>
      </c>
      <c r="E1604" s="3" t="s">
        <v>12918</v>
      </c>
      <c r="F1604" s="3" t="s">
        <v>10101</v>
      </c>
      <c r="G1604" s="3" t="s">
        <v>15735</v>
      </c>
      <c r="H1604" s="3" t="s">
        <v>18552</v>
      </c>
      <c r="I1604" s="3" t="s">
        <v>21369</v>
      </c>
    </row>
    <row r="1605" spans="1:9" x14ac:dyDescent="0.25">
      <c r="A1605" s="3" t="s">
        <v>49</v>
      </c>
      <c r="B1605" s="3" t="s">
        <v>1651</v>
      </c>
      <c r="C1605" s="3" t="s">
        <v>4468</v>
      </c>
      <c r="D1605" s="3" t="s">
        <v>7285</v>
      </c>
      <c r="E1605" s="3" t="s">
        <v>12919</v>
      </c>
      <c r="F1605" s="3" t="s">
        <v>10102</v>
      </c>
      <c r="G1605" s="3" t="s">
        <v>15736</v>
      </c>
      <c r="H1605" s="3" t="s">
        <v>18553</v>
      </c>
      <c r="I1605" s="3" t="s">
        <v>21370</v>
      </c>
    </row>
    <row r="1606" spans="1:9" x14ac:dyDescent="0.25">
      <c r="A1606" s="3" t="s">
        <v>49</v>
      </c>
      <c r="B1606" s="3" t="s">
        <v>1652</v>
      </c>
      <c r="C1606" s="3" t="s">
        <v>4469</v>
      </c>
      <c r="D1606" s="3" t="s">
        <v>7286</v>
      </c>
      <c r="E1606" s="3" t="s">
        <v>12920</v>
      </c>
      <c r="F1606" s="3" t="s">
        <v>10103</v>
      </c>
      <c r="G1606" s="3" t="s">
        <v>15737</v>
      </c>
      <c r="H1606" s="3" t="s">
        <v>18554</v>
      </c>
      <c r="I1606" s="3" t="s">
        <v>21371</v>
      </c>
    </row>
    <row r="1607" spans="1:9" x14ac:dyDescent="0.25">
      <c r="A1607" s="3" t="s">
        <v>49</v>
      </c>
      <c r="B1607" s="3" t="s">
        <v>1653</v>
      </c>
      <c r="C1607" s="3" t="s">
        <v>4470</v>
      </c>
      <c r="D1607" s="3" t="s">
        <v>7287</v>
      </c>
      <c r="E1607" s="3" t="s">
        <v>12921</v>
      </c>
      <c r="F1607" s="3" t="s">
        <v>10104</v>
      </c>
      <c r="G1607" s="3" t="s">
        <v>15738</v>
      </c>
      <c r="H1607" s="3" t="s">
        <v>18555</v>
      </c>
      <c r="I1607" s="3" t="s">
        <v>21372</v>
      </c>
    </row>
    <row r="1608" spans="1:9" x14ac:dyDescent="0.25">
      <c r="A1608" s="3" t="s">
        <v>49</v>
      </c>
      <c r="B1608" s="3" t="s">
        <v>1654</v>
      </c>
      <c r="C1608" s="3" t="s">
        <v>4471</v>
      </c>
      <c r="D1608" s="3" t="s">
        <v>7288</v>
      </c>
      <c r="E1608" s="3" t="s">
        <v>12922</v>
      </c>
      <c r="F1608" s="3" t="s">
        <v>10105</v>
      </c>
      <c r="G1608" s="3" t="s">
        <v>15739</v>
      </c>
      <c r="H1608" s="3" t="s">
        <v>18556</v>
      </c>
      <c r="I1608" s="3" t="s">
        <v>21373</v>
      </c>
    </row>
    <row r="1609" spans="1:9" x14ac:dyDescent="0.25">
      <c r="A1609" s="3" t="s">
        <v>49</v>
      </c>
      <c r="B1609" s="3" t="s">
        <v>1655</v>
      </c>
      <c r="C1609" s="3" t="s">
        <v>4472</v>
      </c>
      <c r="D1609" s="3" t="s">
        <v>7289</v>
      </c>
      <c r="E1609" s="3" t="s">
        <v>12923</v>
      </c>
      <c r="F1609" s="3" t="s">
        <v>10106</v>
      </c>
      <c r="G1609" s="3" t="s">
        <v>15740</v>
      </c>
      <c r="H1609" s="3" t="s">
        <v>18557</v>
      </c>
      <c r="I1609" s="3" t="s">
        <v>21374</v>
      </c>
    </row>
    <row r="1610" spans="1:9" x14ac:dyDescent="0.25">
      <c r="A1610" s="3" t="s">
        <v>49</v>
      </c>
      <c r="B1610" s="3" t="s">
        <v>1656</v>
      </c>
      <c r="C1610" s="3" t="s">
        <v>4473</v>
      </c>
      <c r="D1610" s="3" t="s">
        <v>7290</v>
      </c>
      <c r="E1610" s="3" t="s">
        <v>12924</v>
      </c>
      <c r="F1610" s="3" t="s">
        <v>10107</v>
      </c>
      <c r="G1610" s="3" t="s">
        <v>15741</v>
      </c>
      <c r="H1610" s="3" t="s">
        <v>18558</v>
      </c>
      <c r="I1610" s="3" t="s">
        <v>21375</v>
      </c>
    </row>
    <row r="1611" spans="1:9" x14ac:dyDescent="0.25">
      <c r="A1611" s="3" t="s">
        <v>49</v>
      </c>
      <c r="B1611" s="3" t="s">
        <v>1657</v>
      </c>
      <c r="C1611" s="3" t="s">
        <v>4474</v>
      </c>
      <c r="D1611" s="3" t="s">
        <v>7291</v>
      </c>
      <c r="E1611" s="3" t="s">
        <v>12925</v>
      </c>
      <c r="F1611" s="3" t="s">
        <v>10108</v>
      </c>
      <c r="G1611" s="3" t="s">
        <v>15742</v>
      </c>
      <c r="H1611" s="3" t="s">
        <v>18559</v>
      </c>
      <c r="I1611" s="3" t="s">
        <v>21376</v>
      </c>
    </row>
    <row r="1612" spans="1:9" x14ac:dyDescent="0.25">
      <c r="A1612" s="3" t="s">
        <v>49</v>
      </c>
      <c r="B1612" s="3" t="s">
        <v>1658</v>
      </c>
      <c r="C1612" s="3" t="s">
        <v>4475</v>
      </c>
      <c r="D1612" s="3" t="s">
        <v>7292</v>
      </c>
      <c r="E1612" s="3" t="s">
        <v>12926</v>
      </c>
      <c r="F1612" s="3" t="s">
        <v>10109</v>
      </c>
      <c r="G1612" s="3" t="s">
        <v>15743</v>
      </c>
      <c r="H1612" s="3" t="s">
        <v>18560</v>
      </c>
      <c r="I1612" s="3" t="s">
        <v>21377</v>
      </c>
    </row>
    <row r="1613" spans="1:9" x14ac:dyDescent="0.25">
      <c r="A1613" s="3" t="s">
        <v>49</v>
      </c>
      <c r="B1613" s="3" t="s">
        <v>1659</v>
      </c>
      <c r="C1613" s="3" t="s">
        <v>4476</v>
      </c>
      <c r="D1613" s="3" t="s">
        <v>7293</v>
      </c>
      <c r="E1613" s="3" t="s">
        <v>12927</v>
      </c>
      <c r="F1613" s="3" t="s">
        <v>10110</v>
      </c>
      <c r="G1613" s="3" t="s">
        <v>15744</v>
      </c>
      <c r="H1613" s="3" t="s">
        <v>18561</v>
      </c>
      <c r="I1613" s="3" t="s">
        <v>21378</v>
      </c>
    </row>
    <row r="1614" spans="1:9" x14ac:dyDescent="0.25">
      <c r="A1614" s="3" t="s">
        <v>49</v>
      </c>
      <c r="B1614" s="3" t="s">
        <v>1660</v>
      </c>
      <c r="C1614" s="3" t="s">
        <v>4477</v>
      </c>
      <c r="D1614" s="3" t="s">
        <v>7294</v>
      </c>
      <c r="E1614" s="3" t="s">
        <v>12928</v>
      </c>
      <c r="F1614" s="3" t="s">
        <v>10111</v>
      </c>
      <c r="G1614" s="3" t="s">
        <v>15745</v>
      </c>
      <c r="H1614" s="3" t="s">
        <v>18562</v>
      </c>
      <c r="I1614" s="3" t="s">
        <v>21379</v>
      </c>
    </row>
    <row r="1615" spans="1:9" x14ac:dyDescent="0.25">
      <c r="A1615" s="3" t="s">
        <v>49</v>
      </c>
      <c r="B1615" s="3" t="s">
        <v>1661</v>
      </c>
      <c r="C1615" s="3" t="s">
        <v>4478</v>
      </c>
      <c r="D1615" s="3" t="s">
        <v>7295</v>
      </c>
      <c r="E1615" s="3" t="s">
        <v>12929</v>
      </c>
      <c r="F1615" s="3" t="s">
        <v>10112</v>
      </c>
      <c r="G1615" s="3" t="s">
        <v>15746</v>
      </c>
      <c r="H1615" s="3" t="s">
        <v>18563</v>
      </c>
      <c r="I1615" s="3" t="s">
        <v>21380</v>
      </c>
    </row>
    <row r="1616" spans="1:9" x14ac:dyDescent="0.25">
      <c r="A1616" s="3" t="s">
        <v>49</v>
      </c>
      <c r="B1616" s="3" t="s">
        <v>1662</v>
      </c>
      <c r="C1616" s="3" t="s">
        <v>4479</v>
      </c>
      <c r="D1616" s="3" t="s">
        <v>7296</v>
      </c>
      <c r="E1616" s="3" t="s">
        <v>12930</v>
      </c>
      <c r="F1616" s="3" t="s">
        <v>10113</v>
      </c>
      <c r="G1616" s="3" t="s">
        <v>15747</v>
      </c>
      <c r="H1616" s="3" t="s">
        <v>18564</v>
      </c>
      <c r="I1616" s="3" t="s">
        <v>21381</v>
      </c>
    </row>
    <row r="1617" spans="1:9" x14ac:dyDescent="0.25">
      <c r="A1617" s="3" t="s">
        <v>49</v>
      </c>
      <c r="B1617" s="3" t="s">
        <v>1663</v>
      </c>
      <c r="C1617" s="3" t="s">
        <v>4480</v>
      </c>
      <c r="D1617" s="3" t="s">
        <v>7297</v>
      </c>
      <c r="E1617" s="3" t="s">
        <v>12931</v>
      </c>
      <c r="F1617" s="3" t="s">
        <v>10114</v>
      </c>
      <c r="G1617" s="3" t="s">
        <v>15748</v>
      </c>
      <c r="H1617" s="3" t="s">
        <v>18565</v>
      </c>
      <c r="I1617" s="3" t="s">
        <v>21382</v>
      </c>
    </row>
    <row r="1618" spans="1:9" x14ac:dyDescent="0.25">
      <c r="A1618" s="3" t="s">
        <v>49</v>
      </c>
      <c r="B1618" s="3" t="s">
        <v>1664</v>
      </c>
      <c r="C1618" s="3" t="s">
        <v>4481</v>
      </c>
      <c r="D1618" s="3" t="s">
        <v>7298</v>
      </c>
      <c r="E1618" s="3" t="s">
        <v>12932</v>
      </c>
      <c r="F1618" s="3" t="s">
        <v>10115</v>
      </c>
      <c r="G1618" s="3" t="s">
        <v>15749</v>
      </c>
      <c r="H1618" s="3" t="s">
        <v>18566</v>
      </c>
      <c r="I1618" s="3" t="s">
        <v>21383</v>
      </c>
    </row>
    <row r="1619" spans="1:9" x14ac:dyDescent="0.25">
      <c r="A1619" s="3" t="s">
        <v>49</v>
      </c>
      <c r="B1619" s="3" t="s">
        <v>1665</v>
      </c>
      <c r="C1619" s="3" t="s">
        <v>4482</v>
      </c>
      <c r="D1619" s="3" t="s">
        <v>7299</v>
      </c>
      <c r="E1619" s="3" t="s">
        <v>12933</v>
      </c>
      <c r="F1619" s="3" t="s">
        <v>10116</v>
      </c>
      <c r="G1619" s="3" t="s">
        <v>15750</v>
      </c>
      <c r="H1619" s="3" t="s">
        <v>18567</v>
      </c>
      <c r="I1619" s="3" t="s">
        <v>21384</v>
      </c>
    </row>
    <row r="1620" spans="1:9" x14ac:dyDescent="0.25">
      <c r="A1620" s="3" t="s">
        <v>49</v>
      </c>
      <c r="B1620" s="3" t="s">
        <v>1666</v>
      </c>
      <c r="C1620" s="3" t="s">
        <v>4483</v>
      </c>
      <c r="D1620" s="3" t="s">
        <v>7300</v>
      </c>
      <c r="E1620" s="3" t="s">
        <v>12934</v>
      </c>
      <c r="F1620" s="3" t="s">
        <v>10117</v>
      </c>
      <c r="G1620" s="3" t="s">
        <v>15751</v>
      </c>
      <c r="H1620" s="3" t="s">
        <v>18568</v>
      </c>
      <c r="I1620" s="3" t="s">
        <v>21385</v>
      </c>
    </row>
    <row r="1621" spans="1:9" x14ac:dyDescent="0.25">
      <c r="A1621" s="3" t="s">
        <v>49</v>
      </c>
      <c r="B1621" s="3" t="s">
        <v>1667</v>
      </c>
      <c r="C1621" s="3" t="s">
        <v>4484</v>
      </c>
      <c r="D1621" s="3" t="s">
        <v>7301</v>
      </c>
      <c r="E1621" s="3" t="s">
        <v>12935</v>
      </c>
      <c r="F1621" s="3" t="s">
        <v>10118</v>
      </c>
      <c r="G1621" s="3" t="s">
        <v>15752</v>
      </c>
      <c r="H1621" s="3" t="s">
        <v>18569</v>
      </c>
      <c r="I1621" s="3" t="s">
        <v>21386</v>
      </c>
    </row>
    <row r="1622" spans="1:9" x14ac:dyDescent="0.25">
      <c r="A1622" s="3" t="s">
        <v>49</v>
      </c>
      <c r="B1622" s="3" t="s">
        <v>1668</v>
      </c>
      <c r="C1622" s="3" t="s">
        <v>4485</v>
      </c>
      <c r="D1622" s="3" t="s">
        <v>7302</v>
      </c>
      <c r="E1622" s="3" t="s">
        <v>12936</v>
      </c>
      <c r="F1622" s="3" t="s">
        <v>10119</v>
      </c>
      <c r="G1622" s="3" t="s">
        <v>15753</v>
      </c>
      <c r="H1622" s="3" t="s">
        <v>18570</v>
      </c>
      <c r="I1622" s="3" t="s">
        <v>21387</v>
      </c>
    </row>
    <row r="1623" spans="1:9" x14ac:dyDescent="0.25">
      <c r="A1623" s="3" t="s">
        <v>49</v>
      </c>
      <c r="B1623" s="3" t="s">
        <v>1669</v>
      </c>
      <c r="C1623" s="3" t="s">
        <v>4486</v>
      </c>
      <c r="D1623" s="3" t="s">
        <v>7303</v>
      </c>
      <c r="E1623" s="3" t="s">
        <v>12937</v>
      </c>
      <c r="F1623" s="3" t="s">
        <v>10120</v>
      </c>
      <c r="G1623" s="3" t="s">
        <v>15754</v>
      </c>
      <c r="H1623" s="3" t="s">
        <v>18571</v>
      </c>
      <c r="I1623" s="3" t="s">
        <v>21388</v>
      </c>
    </row>
    <row r="1624" spans="1:9" x14ac:dyDescent="0.25">
      <c r="A1624" s="3" t="s">
        <v>49</v>
      </c>
      <c r="B1624" s="3" t="s">
        <v>1670</v>
      </c>
      <c r="C1624" s="3" t="s">
        <v>4487</v>
      </c>
      <c r="D1624" s="3" t="s">
        <v>7304</v>
      </c>
      <c r="E1624" s="3" t="s">
        <v>12938</v>
      </c>
      <c r="F1624" s="3" t="s">
        <v>10121</v>
      </c>
      <c r="G1624" s="3" t="s">
        <v>15755</v>
      </c>
      <c r="H1624" s="3" t="s">
        <v>18572</v>
      </c>
      <c r="I1624" s="3" t="s">
        <v>21389</v>
      </c>
    </row>
    <row r="1625" spans="1:9" x14ac:dyDescent="0.25">
      <c r="A1625" s="3" t="s">
        <v>49</v>
      </c>
      <c r="B1625" s="3" t="s">
        <v>1671</v>
      </c>
      <c r="C1625" s="3" t="s">
        <v>4488</v>
      </c>
      <c r="D1625" s="3" t="s">
        <v>7305</v>
      </c>
      <c r="E1625" s="3" t="s">
        <v>12939</v>
      </c>
      <c r="F1625" s="3" t="s">
        <v>10122</v>
      </c>
      <c r="G1625" s="3" t="s">
        <v>15756</v>
      </c>
      <c r="H1625" s="3" t="s">
        <v>18573</v>
      </c>
      <c r="I1625" s="3" t="s">
        <v>21390</v>
      </c>
    </row>
    <row r="1626" spans="1:9" x14ac:dyDescent="0.25">
      <c r="A1626" s="3" t="s">
        <v>49</v>
      </c>
      <c r="B1626" s="3" t="s">
        <v>1672</v>
      </c>
      <c r="C1626" s="3" t="s">
        <v>4489</v>
      </c>
      <c r="D1626" s="3" t="s">
        <v>7306</v>
      </c>
      <c r="E1626" s="3" t="s">
        <v>12940</v>
      </c>
      <c r="F1626" s="3" t="s">
        <v>10123</v>
      </c>
      <c r="G1626" s="3" t="s">
        <v>15757</v>
      </c>
      <c r="H1626" s="3" t="s">
        <v>18574</v>
      </c>
      <c r="I1626" s="3" t="s">
        <v>21391</v>
      </c>
    </row>
    <row r="1627" spans="1:9" x14ac:dyDescent="0.25">
      <c r="A1627" s="3" t="s">
        <v>49</v>
      </c>
      <c r="B1627" s="3" t="s">
        <v>1673</v>
      </c>
      <c r="C1627" s="3" t="s">
        <v>4490</v>
      </c>
      <c r="D1627" s="3" t="s">
        <v>7307</v>
      </c>
      <c r="E1627" s="3" t="s">
        <v>12941</v>
      </c>
      <c r="F1627" s="3" t="s">
        <v>10124</v>
      </c>
      <c r="G1627" s="3" t="s">
        <v>15758</v>
      </c>
      <c r="H1627" s="3" t="s">
        <v>18575</v>
      </c>
      <c r="I1627" s="3" t="s">
        <v>21392</v>
      </c>
    </row>
    <row r="1628" spans="1:9" x14ac:dyDescent="0.25">
      <c r="A1628" s="3" t="s">
        <v>49</v>
      </c>
      <c r="B1628" s="3" t="s">
        <v>1674</v>
      </c>
      <c r="C1628" s="3" t="s">
        <v>4491</v>
      </c>
      <c r="D1628" s="3" t="s">
        <v>7308</v>
      </c>
      <c r="E1628" s="3" t="s">
        <v>12942</v>
      </c>
      <c r="F1628" s="3" t="s">
        <v>10125</v>
      </c>
      <c r="G1628" s="3" t="s">
        <v>15759</v>
      </c>
      <c r="H1628" s="3" t="s">
        <v>18576</v>
      </c>
      <c r="I1628" s="3" t="s">
        <v>21393</v>
      </c>
    </row>
    <row r="1629" spans="1:9" x14ac:dyDescent="0.25">
      <c r="A1629" s="3" t="s">
        <v>49</v>
      </c>
      <c r="B1629" s="3" t="s">
        <v>1675</v>
      </c>
      <c r="C1629" s="3" t="s">
        <v>4492</v>
      </c>
      <c r="D1629" s="3" t="s">
        <v>7309</v>
      </c>
      <c r="E1629" s="3" t="s">
        <v>12943</v>
      </c>
      <c r="F1629" s="3" t="s">
        <v>10126</v>
      </c>
      <c r="G1629" s="3" t="s">
        <v>15760</v>
      </c>
      <c r="H1629" s="3" t="s">
        <v>18577</v>
      </c>
      <c r="I1629" s="3" t="s">
        <v>21394</v>
      </c>
    </row>
    <row r="1630" spans="1:9" x14ac:dyDescent="0.25">
      <c r="A1630" s="3" t="s">
        <v>49</v>
      </c>
      <c r="B1630" s="3" t="s">
        <v>1676</v>
      </c>
      <c r="C1630" s="3" t="s">
        <v>4493</v>
      </c>
      <c r="D1630" s="3" t="s">
        <v>7310</v>
      </c>
      <c r="E1630" s="3" t="s">
        <v>12944</v>
      </c>
      <c r="F1630" s="3" t="s">
        <v>10127</v>
      </c>
      <c r="G1630" s="3" t="s">
        <v>15761</v>
      </c>
      <c r="H1630" s="3" t="s">
        <v>18578</v>
      </c>
      <c r="I1630" s="3" t="s">
        <v>21395</v>
      </c>
    </row>
    <row r="1631" spans="1:9" x14ac:dyDescent="0.25">
      <c r="A1631" s="3" t="s">
        <v>49</v>
      </c>
      <c r="B1631" s="3" t="s">
        <v>1677</v>
      </c>
      <c r="C1631" s="3" t="s">
        <v>4494</v>
      </c>
      <c r="D1631" s="3" t="s">
        <v>7311</v>
      </c>
      <c r="E1631" s="3" t="s">
        <v>12945</v>
      </c>
      <c r="F1631" s="3" t="s">
        <v>10128</v>
      </c>
      <c r="G1631" s="3" t="s">
        <v>15762</v>
      </c>
      <c r="H1631" s="3" t="s">
        <v>18579</v>
      </c>
      <c r="I1631" s="3" t="s">
        <v>21396</v>
      </c>
    </row>
    <row r="1632" spans="1:9" x14ac:dyDescent="0.25">
      <c r="A1632" s="3" t="s">
        <v>49</v>
      </c>
      <c r="B1632" s="3" t="s">
        <v>1678</v>
      </c>
      <c r="C1632" s="3" t="s">
        <v>4495</v>
      </c>
      <c r="D1632" s="3" t="s">
        <v>7312</v>
      </c>
      <c r="E1632" s="3" t="s">
        <v>12946</v>
      </c>
      <c r="F1632" s="3" t="s">
        <v>10129</v>
      </c>
      <c r="G1632" s="3" t="s">
        <v>15763</v>
      </c>
      <c r="H1632" s="3" t="s">
        <v>18580</v>
      </c>
      <c r="I1632" s="3" t="s">
        <v>21397</v>
      </c>
    </row>
    <row r="1633" spans="1:9" x14ac:dyDescent="0.25">
      <c r="A1633" s="3" t="s">
        <v>49</v>
      </c>
      <c r="B1633" s="3" t="s">
        <v>1679</v>
      </c>
      <c r="C1633" s="3" t="s">
        <v>4496</v>
      </c>
      <c r="D1633" s="3" t="s">
        <v>7313</v>
      </c>
      <c r="E1633" s="3" t="s">
        <v>12947</v>
      </c>
      <c r="F1633" s="3" t="s">
        <v>10130</v>
      </c>
      <c r="G1633" s="3" t="s">
        <v>15764</v>
      </c>
      <c r="H1633" s="3" t="s">
        <v>18581</v>
      </c>
      <c r="I1633" s="3" t="s">
        <v>21398</v>
      </c>
    </row>
    <row r="1634" spans="1:9" x14ac:dyDescent="0.25">
      <c r="A1634" s="3" t="s">
        <v>49</v>
      </c>
      <c r="B1634" s="3" t="s">
        <v>1680</v>
      </c>
      <c r="C1634" s="3" t="s">
        <v>4497</v>
      </c>
      <c r="D1634" s="3" t="s">
        <v>7314</v>
      </c>
      <c r="E1634" s="3" t="s">
        <v>12948</v>
      </c>
      <c r="F1634" s="3" t="s">
        <v>10131</v>
      </c>
      <c r="G1634" s="3" t="s">
        <v>15765</v>
      </c>
      <c r="H1634" s="3" t="s">
        <v>18582</v>
      </c>
      <c r="I1634" s="3" t="s">
        <v>21399</v>
      </c>
    </row>
    <row r="1635" spans="1:9" x14ac:dyDescent="0.25">
      <c r="A1635" s="3" t="s">
        <v>49</v>
      </c>
      <c r="B1635" s="3" t="s">
        <v>1681</v>
      </c>
      <c r="C1635" s="3" t="s">
        <v>4498</v>
      </c>
      <c r="D1635" s="3" t="s">
        <v>7315</v>
      </c>
      <c r="E1635" s="3" t="s">
        <v>12949</v>
      </c>
      <c r="F1635" s="3" t="s">
        <v>10132</v>
      </c>
      <c r="G1635" s="3" t="s">
        <v>15766</v>
      </c>
      <c r="H1635" s="3" t="s">
        <v>18583</v>
      </c>
      <c r="I1635" s="3" t="s">
        <v>21400</v>
      </c>
    </row>
    <row r="1636" spans="1:9" x14ac:dyDescent="0.25">
      <c r="A1636" s="3" t="s">
        <v>49</v>
      </c>
      <c r="B1636" s="3" t="s">
        <v>1682</v>
      </c>
      <c r="C1636" s="3" t="s">
        <v>4499</v>
      </c>
      <c r="D1636" s="3" t="s">
        <v>7316</v>
      </c>
      <c r="E1636" s="3" t="s">
        <v>12950</v>
      </c>
      <c r="F1636" s="3" t="s">
        <v>10133</v>
      </c>
      <c r="G1636" s="3" t="s">
        <v>15767</v>
      </c>
      <c r="H1636" s="3" t="s">
        <v>18584</v>
      </c>
      <c r="I1636" s="3" t="s">
        <v>21401</v>
      </c>
    </row>
    <row r="1637" spans="1:9" x14ac:dyDescent="0.25">
      <c r="A1637" s="3" t="s">
        <v>49</v>
      </c>
      <c r="B1637" s="3" t="s">
        <v>1683</v>
      </c>
      <c r="C1637" s="3" t="s">
        <v>4500</v>
      </c>
      <c r="D1637" s="3" t="s">
        <v>7317</v>
      </c>
      <c r="E1637" s="3" t="s">
        <v>12951</v>
      </c>
      <c r="F1637" s="3" t="s">
        <v>10134</v>
      </c>
      <c r="G1637" s="3" t="s">
        <v>15768</v>
      </c>
      <c r="H1637" s="3" t="s">
        <v>18585</v>
      </c>
      <c r="I1637" s="3" t="s">
        <v>21402</v>
      </c>
    </row>
    <row r="1638" spans="1:9" x14ac:dyDescent="0.25">
      <c r="A1638" s="3" t="s">
        <v>49</v>
      </c>
      <c r="B1638" s="3" t="s">
        <v>1684</v>
      </c>
      <c r="C1638" s="3" t="s">
        <v>4501</v>
      </c>
      <c r="D1638" s="3" t="s">
        <v>7318</v>
      </c>
      <c r="E1638" s="3" t="s">
        <v>12952</v>
      </c>
      <c r="F1638" s="3" t="s">
        <v>10135</v>
      </c>
      <c r="G1638" s="3" t="s">
        <v>15769</v>
      </c>
      <c r="H1638" s="3" t="s">
        <v>18586</v>
      </c>
      <c r="I1638" s="3" t="s">
        <v>21403</v>
      </c>
    </row>
    <row r="1639" spans="1:9" x14ac:dyDescent="0.25">
      <c r="A1639" s="3" t="s">
        <v>49</v>
      </c>
      <c r="B1639" s="3" t="s">
        <v>1685</v>
      </c>
      <c r="C1639" s="3" t="s">
        <v>4502</v>
      </c>
      <c r="D1639" s="3" t="s">
        <v>7319</v>
      </c>
      <c r="E1639" s="3" t="s">
        <v>12953</v>
      </c>
      <c r="F1639" s="3" t="s">
        <v>10136</v>
      </c>
      <c r="G1639" s="3" t="s">
        <v>15770</v>
      </c>
      <c r="H1639" s="3" t="s">
        <v>18587</v>
      </c>
      <c r="I1639" s="3" t="s">
        <v>21404</v>
      </c>
    </row>
    <row r="1640" spans="1:9" x14ac:dyDescent="0.25">
      <c r="A1640" s="3" t="s">
        <v>49</v>
      </c>
      <c r="B1640" s="3" t="s">
        <v>1686</v>
      </c>
      <c r="C1640" s="3" t="s">
        <v>4503</v>
      </c>
      <c r="D1640" s="3" t="s">
        <v>7320</v>
      </c>
      <c r="E1640" s="3" t="s">
        <v>12954</v>
      </c>
      <c r="F1640" s="3" t="s">
        <v>10137</v>
      </c>
      <c r="G1640" s="3" t="s">
        <v>15771</v>
      </c>
      <c r="H1640" s="3" t="s">
        <v>18588</v>
      </c>
      <c r="I1640" s="3" t="s">
        <v>21405</v>
      </c>
    </row>
    <row r="1641" spans="1:9" x14ac:dyDescent="0.25">
      <c r="A1641" s="3" t="s">
        <v>49</v>
      </c>
      <c r="B1641" s="3" t="s">
        <v>1687</v>
      </c>
      <c r="C1641" s="3" t="s">
        <v>4504</v>
      </c>
      <c r="D1641" s="3" t="s">
        <v>7321</v>
      </c>
      <c r="E1641" s="3" t="s">
        <v>12955</v>
      </c>
      <c r="F1641" s="3" t="s">
        <v>10138</v>
      </c>
      <c r="G1641" s="3" t="s">
        <v>15772</v>
      </c>
      <c r="H1641" s="3" t="s">
        <v>18589</v>
      </c>
      <c r="I1641" s="3" t="s">
        <v>21406</v>
      </c>
    </row>
    <row r="1642" spans="1:9" x14ac:dyDescent="0.25">
      <c r="A1642" s="3" t="s">
        <v>49</v>
      </c>
      <c r="B1642" s="3" t="s">
        <v>1688</v>
      </c>
      <c r="C1642" s="3" t="s">
        <v>4505</v>
      </c>
      <c r="D1642" s="3" t="s">
        <v>7322</v>
      </c>
      <c r="E1642" s="3" t="s">
        <v>12956</v>
      </c>
      <c r="F1642" s="3" t="s">
        <v>10139</v>
      </c>
      <c r="G1642" s="3" t="s">
        <v>15773</v>
      </c>
      <c r="H1642" s="3" t="s">
        <v>18590</v>
      </c>
      <c r="I1642" s="3" t="s">
        <v>21407</v>
      </c>
    </row>
    <row r="1643" spans="1:9" x14ac:dyDescent="0.25">
      <c r="A1643" s="3" t="s">
        <v>49</v>
      </c>
      <c r="B1643" s="3" t="s">
        <v>1689</v>
      </c>
      <c r="C1643" s="3" t="s">
        <v>4506</v>
      </c>
      <c r="D1643" s="3" t="s">
        <v>7323</v>
      </c>
      <c r="E1643" s="3" t="s">
        <v>12957</v>
      </c>
      <c r="F1643" s="3" t="s">
        <v>10140</v>
      </c>
      <c r="G1643" s="3" t="s">
        <v>15774</v>
      </c>
      <c r="H1643" s="3" t="s">
        <v>18591</v>
      </c>
      <c r="I1643" s="3" t="s">
        <v>21408</v>
      </c>
    </row>
    <row r="1644" spans="1:9" x14ac:dyDescent="0.25">
      <c r="A1644" s="3" t="s">
        <v>49</v>
      </c>
      <c r="B1644" s="3" t="s">
        <v>1690</v>
      </c>
      <c r="C1644" s="3" t="s">
        <v>4507</v>
      </c>
      <c r="D1644" s="3" t="s">
        <v>7324</v>
      </c>
      <c r="E1644" s="3" t="s">
        <v>12958</v>
      </c>
      <c r="F1644" s="3" t="s">
        <v>10141</v>
      </c>
      <c r="G1644" s="3" t="s">
        <v>15775</v>
      </c>
      <c r="H1644" s="3" t="s">
        <v>18592</v>
      </c>
      <c r="I1644" s="3" t="s">
        <v>21409</v>
      </c>
    </row>
    <row r="1645" spans="1:9" x14ac:dyDescent="0.25">
      <c r="A1645" s="3" t="s">
        <v>49</v>
      </c>
      <c r="B1645" s="3" t="s">
        <v>1691</v>
      </c>
      <c r="C1645" s="3" t="s">
        <v>4508</v>
      </c>
      <c r="D1645" s="3" t="s">
        <v>7325</v>
      </c>
      <c r="E1645" s="3" t="s">
        <v>12959</v>
      </c>
      <c r="F1645" s="3" t="s">
        <v>10142</v>
      </c>
      <c r="G1645" s="3" t="s">
        <v>15776</v>
      </c>
      <c r="H1645" s="3" t="s">
        <v>18593</v>
      </c>
      <c r="I1645" s="3" t="s">
        <v>21410</v>
      </c>
    </row>
    <row r="1646" spans="1:9" x14ac:dyDescent="0.25">
      <c r="A1646" s="3" t="s">
        <v>49</v>
      </c>
      <c r="B1646" s="3" t="s">
        <v>1692</v>
      </c>
      <c r="C1646" s="3" t="s">
        <v>4509</v>
      </c>
      <c r="D1646" s="3" t="s">
        <v>7326</v>
      </c>
      <c r="E1646" s="3" t="s">
        <v>12960</v>
      </c>
      <c r="F1646" s="3" t="s">
        <v>10143</v>
      </c>
      <c r="G1646" s="3" t="s">
        <v>15777</v>
      </c>
      <c r="H1646" s="3" t="s">
        <v>18594</v>
      </c>
      <c r="I1646" s="3" t="s">
        <v>21411</v>
      </c>
    </row>
    <row r="1647" spans="1:9" x14ac:dyDescent="0.25">
      <c r="A1647" s="3" t="s">
        <v>49</v>
      </c>
      <c r="B1647" s="3" t="s">
        <v>1693</v>
      </c>
      <c r="C1647" s="3" t="s">
        <v>4510</v>
      </c>
      <c r="D1647" s="3" t="s">
        <v>7327</v>
      </c>
      <c r="E1647" s="3" t="s">
        <v>12961</v>
      </c>
      <c r="F1647" s="3" t="s">
        <v>10144</v>
      </c>
      <c r="G1647" s="3" t="s">
        <v>15778</v>
      </c>
      <c r="H1647" s="3" t="s">
        <v>18595</v>
      </c>
      <c r="I1647" s="3" t="s">
        <v>21412</v>
      </c>
    </row>
    <row r="1648" spans="1:9" x14ac:dyDescent="0.25">
      <c r="A1648" s="3" t="s">
        <v>49</v>
      </c>
      <c r="B1648" s="3" t="s">
        <v>1694</v>
      </c>
      <c r="C1648" s="3" t="s">
        <v>4511</v>
      </c>
      <c r="D1648" s="3" t="s">
        <v>7328</v>
      </c>
      <c r="E1648" s="3" t="s">
        <v>12962</v>
      </c>
      <c r="F1648" s="3" t="s">
        <v>10145</v>
      </c>
      <c r="G1648" s="3" t="s">
        <v>15779</v>
      </c>
      <c r="H1648" s="3" t="s">
        <v>18596</v>
      </c>
      <c r="I1648" s="3" t="s">
        <v>21413</v>
      </c>
    </row>
    <row r="1649" spans="1:9" x14ac:dyDescent="0.25">
      <c r="A1649" s="3" t="s">
        <v>49</v>
      </c>
      <c r="B1649" s="3" t="s">
        <v>1695</v>
      </c>
      <c r="C1649" s="3" t="s">
        <v>4512</v>
      </c>
      <c r="D1649" s="3" t="s">
        <v>7329</v>
      </c>
      <c r="E1649" s="3" t="s">
        <v>12963</v>
      </c>
      <c r="F1649" s="3" t="s">
        <v>10146</v>
      </c>
      <c r="G1649" s="3" t="s">
        <v>15780</v>
      </c>
      <c r="H1649" s="3" t="s">
        <v>18597</v>
      </c>
      <c r="I1649" s="3" t="s">
        <v>21414</v>
      </c>
    </row>
    <row r="1650" spans="1:9" x14ac:dyDescent="0.25">
      <c r="A1650" s="3" t="s">
        <v>49</v>
      </c>
      <c r="B1650" s="3" t="s">
        <v>1696</v>
      </c>
      <c r="C1650" s="3" t="s">
        <v>4513</v>
      </c>
      <c r="D1650" s="3" t="s">
        <v>7330</v>
      </c>
      <c r="E1650" s="3" t="s">
        <v>12964</v>
      </c>
      <c r="F1650" s="3" t="s">
        <v>10147</v>
      </c>
      <c r="G1650" s="3" t="s">
        <v>15781</v>
      </c>
      <c r="H1650" s="3" t="s">
        <v>18598</v>
      </c>
      <c r="I1650" s="3" t="s">
        <v>21415</v>
      </c>
    </row>
    <row r="1651" spans="1:9" x14ac:dyDescent="0.25">
      <c r="A1651" s="3" t="s">
        <v>49</v>
      </c>
      <c r="B1651" s="3" t="s">
        <v>1697</v>
      </c>
      <c r="C1651" s="3" t="s">
        <v>4514</v>
      </c>
      <c r="D1651" s="3" t="s">
        <v>7331</v>
      </c>
      <c r="E1651" s="3" t="s">
        <v>12965</v>
      </c>
      <c r="F1651" s="3" t="s">
        <v>10148</v>
      </c>
      <c r="G1651" s="3" t="s">
        <v>15782</v>
      </c>
      <c r="H1651" s="3" t="s">
        <v>18599</v>
      </c>
      <c r="I1651" s="3" t="s">
        <v>21416</v>
      </c>
    </row>
    <row r="1652" spans="1:9" x14ac:dyDescent="0.25">
      <c r="A1652" s="3" t="s">
        <v>49</v>
      </c>
      <c r="B1652" s="3" t="s">
        <v>1698</v>
      </c>
      <c r="C1652" s="3" t="s">
        <v>4515</v>
      </c>
      <c r="D1652" s="3" t="s">
        <v>7332</v>
      </c>
      <c r="E1652" s="3" t="s">
        <v>12966</v>
      </c>
      <c r="F1652" s="3" t="s">
        <v>10149</v>
      </c>
      <c r="G1652" s="3" t="s">
        <v>15783</v>
      </c>
      <c r="H1652" s="3" t="s">
        <v>18600</v>
      </c>
      <c r="I1652" s="3" t="s">
        <v>21417</v>
      </c>
    </row>
    <row r="1653" spans="1:9" x14ac:dyDescent="0.25">
      <c r="A1653" s="3" t="s">
        <v>49</v>
      </c>
      <c r="B1653" s="3" t="s">
        <v>1699</v>
      </c>
      <c r="C1653" s="3" t="s">
        <v>4516</v>
      </c>
      <c r="D1653" s="3" t="s">
        <v>7333</v>
      </c>
      <c r="E1653" s="3" t="s">
        <v>12967</v>
      </c>
      <c r="F1653" s="3" t="s">
        <v>10150</v>
      </c>
      <c r="G1653" s="3" t="s">
        <v>15784</v>
      </c>
      <c r="H1653" s="3" t="s">
        <v>18601</v>
      </c>
      <c r="I1653" s="3" t="s">
        <v>21418</v>
      </c>
    </row>
    <row r="1654" spans="1:9" x14ac:dyDescent="0.25">
      <c r="A1654" s="3" t="s">
        <v>49</v>
      </c>
      <c r="B1654" s="3" t="s">
        <v>1700</v>
      </c>
      <c r="C1654" s="3" t="s">
        <v>4517</v>
      </c>
      <c r="D1654" s="3" t="s">
        <v>7334</v>
      </c>
      <c r="E1654" s="3" t="s">
        <v>12968</v>
      </c>
      <c r="F1654" s="3" t="s">
        <v>10151</v>
      </c>
      <c r="G1654" s="3" t="s">
        <v>15785</v>
      </c>
      <c r="H1654" s="3" t="s">
        <v>18602</v>
      </c>
      <c r="I1654" s="3" t="s">
        <v>21419</v>
      </c>
    </row>
    <row r="1655" spans="1:9" x14ac:dyDescent="0.25">
      <c r="A1655" s="3" t="s">
        <v>49</v>
      </c>
      <c r="B1655" s="3" t="s">
        <v>1701</v>
      </c>
      <c r="C1655" s="3" t="s">
        <v>4518</v>
      </c>
      <c r="D1655" s="3" t="s">
        <v>7335</v>
      </c>
      <c r="E1655" s="3" t="s">
        <v>12969</v>
      </c>
      <c r="F1655" s="3" t="s">
        <v>10152</v>
      </c>
      <c r="G1655" s="3" t="s">
        <v>15786</v>
      </c>
      <c r="H1655" s="3" t="s">
        <v>18603</v>
      </c>
      <c r="I1655" s="3" t="s">
        <v>21420</v>
      </c>
    </row>
    <row r="1656" spans="1:9" x14ac:dyDescent="0.25">
      <c r="A1656" s="3" t="s">
        <v>49</v>
      </c>
      <c r="B1656" s="3" t="s">
        <v>1702</v>
      </c>
      <c r="C1656" s="3" t="s">
        <v>4519</v>
      </c>
      <c r="D1656" s="3" t="s">
        <v>7336</v>
      </c>
      <c r="E1656" s="3" t="s">
        <v>12970</v>
      </c>
      <c r="F1656" s="3" t="s">
        <v>10153</v>
      </c>
      <c r="G1656" s="3" t="s">
        <v>15787</v>
      </c>
      <c r="H1656" s="3" t="s">
        <v>18604</v>
      </c>
      <c r="I1656" s="3" t="s">
        <v>21421</v>
      </c>
    </row>
    <row r="1657" spans="1:9" x14ac:dyDescent="0.25">
      <c r="A1657" s="3" t="s">
        <v>49</v>
      </c>
      <c r="B1657" s="3" t="s">
        <v>1703</v>
      </c>
      <c r="C1657" s="3" t="s">
        <v>4520</v>
      </c>
      <c r="D1657" s="3" t="s">
        <v>7337</v>
      </c>
      <c r="E1657" s="3" t="s">
        <v>12971</v>
      </c>
      <c r="F1657" s="3" t="s">
        <v>10154</v>
      </c>
      <c r="G1657" s="3" t="s">
        <v>15788</v>
      </c>
      <c r="H1657" s="3" t="s">
        <v>18605</v>
      </c>
      <c r="I1657" s="3" t="s">
        <v>21422</v>
      </c>
    </row>
    <row r="1658" spans="1:9" x14ac:dyDescent="0.25">
      <c r="A1658" s="3" t="s">
        <v>49</v>
      </c>
      <c r="B1658" s="3" t="s">
        <v>1704</v>
      </c>
      <c r="C1658" s="3" t="s">
        <v>4521</v>
      </c>
      <c r="D1658" s="3" t="s">
        <v>7338</v>
      </c>
      <c r="E1658" s="3" t="s">
        <v>12972</v>
      </c>
      <c r="F1658" s="3" t="s">
        <v>10155</v>
      </c>
      <c r="G1658" s="3" t="s">
        <v>15789</v>
      </c>
      <c r="H1658" s="3" t="s">
        <v>18606</v>
      </c>
      <c r="I1658" s="3" t="s">
        <v>21423</v>
      </c>
    </row>
    <row r="1659" spans="1:9" x14ac:dyDescent="0.25">
      <c r="A1659" s="3" t="s">
        <v>49</v>
      </c>
      <c r="B1659" s="3" t="s">
        <v>1705</v>
      </c>
      <c r="C1659" s="3" t="s">
        <v>4522</v>
      </c>
      <c r="D1659" s="3" t="s">
        <v>7339</v>
      </c>
      <c r="E1659" s="3" t="s">
        <v>12973</v>
      </c>
      <c r="F1659" s="3" t="s">
        <v>10156</v>
      </c>
      <c r="G1659" s="3" t="s">
        <v>15790</v>
      </c>
      <c r="H1659" s="3" t="s">
        <v>18607</v>
      </c>
      <c r="I1659" s="3" t="s">
        <v>21424</v>
      </c>
    </row>
    <row r="1660" spans="1:9" x14ac:dyDescent="0.25">
      <c r="A1660" s="3" t="s">
        <v>49</v>
      </c>
      <c r="B1660" s="3" t="s">
        <v>1706</v>
      </c>
      <c r="C1660" s="3" t="s">
        <v>4523</v>
      </c>
      <c r="D1660" s="3" t="s">
        <v>7340</v>
      </c>
      <c r="E1660" s="3" t="s">
        <v>12974</v>
      </c>
      <c r="F1660" s="3" t="s">
        <v>10157</v>
      </c>
      <c r="G1660" s="3" t="s">
        <v>15791</v>
      </c>
      <c r="H1660" s="3" t="s">
        <v>18608</v>
      </c>
      <c r="I1660" s="3" t="s">
        <v>21425</v>
      </c>
    </row>
    <row r="1661" spans="1:9" x14ac:dyDescent="0.25">
      <c r="A1661" s="3" t="s">
        <v>49</v>
      </c>
      <c r="B1661" s="3" t="s">
        <v>1707</v>
      </c>
      <c r="C1661" s="3" t="s">
        <v>4524</v>
      </c>
      <c r="D1661" s="3" t="s">
        <v>7341</v>
      </c>
      <c r="E1661" s="3" t="s">
        <v>12975</v>
      </c>
      <c r="F1661" s="3" t="s">
        <v>10158</v>
      </c>
      <c r="G1661" s="3" t="s">
        <v>15792</v>
      </c>
      <c r="H1661" s="3" t="s">
        <v>18609</v>
      </c>
      <c r="I1661" s="3" t="s">
        <v>21426</v>
      </c>
    </row>
    <row r="1662" spans="1:9" x14ac:dyDescent="0.25">
      <c r="A1662" s="3" t="s">
        <v>49</v>
      </c>
      <c r="B1662" s="3" t="s">
        <v>1708</v>
      </c>
      <c r="C1662" s="3" t="s">
        <v>4525</v>
      </c>
      <c r="D1662" s="3" t="s">
        <v>7342</v>
      </c>
      <c r="E1662" s="3" t="s">
        <v>12976</v>
      </c>
      <c r="F1662" s="3" t="s">
        <v>10159</v>
      </c>
      <c r="G1662" s="3" t="s">
        <v>15793</v>
      </c>
      <c r="H1662" s="3" t="s">
        <v>18610</v>
      </c>
      <c r="I1662" s="3" t="s">
        <v>21427</v>
      </c>
    </row>
    <row r="1663" spans="1:9" x14ac:dyDescent="0.25">
      <c r="A1663" s="3" t="s">
        <v>49</v>
      </c>
      <c r="B1663" s="3" t="s">
        <v>1709</v>
      </c>
      <c r="C1663" s="3" t="s">
        <v>4526</v>
      </c>
      <c r="D1663" s="3" t="s">
        <v>7343</v>
      </c>
      <c r="E1663" s="3" t="s">
        <v>12977</v>
      </c>
      <c r="F1663" s="3" t="s">
        <v>10160</v>
      </c>
      <c r="G1663" s="3" t="s">
        <v>15794</v>
      </c>
      <c r="H1663" s="3" t="s">
        <v>18611</v>
      </c>
      <c r="I1663" s="3" t="s">
        <v>21428</v>
      </c>
    </row>
    <row r="1664" spans="1:9" x14ac:dyDescent="0.25">
      <c r="A1664" s="3" t="s">
        <v>49</v>
      </c>
      <c r="B1664" s="3" t="s">
        <v>1710</v>
      </c>
      <c r="C1664" s="3" t="s">
        <v>4527</v>
      </c>
      <c r="D1664" s="3" t="s">
        <v>7344</v>
      </c>
      <c r="E1664" s="3" t="s">
        <v>12978</v>
      </c>
      <c r="F1664" s="3" t="s">
        <v>10161</v>
      </c>
      <c r="G1664" s="3" t="s">
        <v>15795</v>
      </c>
      <c r="H1664" s="3" t="s">
        <v>18612</v>
      </c>
      <c r="I1664" s="3" t="s">
        <v>21429</v>
      </c>
    </row>
    <row r="1665" spans="1:9" x14ac:dyDescent="0.25">
      <c r="A1665" s="3" t="s">
        <v>49</v>
      </c>
      <c r="B1665" s="3" t="s">
        <v>1711</v>
      </c>
      <c r="C1665" s="3" t="s">
        <v>4528</v>
      </c>
      <c r="D1665" s="3" t="s">
        <v>7345</v>
      </c>
      <c r="E1665" s="3" t="s">
        <v>12979</v>
      </c>
      <c r="F1665" s="3" t="s">
        <v>10162</v>
      </c>
      <c r="G1665" s="3" t="s">
        <v>15796</v>
      </c>
      <c r="H1665" s="3" t="s">
        <v>18613</v>
      </c>
      <c r="I1665" s="3" t="s">
        <v>21430</v>
      </c>
    </row>
    <row r="1666" spans="1:9" x14ac:dyDescent="0.25">
      <c r="A1666" s="3" t="s">
        <v>49</v>
      </c>
      <c r="B1666" s="3" t="s">
        <v>1712</v>
      </c>
      <c r="C1666" s="3" t="s">
        <v>4529</v>
      </c>
      <c r="D1666" s="3" t="s">
        <v>7346</v>
      </c>
      <c r="E1666" s="3" t="s">
        <v>12980</v>
      </c>
      <c r="F1666" s="3" t="s">
        <v>10163</v>
      </c>
      <c r="G1666" s="3" t="s">
        <v>15797</v>
      </c>
      <c r="H1666" s="3" t="s">
        <v>18614</v>
      </c>
      <c r="I1666" s="3" t="s">
        <v>21431</v>
      </c>
    </row>
    <row r="1667" spans="1:9" x14ac:dyDescent="0.25">
      <c r="A1667" s="3" t="s">
        <v>49</v>
      </c>
      <c r="B1667" s="3" t="s">
        <v>1713</v>
      </c>
      <c r="C1667" s="3" t="s">
        <v>4530</v>
      </c>
      <c r="D1667" s="3" t="s">
        <v>7347</v>
      </c>
      <c r="E1667" s="3" t="s">
        <v>12981</v>
      </c>
      <c r="F1667" s="3" t="s">
        <v>10164</v>
      </c>
      <c r="G1667" s="3" t="s">
        <v>15798</v>
      </c>
      <c r="H1667" s="3" t="s">
        <v>18615</v>
      </c>
      <c r="I1667" s="3" t="s">
        <v>21432</v>
      </c>
    </row>
    <row r="1668" spans="1:9" x14ac:dyDescent="0.25">
      <c r="A1668" s="3" t="s">
        <v>49</v>
      </c>
      <c r="B1668" s="3" t="s">
        <v>1714</v>
      </c>
      <c r="C1668" s="3" t="s">
        <v>4531</v>
      </c>
      <c r="D1668" s="3" t="s">
        <v>7348</v>
      </c>
      <c r="E1668" s="3" t="s">
        <v>12982</v>
      </c>
      <c r="F1668" s="3" t="s">
        <v>10165</v>
      </c>
      <c r="G1668" s="3" t="s">
        <v>15799</v>
      </c>
      <c r="H1668" s="3" t="s">
        <v>18616</v>
      </c>
      <c r="I1668" s="3" t="s">
        <v>21433</v>
      </c>
    </row>
    <row r="1669" spans="1:9" x14ac:dyDescent="0.25">
      <c r="A1669" s="3" t="s">
        <v>49</v>
      </c>
      <c r="B1669" s="3" t="s">
        <v>1715</v>
      </c>
      <c r="C1669" s="3" t="s">
        <v>4532</v>
      </c>
      <c r="D1669" s="3" t="s">
        <v>7349</v>
      </c>
      <c r="E1669" s="3" t="s">
        <v>12983</v>
      </c>
      <c r="F1669" s="3" t="s">
        <v>10166</v>
      </c>
      <c r="G1669" s="3" t="s">
        <v>15800</v>
      </c>
      <c r="H1669" s="3" t="s">
        <v>18617</v>
      </c>
      <c r="I1669" s="3" t="s">
        <v>21434</v>
      </c>
    </row>
    <row r="1670" spans="1:9" x14ac:dyDescent="0.25">
      <c r="A1670" s="3" t="s">
        <v>49</v>
      </c>
      <c r="B1670" s="3" t="s">
        <v>1716</v>
      </c>
      <c r="C1670" s="3" t="s">
        <v>4533</v>
      </c>
      <c r="D1670" s="3" t="s">
        <v>7350</v>
      </c>
      <c r="E1670" s="3" t="s">
        <v>12984</v>
      </c>
      <c r="F1670" s="3" t="s">
        <v>10167</v>
      </c>
      <c r="G1670" s="3" t="s">
        <v>15801</v>
      </c>
      <c r="H1670" s="3" t="s">
        <v>18618</v>
      </c>
      <c r="I1670" s="3" t="s">
        <v>21435</v>
      </c>
    </row>
    <row r="1671" spans="1:9" x14ac:dyDescent="0.25">
      <c r="A1671" s="3" t="s">
        <v>49</v>
      </c>
      <c r="B1671" s="3" t="s">
        <v>1717</v>
      </c>
      <c r="C1671" s="3" t="s">
        <v>4534</v>
      </c>
      <c r="D1671" s="3" t="s">
        <v>7351</v>
      </c>
      <c r="E1671" s="3" t="s">
        <v>12985</v>
      </c>
      <c r="F1671" s="3" t="s">
        <v>10168</v>
      </c>
      <c r="G1671" s="3" t="s">
        <v>15802</v>
      </c>
      <c r="H1671" s="3" t="s">
        <v>18619</v>
      </c>
      <c r="I1671" s="3" t="s">
        <v>21436</v>
      </c>
    </row>
    <row r="1672" spans="1:9" x14ac:dyDescent="0.25">
      <c r="A1672" s="3" t="s">
        <v>49</v>
      </c>
      <c r="B1672" s="3" t="s">
        <v>1718</v>
      </c>
      <c r="C1672" s="3" t="s">
        <v>4535</v>
      </c>
      <c r="D1672" s="3" t="s">
        <v>7352</v>
      </c>
      <c r="E1672" s="3" t="s">
        <v>12986</v>
      </c>
      <c r="F1672" s="3" t="s">
        <v>10169</v>
      </c>
      <c r="G1672" s="3" t="s">
        <v>15803</v>
      </c>
      <c r="H1672" s="3" t="s">
        <v>18620</v>
      </c>
      <c r="I1672" s="3" t="s">
        <v>21437</v>
      </c>
    </row>
    <row r="1673" spans="1:9" x14ac:dyDescent="0.25">
      <c r="A1673" s="3" t="s">
        <v>49</v>
      </c>
      <c r="B1673" s="3" t="s">
        <v>1719</v>
      </c>
      <c r="C1673" s="3" t="s">
        <v>4536</v>
      </c>
      <c r="D1673" s="3" t="s">
        <v>7353</v>
      </c>
      <c r="E1673" s="3" t="s">
        <v>12987</v>
      </c>
      <c r="F1673" s="3" t="s">
        <v>10170</v>
      </c>
      <c r="G1673" s="3" t="s">
        <v>15804</v>
      </c>
      <c r="H1673" s="3" t="s">
        <v>18621</v>
      </c>
      <c r="I1673" s="3" t="s">
        <v>21438</v>
      </c>
    </row>
    <row r="1674" spans="1:9" x14ac:dyDescent="0.25">
      <c r="A1674" s="3" t="s">
        <v>49</v>
      </c>
      <c r="B1674" s="3" t="s">
        <v>1720</v>
      </c>
      <c r="C1674" s="3" t="s">
        <v>4537</v>
      </c>
      <c r="D1674" s="3" t="s">
        <v>7354</v>
      </c>
      <c r="E1674" s="3" t="s">
        <v>12988</v>
      </c>
      <c r="F1674" s="3" t="s">
        <v>10171</v>
      </c>
      <c r="G1674" s="3" t="s">
        <v>15805</v>
      </c>
      <c r="H1674" s="3" t="s">
        <v>18622</v>
      </c>
      <c r="I1674" s="3" t="s">
        <v>21439</v>
      </c>
    </row>
    <row r="1675" spans="1:9" x14ac:dyDescent="0.25">
      <c r="A1675" s="3" t="s">
        <v>49</v>
      </c>
      <c r="B1675" s="3" t="s">
        <v>1721</v>
      </c>
      <c r="C1675" s="3" t="s">
        <v>4538</v>
      </c>
      <c r="D1675" s="3" t="s">
        <v>7355</v>
      </c>
      <c r="E1675" s="3" t="s">
        <v>12989</v>
      </c>
      <c r="F1675" s="3" t="s">
        <v>10172</v>
      </c>
      <c r="G1675" s="3" t="s">
        <v>15806</v>
      </c>
      <c r="H1675" s="3" t="s">
        <v>18623</v>
      </c>
      <c r="I1675" s="3" t="s">
        <v>21440</v>
      </c>
    </row>
    <row r="1676" spans="1:9" x14ac:dyDescent="0.25">
      <c r="A1676" s="3" t="s">
        <v>49</v>
      </c>
      <c r="B1676" s="3" t="s">
        <v>1722</v>
      </c>
      <c r="C1676" s="3" t="s">
        <v>4539</v>
      </c>
      <c r="D1676" s="3" t="s">
        <v>7356</v>
      </c>
      <c r="E1676" s="3" t="s">
        <v>12990</v>
      </c>
      <c r="F1676" s="3" t="s">
        <v>10173</v>
      </c>
      <c r="G1676" s="3" t="s">
        <v>15807</v>
      </c>
      <c r="H1676" s="3" t="s">
        <v>18624</v>
      </c>
      <c r="I1676" s="3" t="s">
        <v>21441</v>
      </c>
    </row>
    <row r="1677" spans="1:9" x14ac:dyDescent="0.25">
      <c r="A1677" s="3" t="s">
        <v>49</v>
      </c>
      <c r="B1677" s="3" t="s">
        <v>1723</v>
      </c>
      <c r="C1677" s="3" t="s">
        <v>4540</v>
      </c>
      <c r="D1677" s="3" t="s">
        <v>7357</v>
      </c>
      <c r="E1677" s="3" t="s">
        <v>12991</v>
      </c>
      <c r="F1677" s="3" t="s">
        <v>10174</v>
      </c>
      <c r="G1677" s="3" t="s">
        <v>15808</v>
      </c>
      <c r="H1677" s="3" t="s">
        <v>18625</v>
      </c>
      <c r="I1677" s="3" t="s">
        <v>21442</v>
      </c>
    </row>
    <row r="1678" spans="1:9" x14ac:dyDescent="0.25">
      <c r="A1678" s="3" t="s">
        <v>49</v>
      </c>
      <c r="B1678" s="3" t="s">
        <v>1724</v>
      </c>
      <c r="C1678" s="3" t="s">
        <v>4541</v>
      </c>
      <c r="D1678" s="3" t="s">
        <v>7358</v>
      </c>
      <c r="E1678" s="3" t="s">
        <v>12992</v>
      </c>
      <c r="F1678" s="3" t="s">
        <v>10175</v>
      </c>
      <c r="G1678" s="3" t="s">
        <v>15809</v>
      </c>
      <c r="H1678" s="3" t="s">
        <v>18626</v>
      </c>
      <c r="I1678" s="3" t="s">
        <v>21443</v>
      </c>
    </row>
    <row r="1679" spans="1:9" x14ac:dyDescent="0.25">
      <c r="A1679" s="3" t="s">
        <v>49</v>
      </c>
      <c r="B1679" s="3" t="s">
        <v>1725</v>
      </c>
      <c r="C1679" s="3" t="s">
        <v>4542</v>
      </c>
      <c r="D1679" s="3" t="s">
        <v>7359</v>
      </c>
      <c r="E1679" s="3" t="s">
        <v>12993</v>
      </c>
      <c r="F1679" s="3" t="s">
        <v>10176</v>
      </c>
      <c r="G1679" s="3" t="s">
        <v>15810</v>
      </c>
      <c r="H1679" s="3" t="s">
        <v>18627</v>
      </c>
      <c r="I1679" s="3" t="s">
        <v>21444</v>
      </c>
    </row>
    <row r="1680" spans="1:9" x14ac:dyDescent="0.25">
      <c r="A1680" s="3" t="s">
        <v>49</v>
      </c>
      <c r="B1680" s="3" t="s">
        <v>1726</v>
      </c>
      <c r="C1680" s="3" t="s">
        <v>4543</v>
      </c>
      <c r="D1680" s="3" t="s">
        <v>7360</v>
      </c>
      <c r="E1680" s="3" t="s">
        <v>12994</v>
      </c>
      <c r="F1680" s="3" t="s">
        <v>10177</v>
      </c>
      <c r="G1680" s="3" t="s">
        <v>15811</v>
      </c>
      <c r="H1680" s="3" t="s">
        <v>18628</v>
      </c>
      <c r="I1680" s="3" t="s">
        <v>21445</v>
      </c>
    </row>
    <row r="1681" spans="1:9" x14ac:dyDescent="0.25">
      <c r="A1681" s="3" t="s">
        <v>49</v>
      </c>
      <c r="B1681" s="3" t="s">
        <v>1727</v>
      </c>
      <c r="C1681" s="3" t="s">
        <v>4544</v>
      </c>
      <c r="D1681" s="3" t="s">
        <v>7361</v>
      </c>
      <c r="E1681" s="3" t="s">
        <v>12995</v>
      </c>
      <c r="F1681" s="3" t="s">
        <v>10178</v>
      </c>
      <c r="G1681" s="3" t="s">
        <v>15812</v>
      </c>
      <c r="H1681" s="3" t="s">
        <v>18629</v>
      </c>
      <c r="I1681" s="3" t="s">
        <v>21446</v>
      </c>
    </row>
    <row r="1682" spans="1:9" x14ac:dyDescent="0.25">
      <c r="A1682" s="3" t="s">
        <v>49</v>
      </c>
      <c r="B1682" s="3" t="s">
        <v>1728</v>
      </c>
      <c r="C1682" s="3" t="s">
        <v>4545</v>
      </c>
      <c r="D1682" s="3" t="s">
        <v>7362</v>
      </c>
      <c r="E1682" s="3" t="s">
        <v>12996</v>
      </c>
      <c r="F1682" s="3" t="s">
        <v>10179</v>
      </c>
      <c r="G1682" s="3" t="s">
        <v>15813</v>
      </c>
      <c r="H1682" s="3" t="s">
        <v>18630</v>
      </c>
      <c r="I1682" s="3" t="s">
        <v>21447</v>
      </c>
    </row>
    <row r="1683" spans="1:9" x14ac:dyDescent="0.25">
      <c r="A1683" s="3" t="s">
        <v>49</v>
      </c>
      <c r="B1683" s="3" t="s">
        <v>1729</v>
      </c>
      <c r="C1683" s="3" t="s">
        <v>4546</v>
      </c>
      <c r="D1683" s="3" t="s">
        <v>7363</v>
      </c>
      <c r="E1683" s="3" t="s">
        <v>12997</v>
      </c>
      <c r="F1683" s="3" t="s">
        <v>10180</v>
      </c>
      <c r="G1683" s="3" t="s">
        <v>15814</v>
      </c>
      <c r="H1683" s="3" t="s">
        <v>18631</v>
      </c>
      <c r="I1683" s="3" t="s">
        <v>21448</v>
      </c>
    </row>
    <row r="1684" spans="1:9" x14ac:dyDescent="0.25">
      <c r="A1684" s="3" t="s">
        <v>49</v>
      </c>
      <c r="B1684" s="3" t="s">
        <v>1730</v>
      </c>
      <c r="C1684" s="3" t="s">
        <v>4547</v>
      </c>
      <c r="D1684" s="3" t="s">
        <v>7364</v>
      </c>
      <c r="E1684" s="3" t="s">
        <v>12998</v>
      </c>
      <c r="F1684" s="3" t="s">
        <v>10181</v>
      </c>
      <c r="G1684" s="3" t="s">
        <v>15815</v>
      </c>
      <c r="H1684" s="3" t="s">
        <v>18632</v>
      </c>
      <c r="I1684" s="3" t="s">
        <v>21449</v>
      </c>
    </row>
    <row r="1685" spans="1:9" x14ac:dyDescent="0.25">
      <c r="A1685" s="3" t="s">
        <v>49</v>
      </c>
      <c r="B1685" s="3" t="s">
        <v>1731</v>
      </c>
      <c r="C1685" s="3" t="s">
        <v>4548</v>
      </c>
      <c r="D1685" s="3" t="s">
        <v>7365</v>
      </c>
      <c r="E1685" s="3" t="s">
        <v>12999</v>
      </c>
      <c r="F1685" s="3" t="s">
        <v>10182</v>
      </c>
      <c r="G1685" s="3" t="s">
        <v>15816</v>
      </c>
      <c r="H1685" s="3" t="s">
        <v>18633</v>
      </c>
      <c r="I1685" s="3" t="s">
        <v>21450</v>
      </c>
    </row>
    <row r="1686" spans="1:9" x14ac:dyDescent="0.25">
      <c r="A1686" s="3" t="s">
        <v>49</v>
      </c>
      <c r="B1686" s="3" t="s">
        <v>1732</v>
      </c>
      <c r="C1686" s="3" t="s">
        <v>4549</v>
      </c>
      <c r="D1686" s="3" t="s">
        <v>7366</v>
      </c>
      <c r="E1686" s="3" t="s">
        <v>13000</v>
      </c>
      <c r="F1686" s="3" t="s">
        <v>10183</v>
      </c>
      <c r="G1686" s="3" t="s">
        <v>15817</v>
      </c>
      <c r="H1686" s="3" t="s">
        <v>18634</v>
      </c>
      <c r="I1686" s="3" t="s">
        <v>21451</v>
      </c>
    </row>
    <row r="1687" spans="1:9" x14ac:dyDescent="0.25">
      <c r="A1687" s="3" t="s">
        <v>49</v>
      </c>
      <c r="B1687" s="3" t="s">
        <v>1733</v>
      </c>
      <c r="C1687" s="3" t="s">
        <v>4550</v>
      </c>
      <c r="D1687" s="3" t="s">
        <v>7367</v>
      </c>
      <c r="E1687" s="3" t="s">
        <v>13001</v>
      </c>
      <c r="F1687" s="3" t="s">
        <v>10184</v>
      </c>
      <c r="G1687" s="3" t="s">
        <v>15818</v>
      </c>
      <c r="H1687" s="3" t="s">
        <v>18635</v>
      </c>
      <c r="I1687" s="3" t="s">
        <v>21452</v>
      </c>
    </row>
    <row r="1688" spans="1:9" x14ac:dyDescent="0.25">
      <c r="A1688" s="3" t="s">
        <v>49</v>
      </c>
      <c r="B1688" s="3" t="s">
        <v>1734</v>
      </c>
      <c r="C1688" s="3" t="s">
        <v>4551</v>
      </c>
      <c r="D1688" s="3" t="s">
        <v>7368</v>
      </c>
      <c r="E1688" s="3" t="s">
        <v>13002</v>
      </c>
      <c r="F1688" s="3" t="s">
        <v>10185</v>
      </c>
      <c r="G1688" s="3" t="s">
        <v>15819</v>
      </c>
      <c r="H1688" s="3" t="s">
        <v>18636</v>
      </c>
      <c r="I1688" s="3" t="s">
        <v>21453</v>
      </c>
    </row>
    <row r="1689" spans="1:9" x14ac:dyDescent="0.25">
      <c r="A1689" s="3" t="s">
        <v>49</v>
      </c>
      <c r="B1689" s="3" t="s">
        <v>1735</v>
      </c>
      <c r="C1689" s="3" t="s">
        <v>4552</v>
      </c>
      <c r="D1689" s="3" t="s">
        <v>7369</v>
      </c>
      <c r="E1689" s="3" t="s">
        <v>13003</v>
      </c>
      <c r="F1689" s="3" t="s">
        <v>10186</v>
      </c>
      <c r="G1689" s="3" t="s">
        <v>15820</v>
      </c>
      <c r="H1689" s="3" t="s">
        <v>18637</v>
      </c>
      <c r="I1689" s="3" t="s">
        <v>21454</v>
      </c>
    </row>
    <row r="1690" spans="1:9" x14ac:dyDescent="0.25">
      <c r="A1690" s="3" t="s">
        <v>49</v>
      </c>
      <c r="B1690" s="3" t="s">
        <v>1736</v>
      </c>
      <c r="C1690" s="3" t="s">
        <v>4553</v>
      </c>
      <c r="D1690" s="3" t="s">
        <v>7370</v>
      </c>
      <c r="E1690" s="3" t="s">
        <v>13004</v>
      </c>
      <c r="F1690" s="3" t="s">
        <v>10187</v>
      </c>
      <c r="G1690" s="3" t="s">
        <v>15821</v>
      </c>
      <c r="H1690" s="3" t="s">
        <v>18638</v>
      </c>
      <c r="I1690" s="3" t="s">
        <v>21455</v>
      </c>
    </row>
    <row r="1691" spans="1:9" x14ac:dyDescent="0.25">
      <c r="A1691" s="3" t="s">
        <v>49</v>
      </c>
      <c r="B1691" s="3" t="s">
        <v>1737</v>
      </c>
      <c r="C1691" s="3" t="s">
        <v>4554</v>
      </c>
      <c r="D1691" s="3" t="s">
        <v>7371</v>
      </c>
      <c r="E1691" s="3" t="s">
        <v>13005</v>
      </c>
      <c r="F1691" s="3" t="s">
        <v>10188</v>
      </c>
      <c r="G1691" s="3" t="s">
        <v>15822</v>
      </c>
      <c r="H1691" s="3" t="s">
        <v>18639</v>
      </c>
      <c r="I1691" s="3" t="s">
        <v>21456</v>
      </c>
    </row>
    <row r="1692" spans="1:9" x14ac:dyDescent="0.25">
      <c r="A1692" s="3" t="s">
        <v>49</v>
      </c>
      <c r="B1692" s="3" t="s">
        <v>1738</v>
      </c>
      <c r="C1692" s="3" t="s">
        <v>4555</v>
      </c>
      <c r="D1692" s="3" t="s">
        <v>7372</v>
      </c>
      <c r="E1692" s="3" t="s">
        <v>13006</v>
      </c>
      <c r="F1692" s="3" t="s">
        <v>10189</v>
      </c>
      <c r="G1692" s="3" t="s">
        <v>15823</v>
      </c>
      <c r="H1692" s="3" t="s">
        <v>18640</v>
      </c>
      <c r="I1692" s="3" t="s">
        <v>21457</v>
      </c>
    </row>
    <row r="1693" spans="1:9" x14ac:dyDescent="0.25">
      <c r="A1693" s="3" t="s">
        <v>49</v>
      </c>
      <c r="B1693" s="3" t="s">
        <v>1739</v>
      </c>
      <c r="C1693" s="3" t="s">
        <v>4556</v>
      </c>
      <c r="D1693" s="3" t="s">
        <v>7373</v>
      </c>
      <c r="E1693" s="3" t="s">
        <v>13007</v>
      </c>
      <c r="F1693" s="3" t="s">
        <v>10190</v>
      </c>
      <c r="G1693" s="3" t="s">
        <v>15824</v>
      </c>
      <c r="H1693" s="3" t="s">
        <v>18641</v>
      </c>
      <c r="I1693" s="3" t="s">
        <v>21458</v>
      </c>
    </row>
    <row r="1694" spans="1:9" x14ac:dyDescent="0.25">
      <c r="A1694" s="3" t="s">
        <v>49</v>
      </c>
      <c r="B1694" s="3" t="s">
        <v>1740</v>
      </c>
      <c r="C1694" s="3" t="s">
        <v>4557</v>
      </c>
      <c r="D1694" s="3" t="s">
        <v>7374</v>
      </c>
      <c r="E1694" s="3" t="s">
        <v>13008</v>
      </c>
      <c r="F1694" s="3" t="s">
        <v>10191</v>
      </c>
      <c r="G1694" s="3" t="s">
        <v>15825</v>
      </c>
      <c r="H1694" s="3" t="s">
        <v>18642</v>
      </c>
      <c r="I1694" s="3" t="s">
        <v>21459</v>
      </c>
    </row>
    <row r="1695" spans="1:9" x14ac:dyDescent="0.25">
      <c r="A1695" s="3" t="s">
        <v>49</v>
      </c>
      <c r="B1695" s="3" t="s">
        <v>1741</v>
      </c>
      <c r="C1695" s="3" t="s">
        <v>4558</v>
      </c>
      <c r="D1695" s="3" t="s">
        <v>7375</v>
      </c>
      <c r="E1695" s="3" t="s">
        <v>13009</v>
      </c>
      <c r="F1695" s="3" t="s">
        <v>10192</v>
      </c>
      <c r="G1695" s="3" t="s">
        <v>15826</v>
      </c>
      <c r="H1695" s="3" t="s">
        <v>18643</v>
      </c>
      <c r="I1695" s="3" t="s">
        <v>21460</v>
      </c>
    </row>
    <row r="1696" spans="1:9" x14ac:dyDescent="0.25">
      <c r="A1696" s="3" t="s">
        <v>49</v>
      </c>
      <c r="B1696" s="3" t="s">
        <v>1742</v>
      </c>
      <c r="C1696" s="3" t="s">
        <v>4559</v>
      </c>
      <c r="D1696" s="3" t="s">
        <v>7376</v>
      </c>
      <c r="E1696" s="3" t="s">
        <v>13010</v>
      </c>
      <c r="F1696" s="3" t="s">
        <v>10193</v>
      </c>
      <c r="G1696" s="3" t="s">
        <v>15827</v>
      </c>
      <c r="H1696" s="3" t="s">
        <v>18644</v>
      </c>
      <c r="I1696" s="3" t="s">
        <v>21461</v>
      </c>
    </row>
    <row r="1697" spans="1:9" x14ac:dyDescent="0.25">
      <c r="A1697" s="3" t="s">
        <v>49</v>
      </c>
      <c r="B1697" s="3" t="s">
        <v>1743</v>
      </c>
      <c r="C1697" s="3" t="s">
        <v>4560</v>
      </c>
      <c r="D1697" s="3" t="s">
        <v>7377</v>
      </c>
      <c r="E1697" s="3" t="s">
        <v>13011</v>
      </c>
      <c r="F1697" s="3" t="s">
        <v>10194</v>
      </c>
      <c r="G1697" s="3" t="s">
        <v>15828</v>
      </c>
      <c r="H1697" s="3" t="s">
        <v>18645</v>
      </c>
      <c r="I1697" s="3" t="s">
        <v>21462</v>
      </c>
    </row>
    <row r="1698" spans="1:9" x14ac:dyDescent="0.25">
      <c r="A1698" s="3" t="s">
        <v>49</v>
      </c>
      <c r="B1698" s="3" t="s">
        <v>1744</v>
      </c>
      <c r="C1698" s="3" t="s">
        <v>4561</v>
      </c>
      <c r="D1698" s="3" t="s">
        <v>7378</v>
      </c>
      <c r="E1698" s="3" t="s">
        <v>13012</v>
      </c>
      <c r="F1698" s="3" t="s">
        <v>10195</v>
      </c>
      <c r="G1698" s="3" t="s">
        <v>15829</v>
      </c>
      <c r="H1698" s="3" t="s">
        <v>18646</v>
      </c>
      <c r="I1698" s="3" t="s">
        <v>21463</v>
      </c>
    </row>
    <row r="1699" spans="1:9" x14ac:dyDescent="0.25">
      <c r="A1699" s="3" t="s">
        <v>49</v>
      </c>
      <c r="B1699" s="3" t="s">
        <v>1745</v>
      </c>
      <c r="C1699" s="3" t="s">
        <v>4562</v>
      </c>
      <c r="D1699" s="3" t="s">
        <v>7379</v>
      </c>
      <c r="E1699" s="3" t="s">
        <v>13013</v>
      </c>
      <c r="F1699" s="3" t="s">
        <v>10196</v>
      </c>
      <c r="G1699" s="3" t="s">
        <v>15830</v>
      </c>
      <c r="H1699" s="3" t="s">
        <v>18647</v>
      </c>
      <c r="I1699" s="3" t="s">
        <v>21464</v>
      </c>
    </row>
    <row r="1700" spans="1:9" x14ac:dyDescent="0.25">
      <c r="A1700" s="3" t="s">
        <v>49</v>
      </c>
      <c r="B1700" s="3" t="s">
        <v>1746</v>
      </c>
      <c r="C1700" s="3" t="s">
        <v>4563</v>
      </c>
      <c r="D1700" s="3" t="s">
        <v>7380</v>
      </c>
      <c r="E1700" s="3" t="s">
        <v>13014</v>
      </c>
      <c r="F1700" s="3" t="s">
        <v>10197</v>
      </c>
      <c r="G1700" s="3" t="s">
        <v>15831</v>
      </c>
      <c r="H1700" s="3" t="s">
        <v>18648</v>
      </c>
      <c r="I1700" s="3" t="s">
        <v>21465</v>
      </c>
    </row>
    <row r="1701" spans="1:9" x14ac:dyDescent="0.25">
      <c r="A1701" s="3" t="s">
        <v>49</v>
      </c>
      <c r="B1701" s="3" t="s">
        <v>1747</v>
      </c>
      <c r="C1701" s="3" t="s">
        <v>4564</v>
      </c>
      <c r="D1701" s="3" t="s">
        <v>7381</v>
      </c>
      <c r="E1701" s="3" t="s">
        <v>13015</v>
      </c>
      <c r="F1701" s="3" t="s">
        <v>10198</v>
      </c>
      <c r="G1701" s="3" t="s">
        <v>15832</v>
      </c>
      <c r="H1701" s="3" t="s">
        <v>18649</v>
      </c>
      <c r="I1701" s="3" t="s">
        <v>21466</v>
      </c>
    </row>
    <row r="1702" spans="1:9" x14ac:dyDescent="0.25">
      <c r="A1702" s="3" t="s">
        <v>49</v>
      </c>
      <c r="B1702" s="3" t="s">
        <v>1748</v>
      </c>
      <c r="C1702" s="3" t="s">
        <v>4565</v>
      </c>
      <c r="D1702" s="3" t="s">
        <v>7382</v>
      </c>
      <c r="E1702" s="3" t="s">
        <v>13016</v>
      </c>
      <c r="F1702" s="3" t="s">
        <v>10199</v>
      </c>
      <c r="G1702" s="3" t="s">
        <v>15833</v>
      </c>
      <c r="H1702" s="3" t="s">
        <v>18650</v>
      </c>
      <c r="I1702" s="3" t="s">
        <v>21467</v>
      </c>
    </row>
    <row r="1703" spans="1:9" x14ac:dyDescent="0.25">
      <c r="A1703" s="3" t="s">
        <v>49</v>
      </c>
      <c r="B1703" s="3" t="s">
        <v>1749</v>
      </c>
      <c r="C1703" s="3" t="s">
        <v>4566</v>
      </c>
      <c r="D1703" s="3" t="s">
        <v>7383</v>
      </c>
      <c r="E1703" s="3" t="s">
        <v>13017</v>
      </c>
      <c r="F1703" s="3" t="s">
        <v>10200</v>
      </c>
      <c r="G1703" s="3" t="s">
        <v>15834</v>
      </c>
      <c r="H1703" s="3" t="s">
        <v>18651</v>
      </c>
      <c r="I1703" s="3" t="s">
        <v>21468</v>
      </c>
    </row>
    <row r="1704" spans="1:9" x14ac:dyDescent="0.25">
      <c r="A1704" s="3" t="s">
        <v>49</v>
      </c>
      <c r="B1704" s="3" t="s">
        <v>1750</v>
      </c>
      <c r="C1704" s="3" t="s">
        <v>4567</v>
      </c>
      <c r="D1704" s="3" t="s">
        <v>7384</v>
      </c>
      <c r="E1704" s="3" t="s">
        <v>13018</v>
      </c>
      <c r="F1704" s="3" t="s">
        <v>10201</v>
      </c>
      <c r="G1704" s="3" t="s">
        <v>15835</v>
      </c>
      <c r="H1704" s="3" t="s">
        <v>18652</v>
      </c>
      <c r="I1704" s="3" t="s">
        <v>21469</v>
      </c>
    </row>
    <row r="1705" spans="1:9" x14ac:dyDescent="0.25">
      <c r="A1705" s="3" t="s">
        <v>49</v>
      </c>
      <c r="B1705" s="3" t="s">
        <v>1751</v>
      </c>
      <c r="C1705" s="3" t="s">
        <v>4568</v>
      </c>
      <c r="D1705" s="3" t="s">
        <v>7385</v>
      </c>
      <c r="E1705" s="3" t="s">
        <v>13019</v>
      </c>
      <c r="F1705" s="3" t="s">
        <v>10202</v>
      </c>
      <c r="G1705" s="3" t="s">
        <v>15836</v>
      </c>
      <c r="H1705" s="3" t="s">
        <v>18653</v>
      </c>
      <c r="I1705" s="3" t="s">
        <v>21470</v>
      </c>
    </row>
    <row r="1706" spans="1:9" x14ac:dyDescent="0.25">
      <c r="A1706" s="3" t="s">
        <v>49</v>
      </c>
      <c r="B1706" s="3" t="s">
        <v>1752</v>
      </c>
      <c r="C1706" s="3" t="s">
        <v>4569</v>
      </c>
      <c r="D1706" s="3" t="s">
        <v>7386</v>
      </c>
      <c r="E1706" s="3" t="s">
        <v>13020</v>
      </c>
      <c r="F1706" s="3" t="s">
        <v>10203</v>
      </c>
      <c r="G1706" s="3" t="s">
        <v>15837</v>
      </c>
      <c r="H1706" s="3" t="s">
        <v>18654</v>
      </c>
      <c r="I1706" s="3" t="s">
        <v>21471</v>
      </c>
    </row>
    <row r="1707" spans="1:9" x14ac:dyDescent="0.25">
      <c r="A1707" s="3" t="s">
        <v>49</v>
      </c>
      <c r="B1707" s="3" t="s">
        <v>1753</v>
      </c>
      <c r="C1707" s="3" t="s">
        <v>4570</v>
      </c>
      <c r="D1707" s="3" t="s">
        <v>7387</v>
      </c>
      <c r="E1707" s="3" t="s">
        <v>13021</v>
      </c>
      <c r="F1707" s="3" t="s">
        <v>10204</v>
      </c>
      <c r="G1707" s="3" t="s">
        <v>15838</v>
      </c>
      <c r="H1707" s="3" t="s">
        <v>18655</v>
      </c>
      <c r="I1707" s="3" t="s">
        <v>21472</v>
      </c>
    </row>
    <row r="1708" spans="1:9" x14ac:dyDescent="0.25">
      <c r="A1708" s="3" t="s">
        <v>49</v>
      </c>
      <c r="B1708" s="3" t="s">
        <v>1754</v>
      </c>
      <c r="C1708" s="3" t="s">
        <v>4571</v>
      </c>
      <c r="D1708" s="3" t="s">
        <v>7388</v>
      </c>
      <c r="E1708" s="3" t="s">
        <v>13022</v>
      </c>
      <c r="F1708" s="3" t="s">
        <v>10205</v>
      </c>
      <c r="G1708" s="3" t="s">
        <v>15839</v>
      </c>
      <c r="H1708" s="3" t="s">
        <v>18656</v>
      </c>
      <c r="I1708" s="3" t="s">
        <v>21473</v>
      </c>
    </row>
    <row r="1709" spans="1:9" x14ac:dyDescent="0.25">
      <c r="A1709" s="3" t="s">
        <v>49</v>
      </c>
      <c r="B1709" s="3" t="s">
        <v>1755</v>
      </c>
      <c r="C1709" s="3" t="s">
        <v>4572</v>
      </c>
      <c r="D1709" s="3" t="s">
        <v>7389</v>
      </c>
      <c r="E1709" s="3" t="s">
        <v>13023</v>
      </c>
      <c r="F1709" s="3" t="s">
        <v>10206</v>
      </c>
      <c r="G1709" s="3" t="s">
        <v>15840</v>
      </c>
      <c r="H1709" s="3" t="s">
        <v>18657</v>
      </c>
      <c r="I1709" s="3" t="s">
        <v>21474</v>
      </c>
    </row>
    <row r="1710" spans="1:9" x14ac:dyDescent="0.25">
      <c r="A1710" s="3" t="s">
        <v>49</v>
      </c>
      <c r="B1710" s="3" t="s">
        <v>1756</v>
      </c>
      <c r="C1710" s="3" t="s">
        <v>4573</v>
      </c>
      <c r="D1710" s="3" t="s">
        <v>7390</v>
      </c>
      <c r="E1710" s="3" t="s">
        <v>13024</v>
      </c>
      <c r="F1710" s="3" t="s">
        <v>10207</v>
      </c>
      <c r="G1710" s="3" t="s">
        <v>15841</v>
      </c>
      <c r="H1710" s="3" t="s">
        <v>18658</v>
      </c>
      <c r="I1710" s="3" t="s">
        <v>21475</v>
      </c>
    </row>
    <row r="1711" spans="1:9" x14ac:dyDescent="0.25">
      <c r="A1711" s="3" t="s">
        <v>49</v>
      </c>
      <c r="B1711" s="3" t="s">
        <v>1757</v>
      </c>
      <c r="C1711" s="3" t="s">
        <v>4574</v>
      </c>
      <c r="D1711" s="3" t="s">
        <v>7391</v>
      </c>
      <c r="E1711" s="3" t="s">
        <v>13025</v>
      </c>
      <c r="F1711" s="3" t="s">
        <v>10208</v>
      </c>
      <c r="G1711" s="3" t="s">
        <v>15842</v>
      </c>
      <c r="H1711" s="3" t="s">
        <v>18659</v>
      </c>
      <c r="I1711" s="3" t="s">
        <v>21476</v>
      </c>
    </row>
    <row r="1712" spans="1:9" x14ac:dyDescent="0.25">
      <c r="A1712" s="3" t="s">
        <v>49</v>
      </c>
      <c r="B1712" s="3" t="s">
        <v>1758</v>
      </c>
      <c r="C1712" s="3" t="s">
        <v>4575</v>
      </c>
      <c r="D1712" s="3" t="s">
        <v>7392</v>
      </c>
      <c r="E1712" s="3" t="s">
        <v>13026</v>
      </c>
      <c r="F1712" s="3" t="s">
        <v>10209</v>
      </c>
      <c r="G1712" s="3" t="s">
        <v>15843</v>
      </c>
      <c r="H1712" s="3" t="s">
        <v>18660</v>
      </c>
      <c r="I1712" s="3" t="s">
        <v>21477</v>
      </c>
    </row>
    <row r="1713" spans="1:9" x14ac:dyDescent="0.25">
      <c r="A1713" s="3" t="s">
        <v>49</v>
      </c>
      <c r="B1713" s="3" t="s">
        <v>1759</v>
      </c>
      <c r="C1713" s="3" t="s">
        <v>4576</v>
      </c>
      <c r="D1713" s="3" t="s">
        <v>7393</v>
      </c>
      <c r="E1713" s="3" t="s">
        <v>13027</v>
      </c>
      <c r="F1713" s="3" t="s">
        <v>10210</v>
      </c>
      <c r="G1713" s="3" t="s">
        <v>15844</v>
      </c>
      <c r="H1713" s="3" t="s">
        <v>18661</v>
      </c>
      <c r="I1713" s="3" t="s">
        <v>21478</v>
      </c>
    </row>
    <row r="1714" spans="1:9" x14ac:dyDescent="0.25">
      <c r="A1714" s="3" t="s">
        <v>49</v>
      </c>
      <c r="B1714" s="3" t="s">
        <v>1760</v>
      </c>
      <c r="C1714" s="3" t="s">
        <v>4577</v>
      </c>
      <c r="D1714" s="3" t="s">
        <v>7394</v>
      </c>
      <c r="E1714" s="3" t="s">
        <v>13028</v>
      </c>
      <c r="F1714" s="3" t="s">
        <v>10211</v>
      </c>
      <c r="G1714" s="3" t="s">
        <v>15845</v>
      </c>
      <c r="H1714" s="3" t="s">
        <v>18662</v>
      </c>
      <c r="I1714" s="3" t="s">
        <v>21479</v>
      </c>
    </row>
    <row r="1715" spans="1:9" x14ac:dyDescent="0.25">
      <c r="A1715" s="3" t="s">
        <v>49</v>
      </c>
      <c r="B1715" s="3" t="s">
        <v>1761</v>
      </c>
      <c r="C1715" s="3" t="s">
        <v>4578</v>
      </c>
      <c r="D1715" s="3" t="s">
        <v>7395</v>
      </c>
      <c r="E1715" s="3" t="s">
        <v>13029</v>
      </c>
      <c r="F1715" s="3" t="s">
        <v>10212</v>
      </c>
      <c r="G1715" s="3" t="s">
        <v>15846</v>
      </c>
      <c r="H1715" s="3" t="s">
        <v>18663</v>
      </c>
      <c r="I1715" s="3" t="s">
        <v>21480</v>
      </c>
    </row>
    <row r="1716" spans="1:9" x14ac:dyDescent="0.25">
      <c r="A1716" s="3" t="s">
        <v>49</v>
      </c>
      <c r="B1716" s="3" t="s">
        <v>1762</v>
      </c>
      <c r="C1716" s="3" t="s">
        <v>4579</v>
      </c>
      <c r="D1716" s="3" t="s">
        <v>7396</v>
      </c>
      <c r="E1716" s="3" t="s">
        <v>13030</v>
      </c>
      <c r="F1716" s="3" t="s">
        <v>10213</v>
      </c>
      <c r="G1716" s="3" t="s">
        <v>15847</v>
      </c>
      <c r="H1716" s="3" t="s">
        <v>18664</v>
      </c>
      <c r="I1716" s="3" t="s">
        <v>21481</v>
      </c>
    </row>
    <row r="1717" spans="1:9" x14ac:dyDescent="0.25">
      <c r="A1717" s="3" t="s">
        <v>49</v>
      </c>
      <c r="B1717" s="3" t="s">
        <v>1763</v>
      </c>
      <c r="C1717" s="3" t="s">
        <v>4580</v>
      </c>
      <c r="D1717" s="3" t="s">
        <v>7397</v>
      </c>
      <c r="E1717" s="3" t="s">
        <v>13031</v>
      </c>
      <c r="F1717" s="3" t="s">
        <v>10214</v>
      </c>
      <c r="G1717" s="3" t="s">
        <v>15848</v>
      </c>
      <c r="H1717" s="3" t="s">
        <v>18665</v>
      </c>
      <c r="I1717" s="3" t="s">
        <v>21482</v>
      </c>
    </row>
    <row r="1718" spans="1:9" x14ac:dyDescent="0.25">
      <c r="A1718" s="3" t="s">
        <v>49</v>
      </c>
      <c r="B1718" s="3" t="s">
        <v>1764</v>
      </c>
      <c r="C1718" s="3" t="s">
        <v>4581</v>
      </c>
      <c r="D1718" s="3" t="s">
        <v>7398</v>
      </c>
      <c r="E1718" s="3" t="s">
        <v>13032</v>
      </c>
      <c r="F1718" s="3" t="s">
        <v>10215</v>
      </c>
      <c r="G1718" s="3" t="s">
        <v>15849</v>
      </c>
      <c r="H1718" s="3" t="s">
        <v>18666</v>
      </c>
      <c r="I1718" s="3" t="s">
        <v>21483</v>
      </c>
    </row>
    <row r="1719" spans="1:9" x14ac:dyDescent="0.25">
      <c r="A1719" s="3" t="s">
        <v>49</v>
      </c>
      <c r="B1719" s="3" t="s">
        <v>1765</v>
      </c>
      <c r="C1719" s="3" t="s">
        <v>4582</v>
      </c>
      <c r="D1719" s="3" t="s">
        <v>7399</v>
      </c>
      <c r="E1719" s="3" t="s">
        <v>13033</v>
      </c>
      <c r="F1719" s="3" t="s">
        <v>10216</v>
      </c>
      <c r="G1719" s="3" t="s">
        <v>15850</v>
      </c>
      <c r="H1719" s="3" t="s">
        <v>18667</v>
      </c>
      <c r="I1719" s="3" t="s">
        <v>21484</v>
      </c>
    </row>
    <row r="1720" spans="1:9" x14ac:dyDescent="0.25">
      <c r="A1720" s="3" t="s">
        <v>49</v>
      </c>
      <c r="B1720" s="3" t="s">
        <v>1766</v>
      </c>
      <c r="C1720" s="3" t="s">
        <v>4583</v>
      </c>
      <c r="D1720" s="3" t="s">
        <v>7400</v>
      </c>
      <c r="E1720" s="3" t="s">
        <v>13034</v>
      </c>
      <c r="F1720" s="3" t="s">
        <v>10217</v>
      </c>
      <c r="G1720" s="3" t="s">
        <v>15851</v>
      </c>
      <c r="H1720" s="3" t="s">
        <v>18668</v>
      </c>
      <c r="I1720" s="3" t="s">
        <v>21485</v>
      </c>
    </row>
    <row r="1721" spans="1:9" x14ac:dyDescent="0.25">
      <c r="A1721" s="3" t="s">
        <v>49</v>
      </c>
      <c r="B1721" s="3" t="s">
        <v>1767</v>
      </c>
      <c r="C1721" s="3" t="s">
        <v>4584</v>
      </c>
      <c r="D1721" s="3" t="s">
        <v>7401</v>
      </c>
      <c r="E1721" s="3" t="s">
        <v>13035</v>
      </c>
      <c r="F1721" s="3" t="s">
        <v>10218</v>
      </c>
      <c r="G1721" s="3" t="s">
        <v>15852</v>
      </c>
      <c r="H1721" s="3" t="s">
        <v>18669</v>
      </c>
      <c r="I1721" s="3" t="s">
        <v>21486</v>
      </c>
    </row>
    <row r="1722" spans="1:9" x14ac:dyDescent="0.25">
      <c r="A1722" s="3" t="s">
        <v>49</v>
      </c>
      <c r="B1722" s="3" t="s">
        <v>1768</v>
      </c>
      <c r="C1722" s="3" t="s">
        <v>4585</v>
      </c>
      <c r="D1722" s="3" t="s">
        <v>7402</v>
      </c>
      <c r="E1722" s="3" t="s">
        <v>13036</v>
      </c>
      <c r="F1722" s="3" t="s">
        <v>10219</v>
      </c>
      <c r="G1722" s="3" t="s">
        <v>15853</v>
      </c>
      <c r="H1722" s="3" t="s">
        <v>18670</v>
      </c>
      <c r="I1722" s="3" t="s">
        <v>21487</v>
      </c>
    </row>
    <row r="1723" spans="1:9" x14ac:dyDescent="0.25">
      <c r="A1723" s="3" t="s">
        <v>49</v>
      </c>
      <c r="B1723" s="3" t="s">
        <v>1769</v>
      </c>
      <c r="C1723" s="3" t="s">
        <v>4586</v>
      </c>
      <c r="D1723" s="3" t="s">
        <v>7403</v>
      </c>
      <c r="E1723" s="3" t="s">
        <v>13037</v>
      </c>
      <c r="F1723" s="3" t="s">
        <v>10220</v>
      </c>
      <c r="G1723" s="3" t="s">
        <v>15854</v>
      </c>
      <c r="H1723" s="3" t="s">
        <v>18671</v>
      </c>
      <c r="I1723" s="3" t="s">
        <v>21488</v>
      </c>
    </row>
    <row r="1724" spans="1:9" x14ac:dyDescent="0.25">
      <c r="A1724" s="3" t="s">
        <v>49</v>
      </c>
      <c r="B1724" s="3" t="s">
        <v>1770</v>
      </c>
      <c r="C1724" s="3" t="s">
        <v>4587</v>
      </c>
      <c r="D1724" s="3" t="s">
        <v>7404</v>
      </c>
      <c r="E1724" s="3" t="s">
        <v>13038</v>
      </c>
      <c r="F1724" s="3" t="s">
        <v>10221</v>
      </c>
      <c r="G1724" s="3" t="s">
        <v>15855</v>
      </c>
      <c r="H1724" s="3" t="s">
        <v>18672</v>
      </c>
      <c r="I1724" s="3" t="s">
        <v>21489</v>
      </c>
    </row>
    <row r="1725" spans="1:9" x14ac:dyDescent="0.25">
      <c r="A1725" s="3" t="s">
        <v>49</v>
      </c>
      <c r="B1725" s="3" t="s">
        <v>1771</v>
      </c>
      <c r="C1725" s="3" t="s">
        <v>4588</v>
      </c>
      <c r="D1725" s="3" t="s">
        <v>7405</v>
      </c>
      <c r="E1725" s="3" t="s">
        <v>13039</v>
      </c>
      <c r="F1725" s="3" t="s">
        <v>10222</v>
      </c>
      <c r="G1725" s="3" t="s">
        <v>15856</v>
      </c>
      <c r="H1725" s="3" t="s">
        <v>18673</v>
      </c>
      <c r="I1725" s="3" t="s">
        <v>21490</v>
      </c>
    </row>
    <row r="1726" spans="1:9" x14ac:dyDescent="0.25">
      <c r="A1726" s="3" t="s">
        <v>49</v>
      </c>
      <c r="B1726" s="3" t="s">
        <v>1772</v>
      </c>
      <c r="C1726" s="3" t="s">
        <v>4589</v>
      </c>
      <c r="D1726" s="3" t="s">
        <v>7406</v>
      </c>
      <c r="E1726" s="3" t="s">
        <v>13040</v>
      </c>
      <c r="F1726" s="3" t="s">
        <v>10223</v>
      </c>
      <c r="G1726" s="3" t="s">
        <v>15857</v>
      </c>
      <c r="H1726" s="3" t="s">
        <v>18674</v>
      </c>
      <c r="I1726" s="3" t="s">
        <v>21491</v>
      </c>
    </row>
    <row r="1727" spans="1:9" x14ac:dyDescent="0.25">
      <c r="A1727" s="3" t="s">
        <v>49</v>
      </c>
      <c r="B1727" s="3" t="s">
        <v>1773</v>
      </c>
      <c r="C1727" s="3" t="s">
        <v>4590</v>
      </c>
      <c r="D1727" s="3" t="s">
        <v>7407</v>
      </c>
      <c r="E1727" s="3" t="s">
        <v>13041</v>
      </c>
      <c r="F1727" s="3" t="s">
        <v>10224</v>
      </c>
      <c r="G1727" s="3" t="s">
        <v>15858</v>
      </c>
      <c r="H1727" s="3" t="s">
        <v>18675</v>
      </c>
      <c r="I1727" s="3" t="s">
        <v>21492</v>
      </c>
    </row>
    <row r="1728" spans="1:9" x14ac:dyDescent="0.25">
      <c r="A1728" s="3" t="s">
        <v>49</v>
      </c>
      <c r="B1728" s="3" t="s">
        <v>1774</v>
      </c>
      <c r="C1728" s="3" t="s">
        <v>4591</v>
      </c>
      <c r="D1728" s="3" t="s">
        <v>7408</v>
      </c>
      <c r="E1728" s="3" t="s">
        <v>13042</v>
      </c>
      <c r="F1728" s="3" t="s">
        <v>10225</v>
      </c>
      <c r="G1728" s="3" t="s">
        <v>15859</v>
      </c>
      <c r="H1728" s="3" t="s">
        <v>18676</v>
      </c>
      <c r="I1728" s="3" t="s">
        <v>21493</v>
      </c>
    </row>
    <row r="1729" spans="1:9" x14ac:dyDescent="0.25">
      <c r="A1729" s="3" t="s">
        <v>49</v>
      </c>
      <c r="B1729" s="3" t="s">
        <v>1775</v>
      </c>
      <c r="C1729" s="3" t="s">
        <v>4592</v>
      </c>
      <c r="D1729" s="3" t="s">
        <v>7409</v>
      </c>
      <c r="E1729" s="3" t="s">
        <v>13043</v>
      </c>
      <c r="F1729" s="3" t="s">
        <v>10226</v>
      </c>
      <c r="G1729" s="3" t="s">
        <v>15860</v>
      </c>
      <c r="H1729" s="3" t="s">
        <v>18677</v>
      </c>
      <c r="I1729" s="3" t="s">
        <v>21494</v>
      </c>
    </row>
    <row r="1730" spans="1:9" x14ac:dyDescent="0.25">
      <c r="A1730" s="3" t="s">
        <v>49</v>
      </c>
      <c r="B1730" s="3" t="s">
        <v>1776</v>
      </c>
      <c r="C1730" s="3" t="s">
        <v>4593</v>
      </c>
      <c r="D1730" s="3" t="s">
        <v>7410</v>
      </c>
      <c r="E1730" s="3" t="s">
        <v>13044</v>
      </c>
      <c r="F1730" s="3" t="s">
        <v>10227</v>
      </c>
      <c r="G1730" s="3" t="s">
        <v>15861</v>
      </c>
      <c r="H1730" s="3" t="s">
        <v>18678</v>
      </c>
      <c r="I1730" s="3" t="s">
        <v>21495</v>
      </c>
    </row>
    <row r="1731" spans="1:9" x14ac:dyDescent="0.25">
      <c r="A1731" s="3" t="s">
        <v>49</v>
      </c>
      <c r="B1731" s="3" t="s">
        <v>1777</v>
      </c>
      <c r="C1731" s="3" t="s">
        <v>4594</v>
      </c>
      <c r="D1731" s="3" t="s">
        <v>7411</v>
      </c>
      <c r="E1731" s="3" t="s">
        <v>13045</v>
      </c>
      <c r="F1731" s="3" t="s">
        <v>10228</v>
      </c>
      <c r="G1731" s="3" t="s">
        <v>15862</v>
      </c>
      <c r="H1731" s="3" t="s">
        <v>18679</v>
      </c>
      <c r="I1731" s="3" t="s">
        <v>21496</v>
      </c>
    </row>
    <row r="1732" spans="1:9" x14ac:dyDescent="0.25">
      <c r="A1732" s="3" t="s">
        <v>49</v>
      </c>
      <c r="B1732" s="3" t="s">
        <v>1778</v>
      </c>
      <c r="C1732" s="3" t="s">
        <v>4595</v>
      </c>
      <c r="D1732" s="3" t="s">
        <v>7412</v>
      </c>
      <c r="E1732" s="3" t="s">
        <v>13046</v>
      </c>
      <c r="F1732" s="3" t="s">
        <v>10229</v>
      </c>
      <c r="G1732" s="3" t="s">
        <v>15863</v>
      </c>
      <c r="H1732" s="3" t="s">
        <v>18680</v>
      </c>
      <c r="I1732" s="3" t="s">
        <v>21497</v>
      </c>
    </row>
    <row r="1733" spans="1:9" x14ac:dyDescent="0.25">
      <c r="A1733" s="3" t="s">
        <v>49</v>
      </c>
      <c r="B1733" s="3" t="s">
        <v>1779</v>
      </c>
      <c r="C1733" s="3" t="s">
        <v>4596</v>
      </c>
      <c r="D1733" s="3" t="s">
        <v>7413</v>
      </c>
      <c r="E1733" s="3" t="s">
        <v>13047</v>
      </c>
      <c r="F1733" s="3" t="s">
        <v>10230</v>
      </c>
      <c r="G1733" s="3" t="s">
        <v>15864</v>
      </c>
      <c r="H1733" s="3" t="s">
        <v>18681</v>
      </c>
      <c r="I1733" s="3" t="s">
        <v>21498</v>
      </c>
    </row>
    <row r="1734" spans="1:9" x14ac:dyDescent="0.25">
      <c r="A1734" s="3" t="s">
        <v>49</v>
      </c>
      <c r="B1734" s="3" t="s">
        <v>1780</v>
      </c>
      <c r="C1734" s="3" t="s">
        <v>4597</v>
      </c>
      <c r="D1734" s="3" t="s">
        <v>7414</v>
      </c>
      <c r="E1734" s="3" t="s">
        <v>13048</v>
      </c>
      <c r="F1734" s="3" t="s">
        <v>10231</v>
      </c>
      <c r="G1734" s="3" t="s">
        <v>15865</v>
      </c>
      <c r="H1734" s="3" t="s">
        <v>18682</v>
      </c>
      <c r="I1734" s="3" t="s">
        <v>21499</v>
      </c>
    </row>
    <row r="1735" spans="1:9" x14ac:dyDescent="0.25">
      <c r="A1735" s="3" t="s">
        <v>49</v>
      </c>
      <c r="B1735" s="3" t="s">
        <v>1781</v>
      </c>
      <c r="C1735" s="3" t="s">
        <v>4598</v>
      </c>
      <c r="D1735" s="3" t="s">
        <v>7415</v>
      </c>
      <c r="E1735" s="3" t="s">
        <v>13049</v>
      </c>
      <c r="F1735" s="3" t="s">
        <v>10232</v>
      </c>
      <c r="G1735" s="3" t="s">
        <v>15866</v>
      </c>
      <c r="H1735" s="3" t="s">
        <v>18683</v>
      </c>
      <c r="I1735" s="3" t="s">
        <v>21500</v>
      </c>
    </row>
    <row r="1736" spans="1:9" x14ac:dyDescent="0.25">
      <c r="A1736" s="3" t="s">
        <v>49</v>
      </c>
      <c r="B1736" s="3" t="s">
        <v>1782</v>
      </c>
      <c r="C1736" s="3" t="s">
        <v>4599</v>
      </c>
      <c r="D1736" s="3" t="s">
        <v>7416</v>
      </c>
      <c r="E1736" s="3" t="s">
        <v>13050</v>
      </c>
      <c r="F1736" s="3" t="s">
        <v>10233</v>
      </c>
      <c r="G1736" s="3" t="s">
        <v>15867</v>
      </c>
      <c r="H1736" s="3" t="s">
        <v>18684</v>
      </c>
      <c r="I1736" s="3" t="s">
        <v>21501</v>
      </c>
    </row>
    <row r="1737" spans="1:9" x14ac:dyDescent="0.25">
      <c r="A1737" s="3" t="s">
        <v>49</v>
      </c>
      <c r="B1737" s="3" t="s">
        <v>1783</v>
      </c>
      <c r="C1737" s="3" t="s">
        <v>4600</v>
      </c>
      <c r="D1737" s="3" t="s">
        <v>7417</v>
      </c>
      <c r="E1737" s="3" t="s">
        <v>13051</v>
      </c>
      <c r="F1737" s="3" t="s">
        <v>10234</v>
      </c>
      <c r="G1737" s="3" t="s">
        <v>15868</v>
      </c>
      <c r="H1737" s="3" t="s">
        <v>18685</v>
      </c>
      <c r="I1737" s="3" t="s">
        <v>21502</v>
      </c>
    </row>
    <row r="1738" spans="1:9" x14ac:dyDescent="0.25">
      <c r="A1738" s="3" t="s">
        <v>49</v>
      </c>
      <c r="B1738" s="3" t="s">
        <v>1784</v>
      </c>
      <c r="C1738" s="3" t="s">
        <v>4601</v>
      </c>
      <c r="D1738" s="3" t="s">
        <v>7418</v>
      </c>
      <c r="E1738" s="3" t="s">
        <v>13052</v>
      </c>
      <c r="F1738" s="3" t="s">
        <v>10235</v>
      </c>
      <c r="G1738" s="3" t="s">
        <v>15869</v>
      </c>
      <c r="H1738" s="3" t="s">
        <v>18686</v>
      </c>
      <c r="I1738" s="3" t="s">
        <v>21503</v>
      </c>
    </row>
    <row r="1739" spans="1:9" x14ac:dyDescent="0.25">
      <c r="A1739" s="3" t="s">
        <v>49</v>
      </c>
      <c r="B1739" s="3" t="s">
        <v>1785</v>
      </c>
      <c r="C1739" s="3" t="s">
        <v>4602</v>
      </c>
      <c r="D1739" s="3" t="s">
        <v>7419</v>
      </c>
      <c r="E1739" s="3" t="s">
        <v>13053</v>
      </c>
      <c r="F1739" s="3" t="s">
        <v>10236</v>
      </c>
      <c r="G1739" s="3" t="s">
        <v>15870</v>
      </c>
      <c r="H1739" s="3" t="s">
        <v>18687</v>
      </c>
      <c r="I1739" s="3" t="s">
        <v>21504</v>
      </c>
    </row>
    <row r="1740" spans="1:9" x14ac:dyDescent="0.25">
      <c r="A1740" s="3" t="s">
        <v>49</v>
      </c>
      <c r="B1740" s="3" t="s">
        <v>1786</v>
      </c>
      <c r="C1740" s="3" t="s">
        <v>4603</v>
      </c>
      <c r="D1740" s="3" t="s">
        <v>7420</v>
      </c>
      <c r="E1740" s="3" t="s">
        <v>13054</v>
      </c>
      <c r="F1740" s="3" t="s">
        <v>10237</v>
      </c>
      <c r="G1740" s="3" t="s">
        <v>15871</v>
      </c>
      <c r="H1740" s="3" t="s">
        <v>18688</v>
      </c>
      <c r="I1740" s="3" t="s">
        <v>21505</v>
      </c>
    </row>
    <row r="1741" spans="1:9" x14ac:dyDescent="0.25">
      <c r="A1741" s="3" t="s">
        <v>49</v>
      </c>
      <c r="B1741" s="3" t="s">
        <v>1787</v>
      </c>
      <c r="C1741" s="3" t="s">
        <v>4604</v>
      </c>
      <c r="D1741" s="3" t="s">
        <v>7421</v>
      </c>
      <c r="E1741" s="3" t="s">
        <v>13055</v>
      </c>
      <c r="F1741" s="3" t="s">
        <v>10238</v>
      </c>
      <c r="G1741" s="3" t="s">
        <v>15872</v>
      </c>
      <c r="H1741" s="3" t="s">
        <v>18689</v>
      </c>
      <c r="I1741" s="3" t="s">
        <v>21506</v>
      </c>
    </row>
    <row r="1742" spans="1:9" x14ac:dyDescent="0.25">
      <c r="A1742" s="3" t="s">
        <v>49</v>
      </c>
      <c r="B1742" s="3" t="s">
        <v>1788</v>
      </c>
      <c r="C1742" s="3" t="s">
        <v>4605</v>
      </c>
      <c r="D1742" s="3" t="s">
        <v>7422</v>
      </c>
      <c r="E1742" s="3" t="s">
        <v>13056</v>
      </c>
      <c r="F1742" s="3" t="s">
        <v>10239</v>
      </c>
      <c r="G1742" s="3" t="s">
        <v>15873</v>
      </c>
      <c r="H1742" s="3" t="s">
        <v>18690</v>
      </c>
      <c r="I1742" s="3" t="s">
        <v>21507</v>
      </c>
    </row>
    <row r="1743" spans="1:9" x14ac:dyDescent="0.25">
      <c r="A1743" s="3" t="s">
        <v>49</v>
      </c>
      <c r="B1743" s="3" t="s">
        <v>1789</v>
      </c>
      <c r="C1743" s="3" t="s">
        <v>4606</v>
      </c>
      <c r="D1743" s="3" t="s">
        <v>7423</v>
      </c>
      <c r="E1743" s="3" t="s">
        <v>13057</v>
      </c>
      <c r="F1743" s="3" t="s">
        <v>10240</v>
      </c>
      <c r="G1743" s="3" t="s">
        <v>15874</v>
      </c>
      <c r="H1743" s="3" t="s">
        <v>18691</v>
      </c>
      <c r="I1743" s="3" t="s">
        <v>21508</v>
      </c>
    </row>
    <row r="1744" spans="1:9" x14ac:dyDescent="0.25">
      <c r="A1744" s="3" t="s">
        <v>49</v>
      </c>
      <c r="B1744" s="3" t="s">
        <v>1790</v>
      </c>
      <c r="C1744" s="3" t="s">
        <v>4607</v>
      </c>
      <c r="D1744" s="3" t="s">
        <v>7424</v>
      </c>
      <c r="E1744" s="3" t="s">
        <v>13058</v>
      </c>
      <c r="F1744" s="3" t="s">
        <v>10241</v>
      </c>
      <c r="G1744" s="3" t="s">
        <v>15875</v>
      </c>
      <c r="H1744" s="3" t="s">
        <v>18692</v>
      </c>
      <c r="I1744" s="3" t="s">
        <v>21509</v>
      </c>
    </row>
    <row r="1745" spans="1:9" x14ac:dyDescent="0.25">
      <c r="A1745" s="3" t="s">
        <v>49</v>
      </c>
      <c r="B1745" s="3" t="s">
        <v>1791</v>
      </c>
      <c r="C1745" s="3" t="s">
        <v>4608</v>
      </c>
      <c r="D1745" s="3" t="s">
        <v>7425</v>
      </c>
      <c r="E1745" s="3" t="s">
        <v>13059</v>
      </c>
      <c r="F1745" s="3" t="s">
        <v>10242</v>
      </c>
      <c r="G1745" s="3" t="s">
        <v>15876</v>
      </c>
      <c r="H1745" s="3" t="s">
        <v>18693</v>
      </c>
      <c r="I1745" s="3" t="s">
        <v>21510</v>
      </c>
    </row>
    <row r="1746" spans="1:9" x14ac:dyDescent="0.25">
      <c r="A1746" s="3" t="s">
        <v>49</v>
      </c>
      <c r="B1746" s="3" t="s">
        <v>1792</v>
      </c>
      <c r="C1746" s="3" t="s">
        <v>4609</v>
      </c>
      <c r="D1746" s="3" t="s">
        <v>7426</v>
      </c>
      <c r="E1746" s="3" t="s">
        <v>13060</v>
      </c>
      <c r="F1746" s="3" t="s">
        <v>10243</v>
      </c>
      <c r="G1746" s="3" t="s">
        <v>15877</v>
      </c>
      <c r="H1746" s="3" t="s">
        <v>18694</v>
      </c>
      <c r="I1746" s="3" t="s">
        <v>21511</v>
      </c>
    </row>
    <row r="1747" spans="1:9" x14ac:dyDescent="0.25">
      <c r="A1747" s="3" t="s">
        <v>49</v>
      </c>
      <c r="B1747" s="3" t="s">
        <v>1793</v>
      </c>
      <c r="C1747" s="3" t="s">
        <v>4610</v>
      </c>
      <c r="D1747" s="3" t="s">
        <v>7427</v>
      </c>
      <c r="E1747" s="3" t="s">
        <v>13061</v>
      </c>
      <c r="F1747" s="3" t="s">
        <v>10244</v>
      </c>
      <c r="G1747" s="3" t="s">
        <v>15878</v>
      </c>
      <c r="H1747" s="3" t="s">
        <v>18695</v>
      </c>
      <c r="I1747" s="3" t="s">
        <v>21512</v>
      </c>
    </row>
    <row r="1748" spans="1:9" x14ac:dyDescent="0.25">
      <c r="A1748" s="3" t="s">
        <v>49</v>
      </c>
      <c r="B1748" s="3" t="s">
        <v>1794</v>
      </c>
      <c r="C1748" s="3" t="s">
        <v>4611</v>
      </c>
      <c r="D1748" s="3" t="s">
        <v>7428</v>
      </c>
      <c r="E1748" s="3" t="s">
        <v>13062</v>
      </c>
      <c r="F1748" s="3" t="s">
        <v>10245</v>
      </c>
      <c r="G1748" s="3" t="s">
        <v>15879</v>
      </c>
      <c r="H1748" s="3" t="s">
        <v>18696</v>
      </c>
      <c r="I1748" s="3" t="s">
        <v>21513</v>
      </c>
    </row>
    <row r="1749" spans="1:9" x14ac:dyDescent="0.25">
      <c r="A1749" s="3" t="s">
        <v>49</v>
      </c>
      <c r="B1749" s="3" t="s">
        <v>1795</v>
      </c>
      <c r="C1749" s="3" t="s">
        <v>4612</v>
      </c>
      <c r="D1749" s="3" t="s">
        <v>7429</v>
      </c>
      <c r="E1749" s="3" t="s">
        <v>13063</v>
      </c>
      <c r="F1749" s="3" t="s">
        <v>10246</v>
      </c>
      <c r="G1749" s="3" t="s">
        <v>15880</v>
      </c>
      <c r="H1749" s="3" t="s">
        <v>18697</v>
      </c>
      <c r="I1749" s="3" t="s">
        <v>21514</v>
      </c>
    </row>
    <row r="1750" spans="1:9" x14ac:dyDescent="0.25">
      <c r="A1750" s="3" t="s">
        <v>49</v>
      </c>
      <c r="B1750" s="3" t="s">
        <v>1796</v>
      </c>
      <c r="C1750" s="3" t="s">
        <v>4613</v>
      </c>
      <c r="D1750" s="3" t="s">
        <v>7430</v>
      </c>
      <c r="E1750" s="3" t="s">
        <v>13064</v>
      </c>
      <c r="F1750" s="3" t="s">
        <v>10247</v>
      </c>
      <c r="G1750" s="3" t="s">
        <v>15881</v>
      </c>
      <c r="H1750" s="3" t="s">
        <v>18698</v>
      </c>
      <c r="I1750" s="3" t="s">
        <v>21515</v>
      </c>
    </row>
    <row r="1751" spans="1:9" x14ac:dyDescent="0.25">
      <c r="A1751" s="3" t="s">
        <v>49</v>
      </c>
      <c r="B1751" s="3" t="s">
        <v>1797</v>
      </c>
      <c r="C1751" s="3" t="s">
        <v>4614</v>
      </c>
      <c r="D1751" s="3" t="s">
        <v>7431</v>
      </c>
      <c r="E1751" s="3" t="s">
        <v>13065</v>
      </c>
      <c r="F1751" s="3" t="s">
        <v>10248</v>
      </c>
      <c r="G1751" s="3" t="s">
        <v>15882</v>
      </c>
      <c r="H1751" s="3" t="s">
        <v>18699</v>
      </c>
      <c r="I1751" s="3" t="s">
        <v>21516</v>
      </c>
    </row>
    <row r="1752" spans="1:9" x14ac:dyDescent="0.25">
      <c r="A1752" s="3" t="s">
        <v>49</v>
      </c>
      <c r="B1752" s="3" t="s">
        <v>1798</v>
      </c>
      <c r="C1752" s="3" t="s">
        <v>4615</v>
      </c>
      <c r="D1752" s="3" t="s">
        <v>7432</v>
      </c>
      <c r="E1752" s="3" t="s">
        <v>13066</v>
      </c>
      <c r="F1752" s="3" t="s">
        <v>10249</v>
      </c>
      <c r="G1752" s="3" t="s">
        <v>15883</v>
      </c>
      <c r="H1752" s="3" t="s">
        <v>18700</v>
      </c>
      <c r="I1752" s="3" t="s">
        <v>21517</v>
      </c>
    </row>
    <row r="1753" spans="1:9" x14ac:dyDescent="0.25">
      <c r="A1753" s="3" t="s">
        <v>49</v>
      </c>
      <c r="B1753" s="3" t="s">
        <v>1799</v>
      </c>
      <c r="C1753" s="3" t="s">
        <v>4616</v>
      </c>
      <c r="D1753" s="3" t="s">
        <v>7433</v>
      </c>
      <c r="E1753" s="3" t="s">
        <v>13067</v>
      </c>
      <c r="F1753" s="3" t="s">
        <v>10250</v>
      </c>
      <c r="G1753" s="3" t="s">
        <v>15884</v>
      </c>
      <c r="H1753" s="3" t="s">
        <v>18701</v>
      </c>
      <c r="I1753" s="3" t="s">
        <v>21518</v>
      </c>
    </row>
    <row r="1754" spans="1:9" x14ac:dyDescent="0.25">
      <c r="A1754" s="3" t="s">
        <v>49</v>
      </c>
      <c r="B1754" s="3" t="s">
        <v>1800</v>
      </c>
      <c r="C1754" s="3" t="s">
        <v>4617</v>
      </c>
      <c r="D1754" s="3" t="s">
        <v>7434</v>
      </c>
      <c r="E1754" s="3" t="s">
        <v>13068</v>
      </c>
      <c r="F1754" s="3" t="s">
        <v>10251</v>
      </c>
      <c r="G1754" s="3" t="s">
        <v>15885</v>
      </c>
      <c r="H1754" s="3" t="s">
        <v>18702</v>
      </c>
      <c r="I1754" s="3" t="s">
        <v>21519</v>
      </c>
    </row>
    <row r="1755" spans="1:9" x14ac:dyDescent="0.25">
      <c r="A1755" s="3" t="s">
        <v>49</v>
      </c>
      <c r="B1755" s="3" t="s">
        <v>1801</v>
      </c>
      <c r="C1755" s="3" t="s">
        <v>4618</v>
      </c>
      <c r="D1755" s="3" t="s">
        <v>7435</v>
      </c>
      <c r="E1755" s="3" t="s">
        <v>13069</v>
      </c>
      <c r="F1755" s="3" t="s">
        <v>10252</v>
      </c>
      <c r="G1755" s="3" t="s">
        <v>15886</v>
      </c>
      <c r="H1755" s="3" t="s">
        <v>18703</v>
      </c>
      <c r="I1755" s="3" t="s">
        <v>21520</v>
      </c>
    </row>
    <row r="1756" spans="1:9" x14ac:dyDescent="0.25">
      <c r="A1756" s="3" t="s">
        <v>49</v>
      </c>
      <c r="B1756" s="3" t="s">
        <v>1802</v>
      </c>
      <c r="C1756" s="3" t="s">
        <v>4619</v>
      </c>
      <c r="D1756" s="3" t="s">
        <v>7436</v>
      </c>
      <c r="E1756" s="3" t="s">
        <v>13070</v>
      </c>
      <c r="F1756" s="3" t="s">
        <v>10253</v>
      </c>
      <c r="G1756" s="3" t="s">
        <v>15887</v>
      </c>
      <c r="H1756" s="3" t="s">
        <v>18704</v>
      </c>
      <c r="I1756" s="3" t="s">
        <v>21521</v>
      </c>
    </row>
    <row r="1757" spans="1:9" x14ac:dyDescent="0.25">
      <c r="A1757" s="3" t="s">
        <v>49</v>
      </c>
      <c r="B1757" s="3" t="s">
        <v>1803</v>
      </c>
      <c r="C1757" s="3" t="s">
        <v>4620</v>
      </c>
      <c r="D1757" s="3" t="s">
        <v>7437</v>
      </c>
      <c r="E1757" s="3" t="s">
        <v>13071</v>
      </c>
      <c r="F1757" s="3" t="s">
        <v>10254</v>
      </c>
      <c r="G1757" s="3" t="s">
        <v>15888</v>
      </c>
      <c r="H1757" s="3" t="s">
        <v>18705</v>
      </c>
      <c r="I1757" s="3" t="s">
        <v>21522</v>
      </c>
    </row>
    <row r="1758" spans="1:9" x14ac:dyDescent="0.25">
      <c r="A1758" s="3" t="s">
        <v>49</v>
      </c>
      <c r="B1758" s="3" t="s">
        <v>1804</v>
      </c>
      <c r="C1758" s="3" t="s">
        <v>4621</v>
      </c>
      <c r="D1758" s="3" t="s">
        <v>7438</v>
      </c>
      <c r="E1758" s="3" t="s">
        <v>13072</v>
      </c>
      <c r="F1758" s="3" t="s">
        <v>10255</v>
      </c>
      <c r="G1758" s="3" t="s">
        <v>15889</v>
      </c>
      <c r="H1758" s="3" t="s">
        <v>18706</v>
      </c>
      <c r="I1758" s="3" t="s">
        <v>21523</v>
      </c>
    </row>
    <row r="1759" spans="1:9" x14ac:dyDescent="0.25">
      <c r="A1759" s="3" t="s">
        <v>49</v>
      </c>
      <c r="B1759" s="3" t="s">
        <v>1805</v>
      </c>
      <c r="C1759" s="3" t="s">
        <v>4622</v>
      </c>
      <c r="D1759" s="3" t="s">
        <v>7439</v>
      </c>
      <c r="E1759" s="3" t="s">
        <v>13073</v>
      </c>
      <c r="F1759" s="3" t="s">
        <v>10256</v>
      </c>
      <c r="G1759" s="3" t="s">
        <v>15890</v>
      </c>
      <c r="H1759" s="3" t="s">
        <v>18707</v>
      </c>
      <c r="I1759" s="3" t="s">
        <v>21524</v>
      </c>
    </row>
    <row r="1760" spans="1:9" x14ac:dyDescent="0.25">
      <c r="A1760" s="3" t="s">
        <v>49</v>
      </c>
      <c r="B1760" s="3" t="s">
        <v>1806</v>
      </c>
      <c r="C1760" s="3" t="s">
        <v>4623</v>
      </c>
      <c r="D1760" s="3" t="s">
        <v>7440</v>
      </c>
      <c r="E1760" s="3" t="s">
        <v>13074</v>
      </c>
      <c r="F1760" s="3" t="s">
        <v>10257</v>
      </c>
      <c r="G1760" s="3" t="s">
        <v>15891</v>
      </c>
      <c r="H1760" s="3" t="s">
        <v>18708</v>
      </c>
      <c r="I1760" s="3" t="s">
        <v>21525</v>
      </c>
    </row>
    <row r="1761" spans="1:9" x14ac:dyDescent="0.25">
      <c r="A1761" s="3" t="s">
        <v>49</v>
      </c>
      <c r="B1761" s="3" t="s">
        <v>1807</v>
      </c>
      <c r="C1761" s="3" t="s">
        <v>4624</v>
      </c>
      <c r="D1761" s="3" t="s">
        <v>7441</v>
      </c>
      <c r="E1761" s="3" t="s">
        <v>13075</v>
      </c>
      <c r="F1761" s="3" t="s">
        <v>10258</v>
      </c>
      <c r="G1761" s="3" t="s">
        <v>15892</v>
      </c>
      <c r="H1761" s="3" t="s">
        <v>18709</v>
      </c>
      <c r="I1761" s="3" t="s">
        <v>21526</v>
      </c>
    </row>
    <row r="1762" spans="1:9" x14ac:dyDescent="0.25">
      <c r="A1762" s="3" t="s">
        <v>49</v>
      </c>
      <c r="B1762" s="3" t="s">
        <v>1808</v>
      </c>
      <c r="C1762" s="3" t="s">
        <v>4625</v>
      </c>
      <c r="D1762" s="3" t="s">
        <v>7442</v>
      </c>
      <c r="E1762" s="3" t="s">
        <v>13076</v>
      </c>
      <c r="F1762" s="3" t="s">
        <v>10259</v>
      </c>
      <c r="G1762" s="3" t="s">
        <v>15893</v>
      </c>
      <c r="H1762" s="3" t="s">
        <v>18710</v>
      </c>
      <c r="I1762" s="3" t="s">
        <v>21527</v>
      </c>
    </row>
    <row r="1763" spans="1:9" x14ac:dyDescent="0.25">
      <c r="A1763" s="3" t="s">
        <v>49</v>
      </c>
      <c r="B1763" s="3" t="s">
        <v>1809</v>
      </c>
      <c r="C1763" s="3" t="s">
        <v>4626</v>
      </c>
      <c r="D1763" s="3" t="s">
        <v>7443</v>
      </c>
      <c r="E1763" s="3" t="s">
        <v>13077</v>
      </c>
      <c r="F1763" s="3" t="s">
        <v>10260</v>
      </c>
      <c r="G1763" s="3" t="s">
        <v>15894</v>
      </c>
      <c r="H1763" s="3" t="s">
        <v>18711</v>
      </c>
      <c r="I1763" s="3" t="s">
        <v>21528</v>
      </c>
    </row>
    <row r="1764" spans="1:9" x14ac:dyDescent="0.25">
      <c r="A1764" s="3" t="s">
        <v>49</v>
      </c>
      <c r="B1764" s="3" t="s">
        <v>1810</v>
      </c>
      <c r="C1764" s="3" t="s">
        <v>4627</v>
      </c>
      <c r="D1764" s="3" t="s">
        <v>7444</v>
      </c>
      <c r="E1764" s="3" t="s">
        <v>13078</v>
      </c>
      <c r="F1764" s="3" t="s">
        <v>10261</v>
      </c>
      <c r="G1764" s="3" t="s">
        <v>15895</v>
      </c>
      <c r="H1764" s="3" t="s">
        <v>18712</v>
      </c>
      <c r="I1764" s="3" t="s">
        <v>21529</v>
      </c>
    </row>
    <row r="1765" spans="1:9" x14ac:dyDescent="0.25">
      <c r="A1765" s="3" t="s">
        <v>49</v>
      </c>
      <c r="B1765" s="3" t="s">
        <v>1811</v>
      </c>
      <c r="C1765" s="3" t="s">
        <v>4628</v>
      </c>
      <c r="D1765" s="3" t="s">
        <v>7445</v>
      </c>
      <c r="E1765" s="3" t="s">
        <v>13079</v>
      </c>
      <c r="F1765" s="3" t="s">
        <v>10262</v>
      </c>
      <c r="G1765" s="3" t="s">
        <v>15896</v>
      </c>
      <c r="H1765" s="3" t="s">
        <v>18713</v>
      </c>
      <c r="I1765" s="3" t="s">
        <v>21530</v>
      </c>
    </row>
    <row r="1766" spans="1:9" x14ac:dyDescent="0.25">
      <c r="A1766" s="3" t="s">
        <v>49</v>
      </c>
      <c r="B1766" s="3" t="s">
        <v>1812</v>
      </c>
      <c r="C1766" s="3" t="s">
        <v>4629</v>
      </c>
      <c r="D1766" s="3" t="s">
        <v>7446</v>
      </c>
      <c r="E1766" s="3" t="s">
        <v>13080</v>
      </c>
      <c r="F1766" s="3" t="s">
        <v>10263</v>
      </c>
      <c r="G1766" s="3" t="s">
        <v>15897</v>
      </c>
      <c r="H1766" s="3" t="s">
        <v>18714</v>
      </c>
      <c r="I1766" s="3" t="s">
        <v>21531</v>
      </c>
    </row>
    <row r="1767" spans="1:9" x14ac:dyDescent="0.25">
      <c r="A1767" s="3" t="s">
        <v>49</v>
      </c>
      <c r="B1767" s="3" t="s">
        <v>1813</v>
      </c>
      <c r="C1767" s="3" t="s">
        <v>4630</v>
      </c>
      <c r="D1767" s="3" t="s">
        <v>7447</v>
      </c>
      <c r="E1767" s="3" t="s">
        <v>13081</v>
      </c>
      <c r="F1767" s="3" t="s">
        <v>10264</v>
      </c>
      <c r="G1767" s="3" t="s">
        <v>15898</v>
      </c>
      <c r="H1767" s="3" t="s">
        <v>18715</v>
      </c>
      <c r="I1767" s="3" t="s">
        <v>21532</v>
      </c>
    </row>
    <row r="1768" spans="1:9" x14ac:dyDescent="0.25">
      <c r="A1768" s="3" t="s">
        <v>49</v>
      </c>
      <c r="B1768" s="3" t="s">
        <v>1814</v>
      </c>
      <c r="C1768" s="3" t="s">
        <v>4631</v>
      </c>
      <c r="D1768" s="3" t="s">
        <v>7448</v>
      </c>
      <c r="E1768" s="3" t="s">
        <v>13082</v>
      </c>
      <c r="F1768" s="3" t="s">
        <v>10265</v>
      </c>
      <c r="G1768" s="3" t="s">
        <v>15899</v>
      </c>
      <c r="H1768" s="3" t="s">
        <v>18716</v>
      </c>
      <c r="I1768" s="3" t="s">
        <v>21533</v>
      </c>
    </row>
    <row r="1769" spans="1:9" x14ac:dyDescent="0.25">
      <c r="A1769" s="3" t="s">
        <v>49</v>
      </c>
      <c r="B1769" s="3" t="s">
        <v>1815</v>
      </c>
      <c r="C1769" s="3" t="s">
        <v>4632</v>
      </c>
      <c r="D1769" s="3" t="s">
        <v>7449</v>
      </c>
      <c r="E1769" s="3" t="s">
        <v>13083</v>
      </c>
      <c r="F1769" s="3" t="s">
        <v>10266</v>
      </c>
      <c r="G1769" s="3" t="s">
        <v>15900</v>
      </c>
      <c r="H1769" s="3" t="s">
        <v>18717</v>
      </c>
      <c r="I1769" s="3" t="s">
        <v>21534</v>
      </c>
    </row>
    <row r="1770" spans="1:9" x14ac:dyDescent="0.25">
      <c r="A1770" s="3" t="s">
        <v>49</v>
      </c>
      <c r="B1770" s="3" t="s">
        <v>1816</v>
      </c>
      <c r="C1770" s="3" t="s">
        <v>4633</v>
      </c>
      <c r="D1770" s="3" t="s">
        <v>7450</v>
      </c>
      <c r="E1770" s="3" t="s">
        <v>13084</v>
      </c>
      <c r="F1770" s="3" t="s">
        <v>10267</v>
      </c>
      <c r="G1770" s="3" t="s">
        <v>15901</v>
      </c>
      <c r="H1770" s="3" t="s">
        <v>18718</v>
      </c>
      <c r="I1770" s="3" t="s">
        <v>21535</v>
      </c>
    </row>
    <row r="1771" spans="1:9" x14ac:dyDescent="0.25">
      <c r="A1771" s="3" t="s">
        <v>49</v>
      </c>
      <c r="B1771" s="3" t="s">
        <v>1817</v>
      </c>
      <c r="C1771" s="3" t="s">
        <v>4634</v>
      </c>
      <c r="D1771" s="3" t="s">
        <v>7451</v>
      </c>
      <c r="E1771" s="3" t="s">
        <v>13085</v>
      </c>
      <c r="F1771" s="3" t="s">
        <v>10268</v>
      </c>
      <c r="G1771" s="3" t="s">
        <v>15902</v>
      </c>
      <c r="H1771" s="3" t="s">
        <v>18719</v>
      </c>
      <c r="I1771" s="3" t="s">
        <v>21536</v>
      </c>
    </row>
    <row r="1772" spans="1:9" x14ac:dyDescent="0.25">
      <c r="A1772" s="3" t="s">
        <v>49</v>
      </c>
      <c r="B1772" s="3" t="s">
        <v>1818</v>
      </c>
      <c r="C1772" s="3" t="s">
        <v>4635</v>
      </c>
      <c r="D1772" s="3" t="s">
        <v>7452</v>
      </c>
      <c r="E1772" s="3" t="s">
        <v>13086</v>
      </c>
      <c r="F1772" s="3" t="s">
        <v>10269</v>
      </c>
      <c r="G1772" s="3" t="s">
        <v>15903</v>
      </c>
      <c r="H1772" s="3" t="s">
        <v>18720</v>
      </c>
      <c r="I1772" s="3" t="s">
        <v>21537</v>
      </c>
    </row>
    <row r="1773" spans="1:9" x14ac:dyDescent="0.25">
      <c r="A1773" s="3" t="s">
        <v>49</v>
      </c>
      <c r="B1773" s="3" t="s">
        <v>1819</v>
      </c>
      <c r="C1773" s="3" t="s">
        <v>4636</v>
      </c>
      <c r="D1773" s="3" t="s">
        <v>7453</v>
      </c>
      <c r="E1773" s="3" t="s">
        <v>13087</v>
      </c>
      <c r="F1773" s="3" t="s">
        <v>10270</v>
      </c>
      <c r="G1773" s="3" t="s">
        <v>15904</v>
      </c>
      <c r="H1773" s="3" t="s">
        <v>18721</v>
      </c>
      <c r="I1773" s="3" t="s">
        <v>21538</v>
      </c>
    </row>
    <row r="1774" spans="1:9" x14ac:dyDescent="0.25">
      <c r="A1774" s="3" t="s">
        <v>49</v>
      </c>
      <c r="B1774" s="3" t="s">
        <v>1820</v>
      </c>
      <c r="C1774" s="3" t="s">
        <v>4637</v>
      </c>
      <c r="D1774" s="3" t="s">
        <v>7454</v>
      </c>
      <c r="E1774" s="3" t="s">
        <v>13088</v>
      </c>
      <c r="F1774" s="3" t="s">
        <v>10271</v>
      </c>
      <c r="G1774" s="3" t="s">
        <v>15905</v>
      </c>
      <c r="H1774" s="3" t="s">
        <v>18722</v>
      </c>
      <c r="I1774" s="3" t="s">
        <v>21539</v>
      </c>
    </row>
    <row r="1775" spans="1:9" x14ac:dyDescent="0.25">
      <c r="A1775" s="3" t="s">
        <v>49</v>
      </c>
      <c r="B1775" s="3" t="s">
        <v>1821</v>
      </c>
      <c r="C1775" s="3" t="s">
        <v>4638</v>
      </c>
      <c r="D1775" s="3" t="s">
        <v>7455</v>
      </c>
      <c r="E1775" s="3" t="s">
        <v>13089</v>
      </c>
      <c r="F1775" s="3" t="s">
        <v>10272</v>
      </c>
      <c r="G1775" s="3" t="s">
        <v>15906</v>
      </c>
      <c r="H1775" s="3" t="s">
        <v>18723</v>
      </c>
      <c r="I1775" s="3" t="s">
        <v>21540</v>
      </c>
    </row>
    <row r="1776" spans="1:9" x14ac:dyDescent="0.25">
      <c r="A1776" s="3" t="s">
        <v>49</v>
      </c>
      <c r="B1776" s="3" t="s">
        <v>1822</v>
      </c>
      <c r="C1776" s="3" t="s">
        <v>4639</v>
      </c>
      <c r="D1776" s="3" t="s">
        <v>7456</v>
      </c>
      <c r="E1776" s="3" t="s">
        <v>13090</v>
      </c>
      <c r="F1776" s="3" t="s">
        <v>10273</v>
      </c>
      <c r="G1776" s="3" t="s">
        <v>15907</v>
      </c>
      <c r="H1776" s="3" t="s">
        <v>18724</v>
      </c>
      <c r="I1776" s="3" t="s">
        <v>21541</v>
      </c>
    </row>
    <row r="1777" spans="1:9" x14ac:dyDescent="0.25">
      <c r="A1777" s="3" t="s">
        <v>49</v>
      </c>
      <c r="B1777" s="3" t="s">
        <v>1823</v>
      </c>
      <c r="C1777" s="3" t="s">
        <v>4640</v>
      </c>
      <c r="D1777" s="3" t="s">
        <v>7457</v>
      </c>
      <c r="E1777" s="3" t="s">
        <v>13091</v>
      </c>
      <c r="F1777" s="3" t="s">
        <v>10274</v>
      </c>
      <c r="G1777" s="3" t="s">
        <v>15908</v>
      </c>
      <c r="H1777" s="3" t="s">
        <v>18725</v>
      </c>
      <c r="I1777" s="3" t="s">
        <v>21542</v>
      </c>
    </row>
    <row r="1778" spans="1:9" x14ac:dyDescent="0.25">
      <c r="A1778" s="3" t="s">
        <v>49</v>
      </c>
      <c r="B1778" s="3" t="s">
        <v>1824</v>
      </c>
      <c r="C1778" s="3" t="s">
        <v>4641</v>
      </c>
      <c r="D1778" s="3" t="s">
        <v>7458</v>
      </c>
      <c r="E1778" s="3" t="s">
        <v>13092</v>
      </c>
      <c r="F1778" s="3" t="s">
        <v>10275</v>
      </c>
      <c r="G1778" s="3" t="s">
        <v>15909</v>
      </c>
      <c r="H1778" s="3" t="s">
        <v>18726</v>
      </c>
      <c r="I1778" s="3" t="s">
        <v>21543</v>
      </c>
    </row>
    <row r="1779" spans="1:9" x14ac:dyDescent="0.25">
      <c r="A1779" s="3" t="s">
        <v>49</v>
      </c>
      <c r="B1779" s="3" t="s">
        <v>1825</v>
      </c>
      <c r="C1779" s="3" t="s">
        <v>4642</v>
      </c>
      <c r="D1779" s="3" t="s">
        <v>7459</v>
      </c>
      <c r="E1779" s="3" t="s">
        <v>13093</v>
      </c>
      <c r="F1779" s="3" t="s">
        <v>10276</v>
      </c>
      <c r="G1779" s="3" t="s">
        <v>15910</v>
      </c>
      <c r="H1779" s="3" t="s">
        <v>18727</v>
      </c>
      <c r="I1779" s="3" t="s">
        <v>21544</v>
      </c>
    </row>
    <row r="1780" spans="1:9" x14ac:dyDescent="0.25">
      <c r="A1780" s="3" t="s">
        <v>49</v>
      </c>
      <c r="B1780" s="3" t="s">
        <v>1826</v>
      </c>
      <c r="C1780" s="3" t="s">
        <v>4643</v>
      </c>
      <c r="D1780" s="3" t="s">
        <v>7460</v>
      </c>
      <c r="E1780" s="3" t="s">
        <v>13094</v>
      </c>
      <c r="F1780" s="3" t="s">
        <v>10277</v>
      </c>
      <c r="G1780" s="3" t="s">
        <v>15911</v>
      </c>
      <c r="H1780" s="3" t="s">
        <v>18728</v>
      </c>
      <c r="I1780" s="3" t="s">
        <v>21545</v>
      </c>
    </row>
    <row r="1781" spans="1:9" x14ac:dyDescent="0.25">
      <c r="A1781" s="3" t="s">
        <v>49</v>
      </c>
      <c r="B1781" s="3" t="s">
        <v>1827</v>
      </c>
      <c r="C1781" s="3" t="s">
        <v>4644</v>
      </c>
      <c r="D1781" s="3" t="s">
        <v>7461</v>
      </c>
      <c r="E1781" s="3" t="s">
        <v>13095</v>
      </c>
      <c r="F1781" s="3" t="s">
        <v>10278</v>
      </c>
      <c r="G1781" s="3" t="s">
        <v>15912</v>
      </c>
      <c r="H1781" s="3" t="s">
        <v>18729</v>
      </c>
      <c r="I1781" s="3" t="s">
        <v>21546</v>
      </c>
    </row>
    <row r="1782" spans="1:9" x14ac:dyDescent="0.25">
      <c r="A1782" s="3" t="s">
        <v>49</v>
      </c>
      <c r="B1782" s="3" t="s">
        <v>1828</v>
      </c>
      <c r="C1782" s="3" t="s">
        <v>4645</v>
      </c>
      <c r="D1782" s="3" t="s">
        <v>7462</v>
      </c>
      <c r="E1782" s="3" t="s">
        <v>13096</v>
      </c>
      <c r="F1782" s="3" t="s">
        <v>10279</v>
      </c>
      <c r="G1782" s="3" t="s">
        <v>15913</v>
      </c>
      <c r="H1782" s="3" t="s">
        <v>18730</v>
      </c>
      <c r="I1782" s="3" t="s">
        <v>21547</v>
      </c>
    </row>
    <row r="1783" spans="1:9" x14ac:dyDescent="0.25">
      <c r="A1783" s="3" t="s">
        <v>49</v>
      </c>
      <c r="B1783" s="3" t="s">
        <v>1829</v>
      </c>
      <c r="C1783" s="3" t="s">
        <v>4646</v>
      </c>
      <c r="D1783" s="3" t="s">
        <v>7463</v>
      </c>
      <c r="E1783" s="3" t="s">
        <v>13097</v>
      </c>
      <c r="F1783" s="3" t="s">
        <v>10280</v>
      </c>
      <c r="G1783" s="3" t="s">
        <v>15914</v>
      </c>
      <c r="H1783" s="3" t="s">
        <v>18731</v>
      </c>
      <c r="I1783" s="3" t="s">
        <v>21548</v>
      </c>
    </row>
    <row r="1784" spans="1:9" x14ac:dyDescent="0.25">
      <c r="A1784" s="3" t="s">
        <v>49</v>
      </c>
      <c r="B1784" s="3" t="s">
        <v>1830</v>
      </c>
      <c r="C1784" s="3" t="s">
        <v>4647</v>
      </c>
      <c r="D1784" s="3" t="s">
        <v>7464</v>
      </c>
      <c r="E1784" s="3" t="s">
        <v>13098</v>
      </c>
      <c r="F1784" s="3" t="s">
        <v>10281</v>
      </c>
      <c r="G1784" s="3" t="s">
        <v>15915</v>
      </c>
      <c r="H1784" s="3" t="s">
        <v>18732</v>
      </c>
      <c r="I1784" s="3" t="s">
        <v>21549</v>
      </c>
    </row>
    <row r="1785" spans="1:9" x14ac:dyDescent="0.25">
      <c r="A1785" s="3" t="s">
        <v>49</v>
      </c>
      <c r="B1785" s="3" t="s">
        <v>1831</v>
      </c>
      <c r="C1785" s="3" t="s">
        <v>4648</v>
      </c>
      <c r="D1785" s="3" t="s">
        <v>7465</v>
      </c>
      <c r="E1785" s="3" t="s">
        <v>13099</v>
      </c>
      <c r="F1785" s="3" t="s">
        <v>10282</v>
      </c>
      <c r="G1785" s="3" t="s">
        <v>15916</v>
      </c>
      <c r="H1785" s="3" t="s">
        <v>18733</v>
      </c>
      <c r="I1785" s="3" t="s">
        <v>21550</v>
      </c>
    </row>
    <row r="1786" spans="1:9" x14ac:dyDescent="0.25">
      <c r="A1786" s="3" t="s">
        <v>49</v>
      </c>
      <c r="B1786" s="3" t="s">
        <v>1832</v>
      </c>
      <c r="C1786" s="3" t="s">
        <v>4649</v>
      </c>
      <c r="D1786" s="3" t="s">
        <v>7466</v>
      </c>
      <c r="E1786" s="3" t="s">
        <v>13100</v>
      </c>
      <c r="F1786" s="3" t="s">
        <v>10283</v>
      </c>
      <c r="G1786" s="3" t="s">
        <v>15917</v>
      </c>
      <c r="H1786" s="3" t="s">
        <v>18734</v>
      </c>
      <c r="I1786" s="3" t="s">
        <v>21551</v>
      </c>
    </row>
    <row r="1787" spans="1:9" x14ac:dyDescent="0.25">
      <c r="A1787" s="3" t="s">
        <v>49</v>
      </c>
      <c r="B1787" s="3" t="s">
        <v>1833</v>
      </c>
      <c r="C1787" s="3" t="s">
        <v>4650</v>
      </c>
      <c r="D1787" s="3" t="s">
        <v>7467</v>
      </c>
      <c r="E1787" s="3" t="s">
        <v>13101</v>
      </c>
      <c r="F1787" s="3" t="s">
        <v>10284</v>
      </c>
      <c r="G1787" s="3" t="s">
        <v>15918</v>
      </c>
      <c r="H1787" s="3" t="s">
        <v>18735</v>
      </c>
      <c r="I1787" s="3" t="s">
        <v>21552</v>
      </c>
    </row>
    <row r="1788" spans="1:9" x14ac:dyDescent="0.25">
      <c r="A1788" s="3" t="s">
        <v>49</v>
      </c>
      <c r="B1788" s="3" t="s">
        <v>1834</v>
      </c>
      <c r="C1788" s="3" t="s">
        <v>4651</v>
      </c>
      <c r="D1788" s="3" t="s">
        <v>7468</v>
      </c>
      <c r="E1788" s="3" t="s">
        <v>13102</v>
      </c>
      <c r="F1788" s="3" t="s">
        <v>10285</v>
      </c>
      <c r="G1788" s="3" t="s">
        <v>15919</v>
      </c>
      <c r="H1788" s="3" t="s">
        <v>18736</v>
      </c>
      <c r="I1788" s="3" t="s">
        <v>21553</v>
      </c>
    </row>
    <row r="1789" spans="1:9" x14ac:dyDescent="0.25">
      <c r="A1789" s="3" t="s">
        <v>49</v>
      </c>
      <c r="B1789" s="3" t="s">
        <v>1835</v>
      </c>
      <c r="C1789" s="3" t="s">
        <v>4652</v>
      </c>
      <c r="D1789" s="3" t="s">
        <v>7469</v>
      </c>
      <c r="E1789" s="3" t="s">
        <v>13103</v>
      </c>
      <c r="F1789" s="3" t="s">
        <v>10286</v>
      </c>
      <c r="G1789" s="3" t="s">
        <v>15920</v>
      </c>
      <c r="H1789" s="3" t="s">
        <v>18737</v>
      </c>
      <c r="I1789" s="3" t="s">
        <v>21554</v>
      </c>
    </row>
    <row r="1790" spans="1:9" x14ac:dyDescent="0.25">
      <c r="A1790" s="3" t="s">
        <v>49</v>
      </c>
      <c r="B1790" s="3" t="s">
        <v>1836</v>
      </c>
      <c r="C1790" s="3" t="s">
        <v>4653</v>
      </c>
      <c r="D1790" s="3" t="s">
        <v>7470</v>
      </c>
      <c r="E1790" s="3" t="s">
        <v>13104</v>
      </c>
      <c r="F1790" s="3" t="s">
        <v>10287</v>
      </c>
      <c r="G1790" s="3" t="s">
        <v>15921</v>
      </c>
      <c r="H1790" s="3" t="s">
        <v>18738</v>
      </c>
      <c r="I1790" s="3" t="s">
        <v>21555</v>
      </c>
    </row>
    <row r="1791" spans="1:9" x14ac:dyDescent="0.25">
      <c r="A1791" s="3" t="s">
        <v>49</v>
      </c>
      <c r="B1791" s="3" t="s">
        <v>1837</v>
      </c>
      <c r="C1791" s="3" t="s">
        <v>4654</v>
      </c>
      <c r="D1791" s="3" t="s">
        <v>7471</v>
      </c>
      <c r="E1791" s="3" t="s">
        <v>13105</v>
      </c>
      <c r="F1791" s="3" t="s">
        <v>10288</v>
      </c>
      <c r="G1791" s="3" t="s">
        <v>15922</v>
      </c>
      <c r="H1791" s="3" t="s">
        <v>18739</v>
      </c>
      <c r="I1791" s="3" t="s">
        <v>21556</v>
      </c>
    </row>
    <row r="1792" spans="1:9" x14ac:dyDescent="0.25">
      <c r="A1792" s="3" t="s">
        <v>49</v>
      </c>
      <c r="B1792" s="3" t="s">
        <v>1838</v>
      </c>
      <c r="C1792" s="3" t="s">
        <v>4655</v>
      </c>
      <c r="D1792" s="3" t="s">
        <v>7472</v>
      </c>
      <c r="E1792" s="3" t="s">
        <v>13106</v>
      </c>
      <c r="F1792" s="3" t="s">
        <v>10289</v>
      </c>
      <c r="G1792" s="3" t="s">
        <v>15923</v>
      </c>
      <c r="H1792" s="3" t="s">
        <v>18740</v>
      </c>
      <c r="I1792" s="3" t="s">
        <v>21557</v>
      </c>
    </row>
    <row r="1793" spans="1:9" x14ac:dyDescent="0.25">
      <c r="A1793" s="3" t="s">
        <v>49</v>
      </c>
      <c r="B1793" s="3" t="s">
        <v>1839</v>
      </c>
      <c r="C1793" s="3" t="s">
        <v>4656</v>
      </c>
      <c r="D1793" s="3" t="s">
        <v>7473</v>
      </c>
      <c r="E1793" s="3" t="s">
        <v>13107</v>
      </c>
      <c r="F1793" s="3" t="s">
        <v>10290</v>
      </c>
      <c r="G1793" s="3" t="s">
        <v>15924</v>
      </c>
      <c r="H1793" s="3" t="s">
        <v>18741</v>
      </c>
      <c r="I1793" s="3" t="s">
        <v>21558</v>
      </c>
    </row>
    <row r="1794" spans="1:9" x14ac:dyDescent="0.25">
      <c r="A1794" s="3" t="s">
        <v>49</v>
      </c>
      <c r="B1794" s="3" t="s">
        <v>1840</v>
      </c>
      <c r="C1794" s="3" t="s">
        <v>4657</v>
      </c>
      <c r="D1794" s="3" t="s">
        <v>7474</v>
      </c>
      <c r="E1794" s="3" t="s">
        <v>13108</v>
      </c>
      <c r="F1794" s="3" t="s">
        <v>10291</v>
      </c>
      <c r="G1794" s="3" t="s">
        <v>15925</v>
      </c>
      <c r="H1794" s="3" t="s">
        <v>18742</v>
      </c>
      <c r="I1794" s="3" t="s">
        <v>21559</v>
      </c>
    </row>
    <row r="1795" spans="1:9" x14ac:dyDescent="0.25">
      <c r="A1795" s="3" t="s">
        <v>49</v>
      </c>
      <c r="B1795" s="3" t="s">
        <v>1841</v>
      </c>
      <c r="C1795" s="3" t="s">
        <v>4658</v>
      </c>
      <c r="D1795" s="3" t="s">
        <v>7475</v>
      </c>
      <c r="E1795" s="3" t="s">
        <v>13109</v>
      </c>
      <c r="F1795" s="3" t="s">
        <v>10292</v>
      </c>
      <c r="G1795" s="3" t="s">
        <v>15926</v>
      </c>
      <c r="H1795" s="3" t="s">
        <v>18743</v>
      </c>
      <c r="I1795" s="3" t="s">
        <v>21560</v>
      </c>
    </row>
    <row r="1796" spans="1:9" x14ac:dyDescent="0.25">
      <c r="A1796" s="3" t="s">
        <v>49</v>
      </c>
      <c r="B1796" s="3" t="s">
        <v>1842</v>
      </c>
      <c r="C1796" s="3" t="s">
        <v>4659</v>
      </c>
      <c r="D1796" s="3" t="s">
        <v>7476</v>
      </c>
      <c r="E1796" s="3" t="s">
        <v>13110</v>
      </c>
      <c r="F1796" s="3" t="s">
        <v>10293</v>
      </c>
      <c r="G1796" s="3" t="s">
        <v>15927</v>
      </c>
      <c r="H1796" s="3" t="s">
        <v>18744</v>
      </c>
      <c r="I1796" s="3" t="s">
        <v>21561</v>
      </c>
    </row>
    <row r="1797" spans="1:9" x14ac:dyDescent="0.25">
      <c r="A1797" s="3" t="s">
        <v>49</v>
      </c>
      <c r="B1797" s="3" t="s">
        <v>1843</v>
      </c>
      <c r="C1797" s="3" t="s">
        <v>4660</v>
      </c>
      <c r="D1797" s="3" t="s">
        <v>7477</v>
      </c>
      <c r="E1797" s="3" t="s">
        <v>13111</v>
      </c>
      <c r="F1797" s="3" t="s">
        <v>10294</v>
      </c>
      <c r="G1797" s="3" t="s">
        <v>15928</v>
      </c>
      <c r="H1797" s="3" t="s">
        <v>18745</v>
      </c>
      <c r="I1797" s="3" t="s">
        <v>21562</v>
      </c>
    </row>
    <row r="1798" spans="1:9" x14ac:dyDescent="0.25">
      <c r="A1798" s="3" t="s">
        <v>49</v>
      </c>
      <c r="B1798" s="3" t="s">
        <v>1844</v>
      </c>
      <c r="C1798" s="3" t="s">
        <v>4661</v>
      </c>
      <c r="D1798" s="3" t="s">
        <v>7478</v>
      </c>
      <c r="E1798" s="3" t="s">
        <v>13112</v>
      </c>
      <c r="F1798" s="3" t="s">
        <v>10295</v>
      </c>
      <c r="G1798" s="3" t="s">
        <v>15929</v>
      </c>
      <c r="H1798" s="3" t="s">
        <v>18746</v>
      </c>
      <c r="I1798" s="3" t="s">
        <v>21563</v>
      </c>
    </row>
    <row r="1799" spans="1:9" x14ac:dyDescent="0.25">
      <c r="A1799" s="3" t="s">
        <v>49</v>
      </c>
      <c r="B1799" s="3" t="s">
        <v>1845</v>
      </c>
      <c r="C1799" s="3" t="s">
        <v>4662</v>
      </c>
      <c r="D1799" s="3" t="s">
        <v>7479</v>
      </c>
      <c r="E1799" s="3" t="s">
        <v>13113</v>
      </c>
      <c r="F1799" s="3" t="s">
        <v>10296</v>
      </c>
      <c r="G1799" s="3" t="s">
        <v>15930</v>
      </c>
      <c r="H1799" s="3" t="s">
        <v>18747</v>
      </c>
      <c r="I1799" s="3" t="s">
        <v>21564</v>
      </c>
    </row>
    <row r="1800" spans="1:9" x14ac:dyDescent="0.25">
      <c r="A1800" s="3" t="s">
        <v>49</v>
      </c>
      <c r="B1800" s="3" t="s">
        <v>1846</v>
      </c>
      <c r="C1800" s="3" t="s">
        <v>4663</v>
      </c>
      <c r="D1800" s="3" t="s">
        <v>7480</v>
      </c>
      <c r="E1800" s="3" t="s">
        <v>13114</v>
      </c>
      <c r="F1800" s="3" t="s">
        <v>10297</v>
      </c>
      <c r="G1800" s="3" t="s">
        <v>15931</v>
      </c>
      <c r="H1800" s="3" t="s">
        <v>18748</v>
      </c>
      <c r="I1800" s="3" t="s">
        <v>21565</v>
      </c>
    </row>
    <row r="1801" spans="1:9" x14ac:dyDescent="0.25">
      <c r="A1801" s="3" t="s">
        <v>49</v>
      </c>
      <c r="B1801" s="3" t="s">
        <v>1847</v>
      </c>
      <c r="C1801" s="3" t="s">
        <v>4664</v>
      </c>
      <c r="D1801" s="3" t="s">
        <v>7481</v>
      </c>
      <c r="E1801" s="3" t="s">
        <v>13115</v>
      </c>
      <c r="F1801" s="3" t="s">
        <v>10298</v>
      </c>
      <c r="G1801" s="3" t="s">
        <v>15932</v>
      </c>
      <c r="H1801" s="3" t="s">
        <v>18749</v>
      </c>
      <c r="I1801" s="3" t="s">
        <v>21566</v>
      </c>
    </row>
    <row r="1802" spans="1:9" x14ac:dyDescent="0.25">
      <c r="A1802" s="3" t="s">
        <v>49</v>
      </c>
      <c r="B1802" s="3" t="s">
        <v>1848</v>
      </c>
      <c r="C1802" s="3" t="s">
        <v>4665</v>
      </c>
      <c r="D1802" s="3" t="s">
        <v>7482</v>
      </c>
      <c r="E1802" s="3" t="s">
        <v>13116</v>
      </c>
      <c r="F1802" s="3" t="s">
        <v>10299</v>
      </c>
      <c r="G1802" s="3" t="s">
        <v>15933</v>
      </c>
      <c r="H1802" s="3" t="s">
        <v>18750</v>
      </c>
      <c r="I1802" s="3" t="s">
        <v>21567</v>
      </c>
    </row>
    <row r="1803" spans="1:9" x14ac:dyDescent="0.25">
      <c r="A1803" s="3" t="s">
        <v>49</v>
      </c>
      <c r="B1803" s="3" t="s">
        <v>1849</v>
      </c>
      <c r="C1803" s="3" t="s">
        <v>4666</v>
      </c>
      <c r="D1803" s="3" t="s">
        <v>7483</v>
      </c>
      <c r="E1803" s="3" t="s">
        <v>13117</v>
      </c>
      <c r="F1803" s="3" t="s">
        <v>10300</v>
      </c>
      <c r="G1803" s="3" t="s">
        <v>15934</v>
      </c>
      <c r="H1803" s="3" t="s">
        <v>18751</v>
      </c>
      <c r="I1803" s="3" t="s">
        <v>21568</v>
      </c>
    </row>
    <row r="1804" spans="1:9" x14ac:dyDescent="0.25">
      <c r="A1804" s="3" t="s">
        <v>49</v>
      </c>
      <c r="B1804" s="3" t="s">
        <v>1850</v>
      </c>
      <c r="C1804" s="3" t="s">
        <v>4667</v>
      </c>
      <c r="D1804" s="3" t="s">
        <v>7484</v>
      </c>
      <c r="E1804" s="3" t="s">
        <v>13118</v>
      </c>
      <c r="F1804" s="3" t="s">
        <v>10301</v>
      </c>
      <c r="G1804" s="3" t="s">
        <v>15935</v>
      </c>
      <c r="H1804" s="3" t="s">
        <v>18752</v>
      </c>
      <c r="I1804" s="3" t="s">
        <v>21569</v>
      </c>
    </row>
    <row r="1805" spans="1:9" x14ac:dyDescent="0.25">
      <c r="A1805" s="3" t="s">
        <v>49</v>
      </c>
      <c r="B1805" s="3" t="s">
        <v>1851</v>
      </c>
      <c r="C1805" s="3" t="s">
        <v>4668</v>
      </c>
      <c r="D1805" s="3" t="s">
        <v>7485</v>
      </c>
      <c r="E1805" s="3" t="s">
        <v>13119</v>
      </c>
      <c r="F1805" s="3" t="s">
        <v>10302</v>
      </c>
      <c r="G1805" s="3" t="s">
        <v>15936</v>
      </c>
      <c r="H1805" s="3" t="s">
        <v>18753</v>
      </c>
      <c r="I1805" s="3" t="s">
        <v>21570</v>
      </c>
    </row>
    <row r="1806" spans="1:9" x14ac:dyDescent="0.25">
      <c r="A1806" s="3" t="s">
        <v>49</v>
      </c>
      <c r="B1806" s="3" t="s">
        <v>1852</v>
      </c>
      <c r="C1806" s="3" t="s">
        <v>4669</v>
      </c>
      <c r="D1806" s="3" t="s">
        <v>7486</v>
      </c>
      <c r="E1806" s="3" t="s">
        <v>13120</v>
      </c>
      <c r="F1806" s="3" t="s">
        <v>10303</v>
      </c>
      <c r="G1806" s="3" t="s">
        <v>15937</v>
      </c>
      <c r="H1806" s="3" t="s">
        <v>18754</v>
      </c>
      <c r="I1806" s="3" t="s">
        <v>21571</v>
      </c>
    </row>
    <row r="1807" spans="1:9" x14ac:dyDescent="0.25">
      <c r="A1807" s="3" t="s">
        <v>49</v>
      </c>
      <c r="B1807" s="3" t="s">
        <v>1853</v>
      </c>
      <c r="C1807" s="3" t="s">
        <v>4670</v>
      </c>
      <c r="D1807" s="3" t="s">
        <v>7487</v>
      </c>
      <c r="E1807" s="3" t="s">
        <v>13121</v>
      </c>
      <c r="F1807" s="3" t="s">
        <v>10304</v>
      </c>
      <c r="G1807" s="3" t="s">
        <v>15938</v>
      </c>
      <c r="H1807" s="3" t="s">
        <v>18755</v>
      </c>
      <c r="I1807" s="3" t="s">
        <v>21572</v>
      </c>
    </row>
    <row r="1808" spans="1:9" x14ac:dyDescent="0.25">
      <c r="A1808" s="3" t="s">
        <v>49</v>
      </c>
      <c r="B1808" s="3" t="s">
        <v>1854</v>
      </c>
      <c r="C1808" s="3" t="s">
        <v>4671</v>
      </c>
      <c r="D1808" s="3" t="s">
        <v>7488</v>
      </c>
      <c r="E1808" s="3" t="s">
        <v>13122</v>
      </c>
      <c r="F1808" s="3" t="s">
        <v>10305</v>
      </c>
      <c r="G1808" s="3" t="s">
        <v>15939</v>
      </c>
      <c r="H1808" s="3" t="s">
        <v>18756</v>
      </c>
      <c r="I1808" s="3" t="s">
        <v>21573</v>
      </c>
    </row>
    <row r="1809" spans="1:9" x14ac:dyDescent="0.25">
      <c r="A1809" s="3" t="s">
        <v>49</v>
      </c>
      <c r="B1809" s="3" t="s">
        <v>1855</v>
      </c>
      <c r="C1809" s="3" t="s">
        <v>4672</v>
      </c>
      <c r="D1809" s="3" t="s">
        <v>7489</v>
      </c>
      <c r="E1809" s="3" t="s">
        <v>13123</v>
      </c>
      <c r="F1809" s="3" t="s">
        <v>10306</v>
      </c>
      <c r="G1809" s="3" t="s">
        <v>15940</v>
      </c>
      <c r="H1809" s="3" t="s">
        <v>18757</v>
      </c>
      <c r="I1809" s="3" t="s">
        <v>21574</v>
      </c>
    </row>
    <row r="1810" spans="1:9" x14ac:dyDescent="0.25">
      <c r="A1810" s="3" t="s">
        <v>49</v>
      </c>
      <c r="B1810" s="3" t="s">
        <v>1856</v>
      </c>
      <c r="C1810" s="3" t="s">
        <v>4673</v>
      </c>
      <c r="D1810" s="3" t="s">
        <v>7490</v>
      </c>
      <c r="E1810" s="3" t="s">
        <v>13124</v>
      </c>
      <c r="F1810" s="3" t="s">
        <v>10307</v>
      </c>
      <c r="G1810" s="3" t="s">
        <v>15941</v>
      </c>
      <c r="H1810" s="3" t="s">
        <v>18758</v>
      </c>
      <c r="I1810" s="3" t="s">
        <v>21575</v>
      </c>
    </row>
    <row r="1811" spans="1:9" x14ac:dyDescent="0.25">
      <c r="A1811" s="3" t="s">
        <v>49</v>
      </c>
      <c r="B1811" s="3" t="s">
        <v>1857</v>
      </c>
      <c r="C1811" s="3" t="s">
        <v>4674</v>
      </c>
      <c r="D1811" s="3" t="s">
        <v>7491</v>
      </c>
      <c r="E1811" s="3" t="s">
        <v>13125</v>
      </c>
      <c r="F1811" s="3" t="s">
        <v>10308</v>
      </c>
      <c r="G1811" s="3" t="s">
        <v>15942</v>
      </c>
      <c r="H1811" s="3" t="s">
        <v>18759</v>
      </c>
      <c r="I1811" s="3" t="s">
        <v>21576</v>
      </c>
    </row>
    <row r="1812" spans="1:9" x14ac:dyDescent="0.25">
      <c r="A1812" s="3" t="s">
        <v>49</v>
      </c>
      <c r="B1812" s="3" t="s">
        <v>1858</v>
      </c>
      <c r="C1812" s="3" t="s">
        <v>4675</v>
      </c>
      <c r="D1812" s="3" t="s">
        <v>7492</v>
      </c>
      <c r="E1812" s="3" t="s">
        <v>13126</v>
      </c>
      <c r="F1812" s="3" t="s">
        <v>10309</v>
      </c>
      <c r="G1812" s="3" t="s">
        <v>15943</v>
      </c>
      <c r="H1812" s="3" t="s">
        <v>18760</v>
      </c>
      <c r="I1812" s="3" t="s">
        <v>21577</v>
      </c>
    </row>
    <row r="1813" spans="1:9" x14ac:dyDescent="0.25">
      <c r="A1813" s="3" t="s">
        <v>49</v>
      </c>
      <c r="B1813" s="3" t="s">
        <v>1859</v>
      </c>
      <c r="C1813" s="3" t="s">
        <v>4676</v>
      </c>
      <c r="D1813" s="3" t="s">
        <v>7493</v>
      </c>
      <c r="E1813" s="3" t="s">
        <v>13127</v>
      </c>
      <c r="F1813" s="3" t="s">
        <v>10310</v>
      </c>
      <c r="G1813" s="3" t="s">
        <v>15944</v>
      </c>
      <c r="H1813" s="3" t="s">
        <v>18761</v>
      </c>
      <c r="I1813" s="3" t="s">
        <v>21578</v>
      </c>
    </row>
    <row r="1814" spans="1:9" x14ac:dyDescent="0.25">
      <c r="A1814" s="3" t="s">
        <v>49</v>
      </c>
      <c r="B1814" s="3" t="s">
        <v>1860</v>
      </c>
      <c r="C1814" s="3" t="s">
        <v>4677</v>
      </c>
      <c r="D1814" s="3" t="s">
        <v>7494</v>
      </c>
      <c r="E1814" s="3" t="s">
        <v>13128</v>
      </c>
      <c r="F1814" s="3" t="s">
        <v>10311</v>
      </c>
      <c r="G1814" s="3" t="s">
        <v>15945</v>
      </c>
      <c r="H1814" s="3" t="s">
        <v>18762</v>
      </c>
      <c r="I1814" s="3" t="s">
        <v>21579</v>
      </c>
    </row>
    <row r="1815" spans="1:9" x14ac:dyDescent="0.25">
      <c r="A1815" s="3" t="s">
        <v>49</v>
      </c>
      <c r="B1815" s="3" t="s">
        <v>1861</v>
      </c>
      <c r="C1815" s="3" t="s">
        <v>4678</v>
      </c>
      <c r="D1815" s="3" t="s">
        <v>7495</v>
      </c>
      <c r="E1815" s="3" t="s">
        <v>13129</v>
      </c>
      <c r="F1815" s="3" t="s">
        <v>10312</v>
      </c>
      <c r="G1815" s="3" t="s">
        <v>15946</v>
      </c>
      <c r="H1815" s="3" t="s">
        <v>18763</v>
      </c>
      <c r="I1815" s="3" t="s">
        <v>21580</v>
      </c>
    </row>
    <row r="1816" spans="1:9" x14ac:dyDescent="0.25">
      <c r="A1816" s="3" t="s">
        <v>49</v>
      </c>
      <c r="B1816" s="3" t="s">
        <v>1862</v>
      </c>
      <c r="C1816" s="3" t="s">
        <v>4679</v>
      </c>
      <c r="D1816" s="3" t="s">
        <v>7496</v>
      </c>
      <c r="E1816" s="3" t="s">
        <v>13130</v>
      </c>
      <c r="F1816" s="3" t="s">
        <v>10313</v>
      </c>
      <c r="G1816" s="3" t="s">
        <v>15947</v>
      </c>
      <c r="H1816" s="3" t="s">
        <v>18764</v>
      </c>
      <c r="I1816" s="3" t="s">
        <v>21581</v>
      </c>
    </row>
    <row r="1817" spans="1:9" x14ac:dyDescent="0.25">
      <c r="A1817" s="3" t="s">
        <v>49</v>
      </c>
      <c r="B1817" s="3" t="s">
        <v>1863</v>
      </c>
      <c r="C1817" s="3" t="s">
        <v>4680</v>
      </c>
      <c r="D1817" s="3" t="s">
        <v>7497</v>
      </c>
      <c r="E1817" s="3" t="s">
        <v>13131</v>
      </c>
      <c r="F1817" s="3" t="s">
        <v>10314</v>
      </c>
      <c r="G1817" s="3" t="s">
        <v>15948</v>
      </c>
      <c r="H1817" s="3" t="s">
        <v>18765</v>
      </c>
      <c r="I1817" s="3" t="s">
        <v>21582</v>
      </c>
    </row>
    <row r="1818" spans="1:9" x14ac:dyDescent="0.25">
      <c r="A1818" s="3" t="s">
        <v>49</v>
      </c>
      <c r="B1818" s="3" t="s">
        <v>1864</v>
      </c>
      <c r="C1818" s="3" t="s">
        <v>4681</v>
      </c>
      <c r="D1818" s="3" t="s">
        <v>7498</v>
      </c>
      <c r="E1818" s="3" t="s">
        <v>13132</v>
      </c>
      <c r="F1818" s="3" t="s">
        <v>10315</v>
      </c>
      <c r="G1818" s="3" t="s">
        <v>15949</v>
      </c>
      <c r="H1818" s="3" t="s">
        <v>18766</v>
      </c>
      <c r="I1818" s="3" t="s">
        <v>21583</v>
      </c>
    </row>
    <row r="1819" spans="1:9" x14ac:dyDescent="0.25">
      <c r="A1819" s="3" t="s">
        <v>49</v>
      </c>
      <c r="B1819" s="3" t="s">
        <v>1865</v>
      </c>
      <c r="C1819" s="3" t="s">
        <v>4682</v>
      </c>
      <c r="D1819" s="3" t="s">
        <v>7499</v>
      </c>
      <c r="E1819" s="3" t="s">
        <v>13133</v>
      </c>
      <c r="F1819" s="3" t="s">
        <v>10316</v>
      </c>
      <c r="G1819" s="3" t="s">
        <v>15950</v>
      </c>
      <c r="H1819" s="3" t="s">
        <v>18767</v>
      </c>
      <c r="I1819" s="3" t="s">
        <v>21584</v>
      </c>
    </row>
    <row r="1820" spans="1:9" x14ac:dyDescent="0.25">
      <c r="A1820" s="3" t="s">
        <v>49</v>
      </c>
      <c r="B1820" s="3" t="s">
        <v>1866</v>
      </c>
      <c r="C1820" s="3" t="s">
        <v>4683</v>
      </c>
      <c r="D1820" s="3" t="s">
        <v>7500</v>
      </c>
      <c r="E1820" s="3" t="s">
        <v>13134</v>
      </c>
      <c r="F1820" s="3" t="s">
        <v>10317</v>
      </c>
      <c r="G1820" s="3" t="s">
        <v>15951</v>
      </c>
      <c r="H1820" s="3" t="s">
        <v>18768</v>
      </c>
      <c r="I1820" s="3" t="s">
        <v>21585</v>
      </c>
    </row>
    <row r="1821" spans="1:9" x14ac:dyDescent="0.25">
      <c r="A1821" s="3" t="s">
        <v>49</v>
      </c>
      <c r="B1821" s="3" t="s">
        <v>1867</v>
      </c>
      <c r="C1821" s="3" t="s">
        <v>4684</v>
      </c>
      <c r="D1821" s="3" t="s">
        <v>7501</v>
      </c>
      <c r="E1821" s="3" t="s">
        <v>13135</v>
      </c>
      <c r="F1821" s="3" t="s">
        <v>10318</v>
      </c>
      <c r="G1821" s="3" t="s">
        <v>15952</v>
      </c>
      <c r="H1821" s="3" t="s">
        <v>18769</v>
      </c>
      <c r="I1821" s="3" t="s">
        <v>21586</v>
      </c>
    </row>
    <row r="1822" spans="1:9" x14ac:dyDescent="0.25">
      <c r="A1822" s="3" t="s">
        <v>49</v>
      </c>
      <c r="B1822" s="3" t="s">
        <v>1868</v>
      </c>
      <c r="C1822" s="3" t="s">
        <v>4685</v>
      </c>
      <c r="D1822" s="3" t="s">
        <v>7502</v>
      </c>
      <c r="E1822" s="3" t="s">
        <v>13136</v>
      </c>
      <c r="F1822" s="3" t="s">
        <v>10319</v>
      </c>
      <c r="G1822" s="3" t="s">
        <v>15953</v>
      </c>
      <c r="H1822" s="3" t="s">
        <v>18770</v>
      </c>
      <c r="I1822" s="3" t="s">
        <v>21587</v>
      </c>
    </row>
    <row r="1823" spans="1:9" x14ac:dyDescent="0.25">
      <c r="A1823" s="3" t="s">
        <v>49</v>
      </c>
      <c r="B1823" s="3" t="s">
        <v>1869</v>
      </c>
      <c r="C1823" s="3" t="s">
        <v>4686</v>
      </c>
      <c r="D1823" s="3" t="s">
        <v>7503</v>
      </c>
      <c r="E1823" s="3" t="s">
        <v>13137</v>
      </c>
      <c r="F1823" s="3" t="s">
        <v>10320</v>
      </c>
      <c r="G1823" s="3" t="s">
        <v>15954</v>
      </c>
      <c r="H1823" s="3" t="s">
        <v>18771</v>
      </c>
      <c r="I1823" s="3" t="s">
        <v>21588</v>
      </c>
    </row>
    <row r="1824" spans="1:9" x14ac:dyDescent="0.25">
      <c r="A1824" s="3" t="s">
        <v>49</v>
      </c>
      <c r="B1824" s="3" t="s">
        <v>1870</v>
      </c>
      <c r="C1824" s="3" t="s">
        <v>4687</v>
      </c>
      <c r="D1824" s="3" t="s">
        <v>7504</v>
      </c>
      <c r="E1824" s="3" t="s">
        <v>13138</v>
      </c>
      <c r="F1824" s="3" t="s">
        <v>10321</v>
      </c>
      <c r="G1824" s="3" t="s">
        <v>15955</v>
      </c>
      <c r="H1824" s="3" t="s">
        <v>18772</v>
      </c>
      <c r="I1824" s="3" t="s">
        <v>21589</v>
      </c>
    </row>
    <row r="1825" spans="1:9" x14ac:dyDescent="0.25">
      <c r="A1825" s="3" t="s">
        <v>49</v>
      </c>
      <c r="B1825" s="3" t="s">
        <v>1871</v>
      </c>
      <c r="C1825" s="3" t="s">
        <v>4688</v>
      </c>
      <c r="D1825" s="3" t="s">
        <v>7505</v>
      </c>
      <c r="E1825" s="3" t="s">
        <v>13139</v>
      </c>
      <c r="F1825" s="3" t="s">
        <v>10322</v>
      </c>
      <c r="G1825" s="3" t="s">
        <v>15956</v>
      </c>
      <c r="H1825" s="3" t="s">
        <v>18773</v>
      </c>
      <c r="I1825" s="3" t="s">
        <v>21590</v>
      </c>
    </row>
    <row r="1826" spans="1:9" x14ac:dyDescent="0.25">
      <c r="A1826" s="3" t="s">
        <v>49</v>
      </c>
      <c r="B1826" s="3" t="s">
        <v>1872</v>
      </c>
      <c r="C1826" s="3" t="s">
        <v>4689</v>
      </c>
      <c r="D1826" s="3" t="s">
        <v>7506</v>
      </c>
      <c r="E1826" s="3" t="s">
        <v>13140</v>
      </c>
      <c r="F1826" s="3" t="s">
        <v>10323</v>
      </c>
      <c r="G1826" s="3" t="s">
        <v>15957</v>
      </c>
      <c r="H1826" s="3" t="s">
        <v>18774</v>
      </c>
      <c r="I1826" s="3" t="s">
        <v>21591</v>
      </c>
    </row>
    <row r="1827" spans="1:9" x14ac:dyDescent="0.25">
      <c r="A1827" s="3" t="s">
        <v>49</v>
      </c>
      <c r="B1827" s="3" t="s">
        <v>1873</v>
      </c>
      <c r="C1827" s="3" t="s">
        <v>4690</v>
      </c>
      <c r="D1827" s="3" t="s">
        <v>7507</v>
      </c>
      <c r="E1827" s="3" t="s">
        <v>13141</v>
      </c>
      <c r="F1827" s="3" t="s">
        <v>10324</v>
      </c>
      <c r="G1827" s="3" t="s">
        <v>15958</v>
      </c>
      <c r="H1827" s="3" t="s">
        <v>18775</v>
      </c>
      <c r="I1827" s="3" t="s">
        <v>21592</v>
      </c>
    </row>
    <row r="1828" spans="1:9" x14ac:dyDescent="0.25">
      <c r="A1828" s="3" t="s">
        <v>49</v>
      </c>
      <c r="B1828" s="3" t="s">
        <v>1874</v>
      </c>
      <c r="C1828" s="3" t="s">
        <v>4691</v>
      </c>
      <c r="D1828" s="3" t="s">
        <v>7508</v>
      </c>
      <c r="E1828" s="3" t="s">
        <v>13142</v>
      </c>
      <c r="F1828" s="3" t="s">
        <v>10325</v>
      </c>
      <c r="G1828" s="3" t="s">
        <v>15959</v>
      </c>
      <c r="H1828" s="3" t="s">
        <v>18776</v>
      </c>
      <c r="I1828" s="3" t="s">
        <v>21593</v>
      </c>
    </row>
    <row r="1829" spans="1:9" x14ac:dyDescent="0.25">
      <c r="A1829" s="3" t="s">
        <v>49</v>
      </c>
      <c r="B1829" s="3" t="s">
        <v>1875</v>
      </c>
      <c r="C1829" s="3" t="s">
        <v>4692</v>
      </c>
      <c r="D1829" s="3" t="s">
        <v>7509</v>
      </c>
      <c r="E1829" s="3" t="s">
        <v>13143</v>
      </c>
      <c r="F1829" s="3" t="s">
        <v>10326</v>
      </c>
      <c r="G1829" s="3" t="s">
        <v>15960</v>
      </c>
      <c r="H1829" s="3" t="s">
        <v>18777</v>
      </c>
      <c r="I1829" s="3" t="s">
        <v>21594</v>
      </c>
    </row>
    <row r="1830" spans="1:9" x14ac:dyDescent="0.25">
      <c r="A1830" s="3" t="s">
        <v>49</v>
      </c>
      <c r="B1830" s="3" t="s">
        <v>1876</v>
      </c>
      <c r="C1830" s="3" t="s">
        <v>4693</v>
      </c>
      <c r="D1830" s="3" t="s">
        <v>7510</v>
      </c>
      <c r="E1830" s="3" t="s">
        <v>13144</v>
      </c>
      <c r="F1830" s="3" t="s">
        <v>10327</v>
      </c>
      <c r="G1830" s="3" t="s">
        <v>15961</v>
      </c>
      <c r="H1830" s="3" t="s">
        <v>18778</v>
      </c>
      <c r="I1830" s="3" t="s">
        <v>21595</v>
      </c>
    </row>
    <row r="1831" spans="1:9" x14ac:dyDescent="0.25">
      <c r="A1831" s="3" t="s">
        <v>49</v>
      </c>
      <c r="B1831" s="3" t="s">
        <v>1877</v>
      </c>
      <c r="C1831" s="3" t="s">
        <v>4694</v>
      </c>
      <c r="D1831" s="3" t="s">
        <v>7511</v>
      </c>
      <c r="E1831" s="3" t="s">
        <v>13145</v>
      </c>
      <c r="F1831" s="3" t="s">
        <v>10328</v>
      </c>
      <c r="G1831" s="3" t="s">
        <v>15962</v>
      </c>
      <c r="H1831" s="3" t="s">
        <v>18779</v>
      </c>
      <c r="I1831" s="3" t="s">
        <v>21596</v>
      </c>
    </row>
    <row r="1832" spans="1:9" x14ac:dyDescent="0.25">
      <c r="A1832" s="3" t="s">
        <v>49</v>
      </c>
      <c r="B1832" s="3" t="s">
        <v>1878</v>
      </c>
      <c r="C1832" s="3" t="s">
        <v>4695</v>
      </c>
      <c r="D1832" s="3" t="s">
        <v>7512</v>
      </c>
      <c r="E1832" s="3" t="s">
        <v>13146</v>
      </c>
      <c r="F1832" s="3" t="s">
        <v>10329</v>
      </c>
      <c r="G1832" s="3" t="s">
        <v>15963</v>
      </c>
      <c r="H1832" s="3" t="s">
        <v>18780</v>
      </c>
      <c r="I1832" s="3" t="s">
        <v>21597</v>
      </c>
    </row>
    <row r="1833" spans="1:9" x14ac:dyDescent="0.25">
      <c r="A1833" s="3" t="s">
        <v>49</v>
      </c>
      <c r="B1833" s="3" t="s">
        <v>1879</v>
      </c>
      <c r="C1833" s="3" t="s">
        <v>4696</v>
      </c>
      <c r="D1833" s="3" t="s">
        <v>7513</v>
      </c>
      <c r="E1833" s="3" t="s">
        <v>13147</v>
      </c>
      <c r="F1833" s="3" t="s">
        <v>10330</v>
      </c>
      <c r="G1833" s="3" t="s">
        <v>15964</v>
      </c>
      <c r="H1833" s="3" t="s">
        <v>18781</v>
      </c>
      <c r="I1833" s="3" t="s">
        <v>21598</v>
      </c>
    </row>
    <row r="1834" spans="1:9" x14ac:dyDescent="0.25">
      <c r="A1834" s="3" t="s">
        <v>49</v>
      </c>
      <c r="B1834" s="3" t="s">
        <v>1880</v>
      </c>
      <c r="C1834" s="3" t="s">
        <v>4697</v>
      </c>
      <c r="D1834" s="3" t="s">
        <v>7514</v>
      </c>
      <c r="E1834" s="3" t="s">
        <v>13148</v>
      </c>
      <c r="F1834" s="3" t="s">
        <v>10331</v>
      </c>
      <c r="G1834" s="3" t="s">
        <v>15965</v>
      </c>
      <c r="H1834" s="3" t="s">
        <v>18782</v>
      </c>
      <c r="I1834" s="3" t="s">
        <v>21599</v>
      </c>
    </row>
    <row r="1835" spans="1:9" x14ac:dyDescent="0.25">
      <c r="A1835" s="3" t="s">
        <v>49</v>
      </c>
      <c r="B1835" s="3" t="s">
        <v>1881</v>
      </c>
      <c r="C1835" s="3" t="s">
        <v>4698</v>
      </c>
      <c r="D1835" s="3" t="s">
        <v>7515</v>
      </c>
      <c r="E1835" s="3" t="s">
        <v>13149</v>
      </c>
      <c r="F1835" s="3" t="s">
        <v>10332</v>
      </c>
      <c r="G1835" s="3" t="s">
        <v>15966</v>
      </c>
      <c r="H1835" s="3" t="s">
        <v>18783</v>
      </c>
      <c r="I1835" s="3" t="s">
        <v>21600</v>
      </c>
    </row>
    <row r="1836" spans="1:9" x14ac:dyDescent="0.25">
      <c r="A1836" s="3" t="s">
        <v>49</v>
      </c>
      <c r="B1836" s="3" t="s">
        <v>1882</v>
      </c>
      <c r="C1836" s="3" t="s">
        <v>4699</v>
      </c>
      <c r="D1836" s="3" t="s">
        <v>7516</v>
      </c>
      <c r="E1836" s="3" t="s">
        <v>13150</v>
      </c>
      <c r="F1836" s="3" t="s">
        <v>10333</v>
      </c>
      <c r="G1836" s="3" t="s">
        <v>15967</v>
      </c>
      <c r="H1836" s="3" t="s">
        <v>18784</v>
      </c>
      <c r="I1836" s="3" t="s">
        <v>21601</v>
      </c>
    </row>
    <row r="1837" spans="1:9" x14ac:dyDescent="0.25">
      <c r="A1837" s="3" t="s">
        <v>49</v>
      </c>
      <c r="B1837" s="3" t="s">
        <v>1883</v>
      </c>
      <c r="C1837" s="3" t="s">
        <v>4700</v>
      </c>
      <c r="D1837" s="3" t="s">
        <v>7517</v>
      </c>
      <c r="E1837" s="3" t="s">
        <v>13151</v>
      </c>
      <c r="F1837" s="3" t="s">
        <v>10334</v>
      </c>
      <c r="G1837" s="3" t="s">
        <v>15968</v>
      </c>
      <c r="H1837" s="3" t="s">
        <v>18785</v>
      </c>
      <c r="I1837" s="3" t="s">
        <v>21602</v>
      </c>
    </row>
    <row r="1838" spans="1:9" x14ac:dyDescent="0.25">
      <c r="A1838" s="3" t="s">
        <v>49</v>
      </c>
      <c r="B1838" s="3" t="s">
        <v>1884</v>
      </c>
      <c r="C1838" s="3" t="s">
        <v>4701</v>
      </c>
      <c r="D1838" s="3" t="s">
        <v>7518</v>
      </c>
      <c r="E1838" s="3" t="s">
        <v>13152</v>
      </c>
      <c r="F1838" s="3" t="s">
        <v>10335</v>
      </c>
      <c r="G1838" s="3" t="s">
        <v>15969</v>
      </c>
      <c r="H1838" s="3" t="s">
        <v>18786</v>
      </c>
      <c r="I1838" s="3" t="s">
        <v>21603</v>
      </c>
    </row>
    <row r="1839" spans="1:9" x14ac:dyDescent="0.25">
      <c r="A1839" s="3" t="s">
        <v>49</v>
      </c>
      <c r="B1839" s="3" t="s">
        <v>1885</v>
      </c>
      <c r="C1839" s="3" t="s">
        <v>4702</v>
      </c>
      <c r="D1839" s="3" t="s">
        <v>7519</v>
      </c>
      <c r="E1839" s="3" t="s">
        <v>13153</v>
      </c>
      <c r="F1839" s="3" t="s">
        <v>10336</v>
      </c>
      <c r="G1839" s="3" t="s">
        <v>15970</v>
      </c>
      <c r="H1839" s="3" t="s">
        <v>18787</v>
      </c>
      <c r="I1839" s="3" t="s">
        <v>21604</v>
      </c>
    </row>
    <row r="1840" spans="1:9" x14ac:dyDescent="0.25">
      <c r="A1840" s="3" t="s">
        <v>49</v>
      </c>
      <c r="B1840" s="3" t="s">
        <v>1886</v>
      </c>
      <c r="C1840" s="3" t="s">
        <v>4703</v>
      </c>
      <c r="D1840" s="3" t="s">
        <v>7520</v>
      </c>
      <c r="E1840" s="3" t="s">
        <v>13154</v>
      </c>
      <c r="F1840" s="3" t="s">
        <v>10337</v>
      </c>
      <c r="G1840" s="3" t="s">
        <v>15971</v>
      </c>
      <c r="H1840" s="3" t="s">
        <v>18788</v>
      </c>
      <c r="I1840" s="3" t="s">
        <v>21605</v>
      </c>
    </row>
    <row r="1841" spans="1:9" x14ac:dyDescent="0.25">
      <c r="A1841" s="3" t="s">
        <v>49</v>
      </c>
      <c r="B1841" s="3" t="s">
        <v>1887</v>
      </c>
      <c r="C1841" s="3" t="s">
        <v>4704</v>
      </c>
      <c r="D1841" s="3" t="s">
        <v>7521</v>
      </c>
      <c r="E1841" s="3" t="s">
        <v>13155</v>
      </c>
      <c r="F1841" s="3" t="s">
        <v>10338</v>
      </c>
      <c r="G1841" s="3" t="s">
        <v>15972</v>
      </c>
      <c r="H1841" s="3" t="s">
        <v>18789</v>
      </c>
      <c r="I1841" s="3" t="s">
        <v>21606</v>
      </c>
    </row>
    <row r="1842" spans="1:9" x14ac:dyDescent="0.25">
      <c r="A1842" s="3" t="s">
        <v>49</v>
      </c>
      <c r="B1842" s="3" t="s">
        <v>1888</v>
      </c>
      <c r="C1842" s="3" t="s">
        <v>4705</v>
      </c>
      <c r="D1842" s="3" t="s">
        <v>7522</v>
      </c>
      <c r="E1842" s="3" t="s">
        <v>13156</v>
      </c>
      <c r="F1842" s="3" t="s">
        <v>10339</v>
      </c>
      <c r="G1842" s="3" t="s">
        <v>15973</v>
      </c>
      <c r="H1842" s="3" t="s">
        <v>18790</v>
      </c>
      <c r="I1842" s="3" t="s">
        <v>21607</v>
      </c>
    </row>
    <row r="1843" spans="1:9" x14ac:dyDescent="0.25">
      <c r="A1843" s="3" t="s">
        <v>49</v>
      </c>
      <c r="B1843" s="3" t="s">
        <v>1889</v>
      </c>
      <c r="C1843" s="3" t="s">
        <v>4706</v>
      </c>
      <c r="D1843" s="3" t="s">
        <v>7523</v>
      </c>
      <c r="E1843" s="3" t="s">
        <v>13157</v>
      </c>
      <c r="F1843" s="3" t="s">
        <v>10340</v>
      </c>
      <c r="G1843" s="3" t="s">
        <v>15974</v>
      </c>
      <c r="H1843" s="3" t="s">
        <v>18791</v>
      </c>
      <c r="I1843" s="3" t="s">
        <v>21608</v>
      </c>
    </row>
    <row r="1844" spans="1:9" x14ac:dyDescent="0.25">
      <c r="A1844" s="3" t="s">
        <v>49</v>
      </c>
      <c r="B1844" s="3" t="s">
        <v>1890</v>
      </c>
      <c r="C1844" s="3" t="s">
        <v>4707</v>
      </c>
      <c r="D1844" s="3" t="s">
        <v>7524</v>
      </c>
      <c r="E1844" s="3" t="s">
        <v>13158</v>
      </c>
      <c r="F1844" s="3" t="s">
        <v>10341</v>
      </c>
      <c r="G1844" s="3" t="s">
        <v>15975</v>
      </c>
      <c r="H1844" s="3" t="s">
        <v>18792</v>
      </c>
      <c r="I1844" s="3" t="s">
        <v>21609</v>
      </c>
    </row>
    <row r="1845" spans="1:9" x14ac:dyDescent="0.25">
      <c r="A1845" s="3" t="s">
        <v>49</v>
      </c>
      <c r="B1845" s="3" t="s">
        <v>1891</v>
      </c>
      <c r="C1845" s="3" t="s">
        <v>4708</v>
      </c>
      <c r="D1845" s="3" t="s">
        <v>7525</v>
      </c>
      <c r="E1845" s="3" t="s">
        <v>13159</v>
      </c>
      <c r="F1845" s="3" t="s">
        <v>10342</v>
      </c>
      <c r="G1845" s="3" t="s">
        <v>15976</v>
      </c>
      <c r="H1845" s="3" t="s">
        <v>18793</v>
      </c>
      <c r="I1845" s="3" t="s">
        <v>21610</v>
      </c>
    </row>
    <row r="1846" spans="1:9" x14ac:dyDescent="0.25">
      <c r="A1846" s="3" t="s">
        <v>49</v>
      </c>
      <c r="B1846" s="3" t="s">
        <v>1892</v>
      </c>
      <c r="C1846" s="3" t="s">
        <v>4709</v>
      </c>
      <c r="D1846" s="3" t="s">
        <v>7526</v>
      </c>
      <c r="E1846" s="3" t="s">
        <v>13160</v>
      </c>
      <c r="F1846" s="3" t="s">
        <v>10343</v>
      </c>
      <c r="G1846" s="3" t="s">
        <v>15977</v>
      </c>
      <c r="H1846" s="3" t="s">
        <v>18794</v>
      </c>
      <c r="I1846" s="3" t="s">
        <v>21611</v>
      </c>
    </row>
    <row r="1847" spans="1:9" x14ac:dyDescent="0.25">
      <c r="A1847" s="3" t="s">
        <v>49</v>
      </c>
      <c r="B1847" s="3" t="s">
        <v>1893</v>
      </c>
      <c r="C1847" s="3" t="s">
        <v>4710</v>
      </c>
      <c r="D1847" s="3" t="s">
        <v>7527</v>
      </c>
      <c r="E1847" s="3" t="s">
        <v>13161</v>
      </c>
      <c r="F1847" s="3" t="s">
        <v>10344</v>
      </c>
      <c r="G1847" s="3" t="s">
        <v>15978</v>
      </c>
      <c r="H1847" s="3" t="s">
        <v>18795</v>
      </c>
      <c r="I1847" s="3" t="s">
        <v>21612</v>
      </c>
    </row>
    <row r="1848" spans="1:9" x14ac:dyDescent="0.25">
      <c r="A1848" s="3" t="s">
        <v>49</v>
      </c>
      <c r="B1848" s="3" t="s">
        <v>1894</v>
      </c>
      <c r="C1848" s="3" t="s">
        <v>4711</v>
      </c>
      <c r="D1848" s="3" t="s">
        <v>7528</v>
      </c>
      <c r="E1848" s="3" t="s">
        <v>13162</v>
      </c>
      <c r="F1848" s="3" t="s">
        <v>10345</v>
      </c>
      <c r="G1848" s="3" t="s">
        <v>15979</v>
      </c>
      <c r="H1848" s="3" t="s">
        <v>18796</v>
      </c>
      <c r="I1848" s="3" t="s">
        <v>21613</v>
      </c>
    </row>
    <row r="1849" spans="1:9" x14ac:dyDescent="0.25">
      <c r="A1849" s="3" t="s">
        <v>49</v>
      </c>
      <c r="B1849" s="3" t="s">
        <v>1895</v>
      </c>
      <c r="C1849" s="3" t="s">
        <v>4712</v>
      </c>
      <c r="D1849" s="3" t="s">
        <v>7529</v>
      </c>
      <c r="E1849" s="3" t="s">
        <v>13163</v>
      </c>
      <c r="F1849" s="3" t="s">
        <v>10346</v>
      </c>
      <c r="G1849" s="3" t="s">
        <v>15980</v>
      </c>
      <c r="H1849" s="3" t="s">
        <v>18797</v>
      </c>
      <c r="I1849" s="3" t="s">
        <v>21614</v>
      </c>
    </row>
    <row r="1850" spans="1:9" x14ac:dyDescent="0.25">
      <c r="A1850" s="3" t="s">
        <v>49</v>
      </c>
      <c r="B1850" s="3" t="s">
        <v>1896</v>
      </c>
      <c r="C1850" s="3" t="s">
        <v>4713</v>
      </c>
      <c r="D1850" s="3" t="s">
        <v>7530</v>
      </c>
      <c r="E1850" s="3" t="s">
        <v>13164</v>
      </c>
      <c r="F1850" s="3" t="s">
        <v>10347</v>
      </c>
      <c r="G1850" s="3" t="s">
        <v>15981</v>
      </c>
      <c r="H1850" s="3" t="s">
        <v>18798</v>
      </c>
      <c r="I1850" s="3" t="s">
        <v>21615</v>
      </c>
    </row>
    <row r="1851" spans="1:9" x14ac:dyDescent="0.25">
      <c r="A1851" s="3" t="s">
        <v>49</v>
      </c>
      <c r="B1851" s="3" t="s">
        <v>1897</v>
      </c>
      <c r="C1851" s="3" t="s">
        <v>4714</v>
      </c>
      <c r="D1851" s="3" t="s">
        <v>7531</v>
      </c>
      <c r="E1851" s="3" t="s">
        <v>13165</v>
      </c>
      <c r="F1851" s="3" t="s">
        <v>10348</v>
      </c>
      <c r="G1851" s="3" t="s">
        <v>15982</v>
      </c>
      <c r="H1851" s="3" t="s">
        <v>18799</v>
      </c>
      <c r="I1851" s="3" t="s">
        <v>21616</v>
      </c>
    </row>
    <row r="1852" spans="1:9" x14ac:dyDescent="0.25">
      <c r="A1852" s="3" t="s">
        <v>49</v>
      </c>
      <c r="B1852" s="3" t="s">
        <v>1898</v>
      </c>
      <c r="C1852" s="3" t="s">
        <v>4715</v>
      </c>
      <c r="D1852" s="3" t="s">
        <v>7532</v>
      </c>
      <c r="E1852" s="3" t="s">
        <v>13166</v>
      </c>
      <c r="F1852" s="3" t="s">
        <v>10349</v>
      </c>
      <c r="G1852" s="3" t="s">
        <v>15983</v>
      </c>
      <c r="H1852" s="3" t="s">
        <v>18800</v>
      </c>
      <c r="I1852" s="3" t="s">
        <v>21617</v>
      </c>
    </row>
    <row r="1853" spans="1:9" x14ac:dyDescent="0.25">
      <c r="A1853" s="3" t="s">
        <v>49</v>
      </c>
      <c r="B1853" s="3" t="s">
        <v>1899</v>
      </c>
      <c r="C1853" s="3" t="s">
        <v>4716</v>
      </c>
      <c r="D1853" s="3" t="s">
        <v>7533</v>
      </c>
      <c r="E1853" s="3" t="s">
        <v>13167</v>
      </c>
      <c r="F1853" s="3" t="s">
        <v>10350</v>
      </c>
      <c r="G1853" s="3" t="s">
        <v>15984</v>
      </c>
      <c r="H1853" s="3" t="s">
        <v>18801</v>
      </c>
      <c r="I1853" s="3" t="s">
        <v>21618</v>
      </c>
    </row>
    <row r="1854" spans="1:9" x14ac:dyDescent="0.25">
      <c r="A1854" s="3" t="s">
        <v>49</v>
      </c>
      <c r="B1854" s="3" t="s">
        <v>1900</v>
      </c>
      <c r="C1854" s="3" t="s">
        <v>4717</v>
      </c>
      <c r="D1854" s="3" t="s">
        <v>7534</v>
      </c>
      <c r="E1854" s="3" t="s">
        <v>13168</v>
      </c>
      <c r="F1854" s="3" t="s">
        <v>10351</v>
      </c>
      <c r="G1854" s="3" t="s">
        <v>15985</v>
      </c>
      <c r="H1854" s="3" t="s">
        <v>18802</v>
      </c>
      <c r="I1854" s="3" t="s">
        <v>21619</v>
      </c>
    </row>
    <row r="1855" spans="1:9" x14ac:dyDescent="0.25">
      <c r="A1855" s="3" t="s">
        <v>49</v>
      </c>
      <c r="B1855" s="3" t="s">
        <v>1901</v>
      </c>
      <c r="C1855" s="3" t="s">
        <v>4718</v>
      </c>
      <c r="D1855" s="3" t="s">
        <v>7535</v>
      </c>
      <c r="E1855" s="3" t="s">
        <v>13169</v>
      </c>
      <c r="F1855" s="3" t="s">
        <v>10352</v>
      </c>
      <c r="G1855" s="3" t="s">
        <v>15986</v>
      </c>
      <c r="H1855" s="3" t="s">
        <v>18803</v>
      </c>
      <c r="I1855" s="3" t="s">
        <v>21620</v>
      </c>
    </row>
    <row r="1856" spans="1:9" x14ac:dyDescent="0.25">
      <c r="A1856" s="3" t="s">
        <v>49</v>
      </c>
      <c r="B1856" s="3" t="s">
        <v>1902</v>
      </c>
      <c r="C1856" s="3" t="s">
        <v>4719</v>
      </c>
      <c r="D1856" s="3" t="s">
        <v>7536</v>
      </c>
      <c r="E1856" s="3" t="s">
        <v>13170</v>
      </c>
      <c r="F1856" s="3" t="s">
        <v>10353</v>
      </c>
      <c r="G1856" s="3" t="s">
        <v>15987</v>
      </c>
      <c r="H1856" s="3" t="s">
        <v>18804</v>
      </c>
      <c r="I1856" s="3" t="s">
        <v>21621</v>
      </c>
    </row>
    <row r="1857" spans="1:9" x14ac:dyDescent="0.25">
      <c r="A1857" s="3" t="s">
        <v>49</v>
      </c>
      <c r="B1857" s="3" t="s">
        <v>1903</v>
      </c>
      <c r="C1857" s="3" t="s">
        <v>4720</v>
      </c>
      <c r="D1857" s="3" t="s">
        <v>7537</v>
      </c>
      <c r="E1857" s="3" t="s">
        <v>13171</v>
      </c>
      <c r="F1857" s="3" t="s">
        <v>10354</v>
      </c>
      <c r="G1857" s="3" t="s">
        <v>15988</v>
      </c>
      <c r="H1857" s="3" t="s">
        <v>18805</v>
      </c>
      <c r="I1857" s="3" t="s">
        <v>21622</v>
      </c>
    </row>
    <row r="1858" spans="1:9" x14ac:dyDescent="0.25">
      <c r="A1858" s="3" t="s">
        <v>49</v>
      </c>
      <c r="B1858" s="3" t="s">
        <v>1904</v>
      </c>
      <c r="C1858" s="3" t="s">
        <v>4721</v>
      </c>
      <c r="D1858" s="3" t="s">
        <v>7538</v>
      </c>
      <c r="E1858" s="3" t="s">
        <v>13172</v>
      </c>
      <c r="F1858" s="3" t="s">
        <v>10355</v>
      </c>
      <c r="G1858" s="3" t="s">
        <v>15989</v>
      </c>
      <c r="H1858" s="3" t="s">
        <v>18806</v>
      </c>
      <c r="I1858" s="3" t="s">
        <v>21623</v>
      </c>
    </row>
    <row r="1859" spans="1:9" x14ac:dyDescent="0.25">
      <c r="A1859" s="3" t="s">
        <v>49</v>
      </c>
      <c r="B1859" s="3" t="s">
        <v>1905</v>
      </c>
      <c r="C1859" s="3" t="s">
        <v>4722</v>
      </c>
      <c r="D1859" s="3" t="s">
        <v>7539</v>
      </c>
      <c r="E1859" s="3" t="s">
        <v>13173</v>
      </c>
      <c r="F1859" s="3" t="s">
        <v>10356</v>
      </c>
      <c r="G1859" s="3" t="s">
        <v>15990</v>
      </c>
      <c r="H1859" s="3" t="s">
        <v>18807</v>
      </c>
      <c r="I1859" s="3" t="s">
        <v>21624</v>
      </c>
    </row>
    <row r="1860" spans="1:9" x14ac:dyDescent="0.25">
      <c r="A1860" s="3" t="s">
        <v>49</v>
      </c>
      <c r="B1860" s="3" t="s">
        <v>1906</v>
      </c>
      <c r="C1860" s="3" t="s">
        <v>4723</v>
      </c>
      <c r="D1860" s="3" t="s">
        <v>7540</v>
      </c>
      <c r="E1860" s="3" t="s">
        <v>13174</v>
      </c>
      <c r="F1860" s="3" t="s">
        <v>10357</v>
      </c>
      <c r="G1860" s="3" t="s">
        <v>15991</v>
      </c>
      <c r="H1860" s="3" t="s">
        <v>18808</v>
      </c>
      <c r="I1860" s="3" t="s">
        <v>21625</v>
      </c>
    </row>
    <row r="1861" spans="1:9" x14ac:dyDescent="0.25">
      <c r="A1861" s="3" t="s">
        <v>49</v>
      </c>
      <c r="B1861" s="3" t="s">
        <v>1907</v>
      </c>
      <c r="C1861" s="3" t="s">
        <v>4724</v>
      </c>
      <c r="D1861" s="3" t="s">
        <v>7541</v>
      </c>
      <c r="E1861" s="3" t="s">
        <v>13175</v>
      </c>
      <c r="F1861" s="3" t="s">
        <v>10358</v>
      </c>
      <c r="G1861" s="3" t="s">
        <v>15992</v>
      </c>
      <c r="H1861" s="3" t="s">
        <v>18809</v>
      </c>
      <c r="I1861" s="3" t="s">
        <v>21626</v>
      </c>
    </row>
    <row r="1862" spans="1:9" x14ac:dyDescent="0.25">
      <c r="A1862" s="3" t="s">
        <v>49</v>
      </c>
      <c r="B1862" s="3" t="s">
        <v>1908</v>
      </c>
      <c r="C1862" s="3" t="s">
        <v>4725</v>
      </c>
      <c r="D1862" s="3" t="s">
        <v>7542</v>
      </c>
      <c r="E1862" s="3" t="s">
        <v>13176</v>
      </c>
      <c r="F1862" s="3" t="s">
        <v>10359</v>
      </c>
      <c r="G1862" s="3" t="s">
        <v>15993</v>
      </c>
      <c r="H1862" s="3" t="s">
        <v>18810</v>
      </c>
      <c r="I1862" s="3" t="s">
        <v>21627</v>
      </c>
    </row>
    <row r="1863" spans="1:9" x14ac:dyDescent="0.25">
      <c r="A1863" s="3" t="s">
        <v>49</v>
      </c>
      <c r="B1863" s="3" t="s">
        <v>1909</v>
      </c>
      <c r="C1863" s="3" t="s">
        <v>4726</v>
      </c>
      <c r="D1863" s="3" t="s">
        <v>7543</v>
      </c>
      <c r="E1863" s="3" t="s">
        <v>13177</v>
      </c>
      <c r="F1863" s="3" t="s">
        <v>10360</v>
      </c>
      <c r="G1863" s="3" t="s">
        <v>15994</v>
      </c>
      <c r="H1863" s="3" t="s">
        <v>18811</v>
      </c>
      <c r="I1863" s="3" t="s">
        <v>21628</v>
      </c>
    </row>
    <row r="1864" spans="1:9" x14ac:dyDescent="0.25">
      <c r="A1864" s="3" t="s">
        <v>49</v>
      </c>
      <c r="B1864" s="3" t="s">
        <v>1910</v>
      </c>
      <c r="C1864" s="3" t="s">
        <v>4727</v>
      </c>
      <c r="D1864" s="3" t="s">
        <v>7544</v>
      </c>
      <c r="E1864" s="3" t="s">
        <v>13178</v>
      </c>
      <c r="F1864" s="3" t="s">
        <v>10361</v>
      </c>
      <c r="G1864" s="3" t="s">
        <v>15995</v>
      </c>
      <c r="H1864" s="3" t="s">
        <v>18812</v>
      </c>
      <c r="I1864" s="3" t="s">
        <v>21629</v>
      </c>
    </row>
    <row r="1865" spans="1:9" x14ac:dyDescent="0.25">
      <c r="A1865" s="3" t="s">
        <v>49</v>
      </c>
      <c r="B1865" s="3" t="s">
        <v>1911</v>
      </c>
      <c r="C1865" s="3" t="s">
        <v>4728</v>
      </c>
      <c r="D1865" s="3" t="s">
        <v>7545</v>
      </c>
      <c r="E1865" s="3" t="s">
        <v>13179</v>
      </c>
      <c r="F1865" s="3" t="s">
        <v>10362</v>
      </c>
      <c r="G1865" s="3" t="s">
        <v>15996</v>
      </c>
      <c r="H1865" s="3" t="s">
        <v>18813</v>
      </c>
      <c r="I1865" s="3" t="s">
        <v>21630</v>
      </c>
    </row>
    <row r="1866" spans="1:9" x14ac:dyDescent="0.25">
      <c r="A1866" s="3" t="s">
        <v>49</v>
      </c>
      <c r="B1866" s="3" t="s">
        <v>1912</v>
      </c>
      <c r="C1866" s="3" t="s">
        <v>4729</v>
      </c>
      <c r="D1866" s="3" t="s">
        <v>7546</v>
      </c>
      <c r="E1866" s="3" t="s">
        <v>13180</v>
      </c>
      <c r="F1866" s="3" t="s">
        <v>10363</v>
      </c>
      <c r="G1866" s="3" t="s">
        <v>15997</v>
      </c>
      <c r="H1866" s="3" t="s">
        <v>18814</v>
      </c>
      <c r="I1866" s="3" t="s">
        <v>21631</v>
      </c>
    </row>
    <row r="1867" spans="1:9" x14ac:dyDescent="0.25">
      <c r="A1867" s="3" t="s">
        <v>49</v>
      </c>
      <c r="B1867" s="3" t="s">
        <v>1913</v>
      </c>
      <c r="C1867" s="3" t="s">
        <v>4730</v>
      </c>
      <c r="D1867" s="3" t="s">
        <v>7547</v>
      </c>
      <c r="E1867" s="3" t="s">
        <v>13181</v>
      </c>
      <c r="F1867" s="3" t="s">
        <v>10364</v>
      </c>
      <c r="G1867" s="3" t="s">
        <v>15998</v>
      </c>
      <c r="H1867" s="3" t="s">
        <v>18815</v>
      </c>
      <c r="I1867" s="3" t="s">
        <v>21632</v>
      </c>
    </row>
    <row r="1868" spans="1:9" x14ac:dyDescent="0.25">
      <c r="A1868" s="3" t="s">
        <v>49</v>
      </c>
      <c r="B1868" s="3" t="s">
        <v>1914</v>
      </c>
      <c r="C1868" s="3" t="s">
        <v>4731</v>
      </c>
      <c r="D1868" s="3" t="s">
        <v>7548</v>
      </c>
      <c r="E1868" s="3" t="s">
        <v>13182</v>
      </c>
      <c r="F1868" s="3" t="s">
        <v>10365</v>
      </c>
      <c r="G1868" s="3" t="s">
        <v>15999</v>
      </c>
      <c r="H1868" s="3" t="s">
        <v>18816</v>
      </c>
      <c r="I1868" s="3" t="s">
        <v>21633</v>
      </c>
    </row>
    <row r="1869" spans="1:9" x14ac:dyDescent="0.25">
      <c r="A1869" s="3" t="s">
        <v>49</v>
      </c>
      <c r="B1869" s="3" t="s">
        <v>1915</v>
      </c>
      <c r="C1869" s="3" t="s">
        <v>4732</v>
      </c>
      <c r="D1869" s="3" t="s">
        <v>7549</v>
      </c>
      <c r="E1869" s="3" t="s">
        <v>13183</v>
      </c>
      <c r="F1869" s="3" t="s">
        <v>10366</v>
      </c>
      <c r="G1869" s="3" t="s">
        <v>16000</v>
      </c>
      <c r="H1869" s="3" t="s">
        <v>18817</v>
      </c>
      <c r="I1869" s="3" t="s">
        <v>21634</v>
      </c>
    </row>
    <row r="1870" spans="1:9" x14ac:dyDescent="0.25">
      <c r="A1870" s="3" t="s">
        <v>49</v>
      </c>
      <c r="B1870" s="3" t="s">
        <v>1916</v>
      </c>
      <c r="C1870" s="3" t="s">
        <v>4733</v>
      </c>
      <c r="D1870" s="3" t="s">
        <v>7550</v>
      </c>
      <c r="E1870" s="3" t="s">
        <v>13184</v>
      </c>
      <c r="F1870" s="3" t="s">
        <v>10367</v>
      </c>
      <c r="G1870" s="3" t="s">
        <v>16001</v>
      </c>
      <c r="H1870" s="3" t="s">
        <v>18818</v>
      </c>
      <c r="I1870" s="3" t="s">
        <v>21635</v>
      </c>
    </row>
    <row r="1871" spans="1:9" x14ac:dyDescent="0.25">
      <c r="A1871" s="3" t="s">
        <v>49</v>
      </c>
      <c r="B1871" s="3" t="s">
        <v>1917</v>
      </c>
      <c r="C1871" s="3" t="s">
        <v>4734</v>
      </c>
      <c r="D1871" s="3" t="s">
        <v>7551</v>
      </c>
      <c r="E1871" s="3" t="s">
        <v>13185</v>
      </c>
      <c r="F1871" s="3" t="s">
        <v>10368</v>
      </c>
      <c r="G1871" s="3" t="s">
        <v>16002</v>
      </c>
      <c r="H1871" s="3" t="s">
        <v>18819</v>
      </c>
      <c r="I1871" s="3" t="s">
        <v>21636</v>
      </c>
    </row>
    <row r="1872" spans="1:9" x14ac:dyDescent="0.25">
      <c r="A1872" s="3" t="s">
        <v>49</v>
      </c>
      <c r="B1872" s="3" t="s">
        <v>1918</v>
      </c>
      <c r="C1872" s="3" t="s">
        <v>4735</v>
      </c>
      <c r="D1872" s="3" t="s">
        <v>7552</v>
      </c>
      <c r="E1872" s="3" t="s">
        <v>13186</v>
      </c>
      <c r="F1872" s="3" t="s">
        <v>10369</v>
      </c>
      <c r="G1872" s="3" t="s">
        <v>16003</v>
      </c>
      <c r="H1872" s="3" t="s">
        <v>18820</v>
      </c>
      <c r="I1872" s="3" t="s">
        <v>21637</v>
      </c>
    </row>
    <row r="1873" spans="1:9" x14ac:dyDescent="0.25">
      <c r="A1873" s="3" t="s">
        <v>49</v>
      </c>
      <c r="B1873" s="3" t="s">
        <v>1919</v>
      </c>
      <c r="C1873" s="3" t="s">
        <v>4736</v>
      </c>
      <c r="D1873" s="3" t="s">
        <v>7553</v>
      </c>
      <c r="E1873" s="3" t="s">
        <v>13187</v>
      </c>
      <c r="F1873" s="3" t="s">
        <v>10370</v>
      </c>
      <c r="G1873" s="3" t="s">
        <v>16004</v>
      </c>
      <c r="H1873" s="3" t="s">
        <v>18821</v>
      </c>
      <c r="I1873" s="3" t="s">
        <v>21638</v>
      </c>
    </row>
    <row r="1874" spans="1:9" x14ac:dyDescent="0.25">
      <c r="A1874" s="3" t="s">
        <v>49</v>
      </c>
      <c r="B1874" s="3" t="s">
        <v>1920</v>
      </c>
      <c r="C1874" s="3" t="s">
        <v>4737</v>
      </c>
      <c r="D1874" s="3" t="s">
        <v>7554</v>
      </c>
      <c r="E1874" s="3" t="s">
        <v>13188</v>
      </c>
      <c r="F1874" s="3" t="s">
        <v>10371</v>
      </c>
      <c r="G1874" s="3" t="s">
        <v>16005</v>
      </c>
      <c r="H1874" s="3" t="s">
        <v>18822</v>
      </c>
      <c r="I1874" s="3" t="s">
        <v>21639</v>
      </c>
    </row>
    <row r="1875" spans="1:9" x14ac:dyDescent="0.25">
      <c r="A1875" s="3" t="s">
        <v>49</v>
      </c>
      <c r="B1875" s="3" t="s">
        <v>1921</v>
      </c>
      <c r="C1875" s="3" t="s">
        <v>4738</v>
      </c>
      <c r="D1875" s="3" t="s">
        <v>7555</v>
      </c>
      <c r="E1875" s="3" t="s">
        <v>13189</v>
      </c>
      <c r="F1875" s="3" t="s">
        <v>10372</v>
      </c>
      <c r="G1875" s="3" t="s">
        <v>16006</v>
      </c>
      <c r="H1875" s="3" t="s">
        <v>18823</v>
      </c>
      <c r="I1875" s="3" t="s">
        <v>21640</v>
      </c>
    </row>
    <row r="1876" spans="1:9" x14ac:dyDescent="0.25">
      <c r="A1876" s="3" t="s">
        <v>49</v>
      </c>
      <c r="B1876" s="3" t="s">
        <v>1922</v>
      </c>
      <c r="C1876" s="3" t="s">
        <v>4739</v>
      </c>
      <c r="D1876" s="3" t="s">
        <v>7556</v>
      </c>
      <c r="E1876" s="3" t="s">
        <v>13190</v>
      </c>
      <c r="F1876" s="3" t="s">
        <v>10373</v>
      </c>
      <c r="G1876" s="3" t="s">
        <v>16007</v>
      </c>
      <c r="H1876" s="3" t="s">
        <v>18824</v>
      </c>
      <c r="I1876" s="3" t="s">
        <v>21641</v>
      </c>
    </row>
    <row r="1877" spans="1:9" x14ac:dyDescent="0.25">
      <c r="A1877" s="3" t="s">
        <v>49</v>
      </c>
      <c r="B1877" s="3" t="s">
        <v>1923</v>
      </c>
      <c r="C1877" s="3" t="s">
        <v>4740</v>
      </c>
      <c r="D1877" s="3" t="s">
        <v>7557</v>
      </c>
      <c r="E1877" s="3" t="s">
        <v>13191</v>
      </c>
      <c r="F1877" s="3" t="s">
        <v>10374</v>
      </c>
      <c r="G1877" s="3" t="s">
        <v>16008</v>
      </c>
      <c r="H1877" s="3" t="s">
        <v>18825</v>
      </c>
      <c r="I1877" s="3" t="s">
        <v>21642</v>
      </c>
    </row>
    <row r="1878" spans="1:9" x14ac:dyDescent="0.25">
      <c r="A1878" s="3" t="s">
        <v>49</v>
      </c>
      <c r="B1878" s="3" t="s">
        <v>1924</v>
      </c>
      <c r="C1878" s="3" t="s">
        <v>4741</v>
      </c>
      <c r="D1878" s="3" t="s">
        <v>7558</v>
      </c>
      <c r="E1878" s="3" t="s">
        <v>13192</v>
      </c>
      <c r="F1878" s="3" t="s">
        <v>10375</v>
      </c>
      <c r="G1878" s="3" t="s">
        <v>16009</v>
      </c>
      <c r="H1878" s="3" t="s">
        <v>18826</v>
      </c>
      <c r="I1878" s="3" t="s">
        <v>21643</v>
      </c>
    </row>
    <row r="1879" spans="1:9" x14ac:dyDescent="0.25">
      <c r="A1879" s="3" t="s">
        <v>49</v>
      </c>
      <c r="B1879" s="3" t="s">
        <v>1925</v>
      </c>
      <c r="C1879" s="3" t="s">
        <v>4742</v>
      </c>
      <c r="D1879" s="3" t="s">
        <v>7559</v>
      </c>
      <c r="E1879" s="3" t="s">
        <v>13193</v>
      </c>
      <c r="F1879" s="3" t="s">
        <v>10376</v>
      </c>
      <c r="G1879" s="3" t="s">
        <v>16010</v>
      </c>
      <c r="H1879" s="3" t="s">
        <v>18827</v>
      </c>
      <c r="I1879" s="3" t="s">
        <v>21644</v>
      </c>
    </row>
    <row r="1880" spans="1:9" x14ac:dyDescent="0.25">
      <c r="A1880" s="3" t="s">
        <v>49</v>
      </c>
      <c r="B1880" s="3" t="s">
        <v>1926</v>
      </c>
      <c r="C1880" s="3" t="s">
        <v>4743</v>
      </c>
      <c r="D1880" s="3" t="s">
        <v>7560</v>
      </c>
      <c r="E1880" s="3" t="s">
        <v>13194</v>
      </c>
      <c r="F1880" s="3" t="s">
        <v>10377</v>
      </c>
      <c r="G1880" s="3" t="s">
        <v>16011</v>
      </c>
      <c r="H1880" s="3" t="s">
        <v>18828</v>
      </c>
      <c r="I1880" s="3" t="s">
        <v>21645</v>
      </c>
    </row>
    <row r="1881" spans="1:9" x14ac:dyDescent="0.25">
      <c r="A1881" s="3" t="s">
        <v>49</v>
      </c>
      <c r="B1881" s="3" t="s">
        <v>1927</v>
      </c>
      <c r="C1881" s="3" t="s">
        <v>4744</v>
      </c>
      <c r="D1881" s="3" t="s">
        <v>7561</v>
      </c>
      <c r="E1881" s="3" t="s">
        <v>13195</v>
      </c>
      <c r="F1881" s="3" t="s">
        <v>10378</v>
      </c>
      <c r="G1881" s="3" t="s">
        <v>16012</v>
      </c>
      <c r="H1881" s="3" t="s">
        <v>18829</v>
      </c>
      <c r="I1881" s="3" t="s">
        <v>21646</v>
      </c>
    </row>
    <row r="1882" spans="1:9" x14ac:dyDescent="0.25">
      <c r="A1882" s="3" t="s">
        <v>49</v>
      </c>
      <c r="B1882" s="3" t="s">
        <v>1928</v>
      </c>
      <c r="C1882" s="3" t="s">
        <v>4745</v>
      </c>
      <c r="D1882" s="3" t="s">
        <v>7562</v>
      </c>
      <c r="E1882" s="3" t="s">
        <v>13196</v>
      </c>
      <c r="F1882" s="3" t="s">
        <v>10379</v>
      </c>
      <c r="G1882" s="3" t="s">
        <v>16013</v>
      </c>
      <c r="H1882" s="3" t="s">
        <v>18830</v>
      </c>
      <c r="I1882" s="3" t="s">
        <v>21647</v>
      </c>
    </row>
    <row r="1883" spans="1:9" x14ac:dyDescent="0.25">
      <c r="A1883" s="3" t="s">
        <v>49</v>
      </c>
      <c r="B1883" s="3" t="s">
        <v>1929</v>
      </c>
      <c r="C1883" s="3" t="s">
        <v>4746</v>
      </c>
      <c r="D1883" s="3" t="s">
        <v>7563</v>
      </c>
      <c r="E1883" s="3" t="s">
        <v>13197</v>
      </c>
      <c r="F1883" s="3" t="s">
        <v>10380</v>
      </c>
      <c r="G1883" s="3" t="s">
        <v>16014</v>
      </c>
      <c r="H1883" s="3" t="s">
        <v>18831</v>
      </c>
      <c r="I1883" s="3" t="s">
        <v>21648</v>
      </c>
    </row>
    <row r="1884" spans="1:9" x14ac:dyDescent="0.25">
      <c r="A1884" s="3" t="s">
        <v>49</v>
      </c>
      <c r="B1884" s="3" t="s">
        <v>1930</v>
      </c>
      <c r="C1884" s="3" t="s">
        <v>4747</v>
      </c>
      <c r="D1884" s="3" t="s">
        <v>7564</v>
      </c>
      <c r="E1884" s="3" t="s">
        <v>13198</v>
      </c>
      <c r="F1884" s="3" t="s">
        <v>10381</v>
      </c>
      <c r="G1884" s="3" t="s">
        <v>16015</v>
      </c>
      <c r="H1884" s="3" t="s">
        <v>18832</v>
      </c>
      <c r="I1884" s="3" t="s">
        <v>21649</v>
      </c>
    </row>
    <row r="1885" spans="1:9" x14ac:dyDescent="0.25">
      <c r="A1885" s="3" t="s">
        <v>49</v>
      </c>
      <c r="B1885" s="3" t="s">
        <v>1931</v>
      </c>
      <c r="C1885" s="3" t="s">
        <v>4748</v>
      </c>
      <c r="D1885" s="3" t="s">
        <v>7565</v>
      </c>
      <c r="E1885" s="3" t="s">
        <v>13199</v>
      </c>
      <c r="F1885" s="3" t="s">
        <v>10382</v>
      </c>
      <c r="G1885" s="3" t="s">
        <v>16016</v>
      </c>
      <c r="H1885" s="3" t="s">
        <v>18833</v>
      </c>
      <c r="I1885" s="3" t="s">
        <v>21650</v>
      </c>
    </row>
    <row r="1886" spans="1:9" x14ac:dyDescent="0.25">
      <c r="A1886" s="3" t="s">
        <v>49</v>
      </c>
      <c r="B1886" s="3" t="s">
        <v>1932</v>
      </c>
      <c r="C1886" s="3" t="s">
        <v>4749</v>
      </c>
      <c r="D1886" s="3" t="s">
        <v>7566</v>
      </c>
      <c r="E1886" s="3" t="s">
        <v>13200</v>
      </c>
      <c r="F1886" s="3" t="s">
        <v>10383</v>
      </c>
      <c r="G1886" s="3" t="s">
        <v>16017</v>
      </c>
      <c r="H1886" s="3" t="s">
        <v>18834</v>
      </c>
      <c r="I1886" s="3" t="s">
        <v>21651</v>
      </c>
    </row>
    <row r="1887" spans="1:9" x14ac:dyDescent="0.25">
      <c r="A1887" s="3" t="s">
        <v>49</v>
      </c>
      <c r="B1887" s="3" t="s">
        <v>1933</v>
      </c>
      <c r="C1887" s="3" t="s">
        <v>4750</v>
      </c>
      <c r="D1887" s="3" t="s">
        <v>7567</v>
      </c>
      <c r="E1887" s="3" t="s">
        <v>13201</v>
      </c>
      <c r="F1887" s="3" t="s">
        <v>10384</v>
      </c>
      <c r="G1887" s="3" t="s">
        <v>16018</v>
      </c>
      <c r="H1887" s="3" t="s">
        <v>18835</v>
      </c>
      <c r="I1887" s="3" t="s">
        <v>21652</v>
      </c>
    </row>
    <row r="1888" spans="1:9" x14ac:dyDescent="0.25">
      <c r="A1888" s="3" t="s">
        <v>49</v>
      </c>
      <c r="B1888" s="3" t="s">
        <v>1934</v>
      </c>
      <c r="C1888" s="3" t="s">
        <v>4751</v>
      </c>
      <c r="D1888" s="3" t="s">
        <v>7568</v>
      </c>
      <c r="E1888" s="3" t="s">
        <v>13202</v>
      </c>
      <c r="F1888" s="3" t="s">
        <v>10385</v>
      </c>
      <c r="G1888" s="3" t="s">
        <v>16019</v>
      </c>
      <c r="H1888" s="3" t="s">
        <v>18836</v>
      </c>
      <c r="I1888" s="3" t="s">
        <v>21653</v>
      </c>
    </row>
    <row r="1889" spans="1:9" x14ac:dyDescent="0.25">
      <c r="A1889" s="3" t="s">
        <v>49</v>
      </c>
      <c r="B1889" s="3" t="s">
        <v>1935</v>
      </c>
      <c r="C1889" s="3" t="s">
        <v>4752</v>
      </c>
      <c r="D1889" s="3" t="s">
        <v>7569</v>
      </c>
      <c r="E1889" s="3" t="s">
        <v>13203</v>
      </c>
      <c r="F1889" s="3" t="s">
        <v>10386</v>
      </c>
      <c r="G1889" s="3" t="s">
        <v>16020</v>
      </c>
      <c r="H1889" s="3" t="s">
        <v>18837</v>
      </c>
      <c r="I1889" s="3" t="s">
        <v>21654</v>
      </c>
    </row>
    <row r="1890" spans="1:9" x14ac:dyDescent="0.25">
      <c r="A1890" s="3" t="s">
        <v>49</v>
      </c>
      <c r="B1890" s="3" t="s">
        <v>1936</v>
      </c>
      <c r="C1890" s="3" t="s">
        <v>4753</v>
      </c>
      <c r="D1890" s="3" t="s">
        <v>7570</v>
      </c>
      <c r="E1890" s="3" t="s">
        <v>13204</v>
      </c>
      <c r="F1890" s="3" t="s">
        <v>10387</v>
      </c>
      <c r="G1890" s="3" t="s">
        <v>16021</v>
      </c>
      <c r="H1890" s="3" t="s">
        <v>18838</v>
      </c>
      <c r="I1890" s="3" t="s">
        <v>21655</v>
      </c>
    </row>
    <row r="1891" spans="1:9" x14ac:dyDescent="0.25">
      <c r="A1891" s="3" t="s">
        <v>49</v>
      </c>
      <c r="B1891" s="3" t="s">
        <v>1937</v>
      </c>
      <c r="C1891" s="3" t="s">
        <v>4754</v>
      </c>
      <c r="D1891" s="3" t="s">
        <v>7571</v>
      </c>
      <c r="E1891" s="3" t="s">
        <v>13205</v>
      </c>
      <c r="F1891" s="3" t="s">
        <v>10388</v>
      </c>
      <c r="G1891" s="3" t="s">
        <v>16022</v>
      </c>
      <c r="H1891" s="3" t="s">
        <v>18839</v>
      </c>
      <c r="I1891" s="3" t="s">
        <v>21656</v>
      </c>
    </row>
    <row r="1892" spans="1:9" x14ac:dyDescent="0.25">
      <c r="A1892" s="3" t="s">
        <v>49</v>
      </c>
      <c r="B1892" s="3" t="s">
        <v>1938</v>
      </c>
      <c r="C1892" s="3" t="s">
        <v>4755</v>
      </c>
      <c r="D1892" s="3" t="s">
        <v>7572</v>
      </c>
      <c r="E1892" s="3" t="s">
        <v>13206</v>
      </c>
      <c r="F1892" s="3" t="s">
        <v>10389</v>
      </c>
      <c r="G1892" s="3" t="s">
        <v>16023</v>
      </c>
      <c r="H1892" s="3" t="s">
        <v>18840</v>
      </c>
      <c r="I1892" s="3" t="s">
        <v>21657</v>
      </c>
    </row>
    <row r="1893" spans="1:9" x14ac:dyDescent="0.25">
      <c r="A1893" s="3" t="s">
        <v>49</v>
      </c>
      <c r="B1893" s="3" t="s">
        <v>1939</v>
      </c>
      <c r="C1893" s="3" t="s">
        <v>4756</v>
      </c>
      <c r="D1893" s="3" t="s">
        <v>7573</v>
      </c>
      <c r="E1893" s="3" t="s">
        <v>13207</v>
      </c>
      <c r="F1893" s="3" t="s">
        <v>10390</v>
      </c>
      <c r="G1893" s="3" t="s">
        <v>16024</v>
      </c>
      <c r="H1893" s="3" t="s">
        <v>18841</v>
      </c>
      <c r="I1893" s="3" t="s">
        <v>21658</v>
      </c>
    </row>
    <row r="1894" spans="1:9" x14ac:dyDescent="0.25">
      <c r="A1894" s="3" t="s">
        <v>49</v>
      </c>
      <c r="B1894" s="3" t="s">
        <v>1940</v>
      </c>
      <c r="C1894" s="3" t="s">
        <v>4757</v>
      </c>
      <c r="D1894" s="3" t="s">
        <v>7574</v>
      </c>
      <c r="E1894" s="3" t="s">
        <v>13208</v>
      </c>
      <c r="F1894" s="3" t="s">
        <v>10391</v>
      </c>
      <c r="G1894" s="3" t="s">
        <v>16025</v>
      </c>
      <c r="H1894" s="3" t="s">
        <v>18842</v>
      </c>
      <c r="I1894" s="3" t="s">
        <v>21659</v>
      </c>
    </row>
    <row r="1895" spans="1:9" x14ac:dyDescent="0.25">
      <c r="A1895" s="3" t="s">
        <v>49</v>
      </c>
      <c r="B1895" s="3" t="s">
        <v>1941</v>
      </c>
      <c r="C1895" s="3" t="s">
        <v>4758</v>
      </c>
      <c r="D1895" s="3" t="s">
        <v>7575</v>
      </c>
      <c r="E1895" s="3" t="s">
        <v>13209</v>
      </c>
      <c r="F1895" s="3" t="s">
        <v>10392</v>
      </c>
      <c r="G1895" s="3" t="s">
        <v>16026</v>
      </c>
      <c r="H1895" s="3" t="s">
        <v>18843</v>
      </c>
      <c r="I1895" s="3" t="s">
        <v>21660</v>
      </c>
    </row>
    <row r="1896" spans="1:9" x14ac:dyDescent="0.25">
      <c r="A1896" s="3" t="s">
        <v>49</v>
      </c>
      <c r="B1896" s="3" t="s">
        <v>1942</v>
      </c>
      <c r="C1896" s="3" t="s">
        <v>4759</v>
      </c>
      <c r="D1896" s="3" t="s">
        <v>7576</v>
      </c>
      <c r="E1896" s="3" t="s">
        <v>13210</v>
      </c>
      <c r="F1896" s="3" t="s">
        <v>10393</v>
      </c>
      <c r="G1896" s="3" t="s">
        <v>16027</v>
      </c>
      <c r="H1896" s="3" t="s">
        <v>18844</v>
      </c>
      <c r="I1896" s="3" t="s">
        <v>21661</v>
      </c>
    </row>
    <row r="1897" spans="1:9" x14ac:dyDescent="0.25">
      <c r="A1897" s="3" t="s">
        <v>49</v>
      </c>
      <c r="B1897" s="3" t="s">
        <v>1943</v>
      </c>
      <c r="C1897" s="3" t="s">
        <v>4760</v>
      </c>
      <c r="D1897" s="3" t="s">
        <v>7577</v>
      </c>
      <c r="E1897" s="3" t="s">
        <v>13211</v>
      </c>
      <c r="F1897" s="3" t="s">
        <v>10394</v>
      </c>
      <c r="G1897" s="3" t="s">
        <v>16028</v>
      </c>
      <c r="H1897" s="3" t="s">
        <v>18845</v>
      </c>
      <c r="I1897" s="3" t="s">
        <v>21662</v>
      </c>
    </row>
    <row r="1898" spans="1:9" x14ac:dyDescent="0.25">
      <c r="A1898" s="3" t="s">
        <v>49</v>
      </c>
      <c r="B1898" s="3" t="s">
        <v>1944</v>
      </c>
      <c r="C1898" s="3" t="s">
        <v>4761</v>
      </c>
      <c r="D1898" s="3" t="s">
        <v>7578</v>
      </c>
      <c r="E1898" s="3" t="s">
        <v>13212</v>
      </c>
      <c r="F1898" s="3" t="s">
        <v>10395</v>
      </c>
      <c r="G1898" s="3" t="s">
        <v>16029</v>
      </c>
      <c r="H1898" s="3" t="s">
        <v>18846</v>
      </c>
      <c r="I1898" s="3" t="s">
        <v>21663</v>
      </c>
    </row>
    <row r="1899" spans="1:9" x14ac:dyDescent="0.25">
      <c r="A1899" s="3" t="s">
        <v>49</v>
      </c>
      <c r="B1899" s="3" t="s">
        <v>1945</v>
      </c>
      <c r="C1899" s="3" t="s">
        <v>4762</v>
      </c>
      <c r="D1899" s="3" t="s">
        <v>7579</v>
      </c>
      <c r="E1899" s="3" t="s">
        <v>13213</v>
      </c>
      <c r="F1899" s="3" t="s">
        <v>10396</v>
      </c>
      <c r="G1899" s="3" t="s">
        <v>16030</v>
      </c>
      <c r="H1899" s="3" t="s">
        <v>18847</v>
      </c>
      <c r="I1899" s="3" t="s">
        <v>21664</v>
      </c>
    </row>
    <row r="1900" spans="1:9" x14ac:dyDescent="0.25">
      <c r="A1900" s="3" t="s">
        <v>49</v>
      </c>
      <c r="B1900" s="3" t="s">
        <v>1946</v>
      </c>
      <c r="C1900" s="3" t="s">
        <v>4763</v>
      </c>
      <c r="D1900" s="3" t="s">
        <v>7580</v>
      </c>
      <c r="E1900" s="3" t="s">
        <v>13214</v>
      </c>
      <c r="F1900" s="3" t="s">
        <v>10397</v>
      </c>
      <c r="G1900" s="3" t="s">
        <v>16031</v>
      </c>
      <c r="H1900" s="3" t="s">
        <v>18848</v>
      </c>
      <c r="I1900" s="3" t="s">
        <v>21665</v>
      </c>
    </row>
    <row r="1901" spans="1:9" x14ac:dyDescent="0.25">
      <c r="A1901" s="3" t="s">
        <v>49</v>
      </c>
      <c r="B1901" s="3" t="s">
        <v>1947</v>
      </c>
      <c r="C1901" s="3" t="s">
        <v>4764</v>
      </c>
      <c r="D1901" s="3" t="s">
        <v>7581</v>
      </c>
      <c r="E1901" s="3" t="s">
        <v>13215</v>
      </c>
      <c r="F1901" s="3" t="s">
        <v>10398</v>
      </c>
      <c r="G1901" s="3" t="s">
        <v>16032</v>
      </c>
      <c r="H1901" s="3" t="s">
        <v>18849</v>
      </c>
      <c r="I1901" s="3" t="s">
        <v>21666</v>
      </c>
    </row>
    <row r="1902" spans="1:9" x14ac:dyDescent="0.25">
      <c r="A1902" s="3" t="s">
        <v>49</v>
      </c>
      <c r="B1902" s="3" t="s">
        <v>1948</v>
      </c>
      <c r="C1902" s="3" t="s">
        <v>4765</v>
      </c>
      <c r="D1902" s="3" t="s">
        <v>7582</v>
      </c>
      <c r="E1902" s="3" t="s">
        <v>13216</v>
      </c>
      <c r="F1902" s="3" t="s">
        <v>10399</v>
      </c>
      <c r="G1902" s="3" t="s">
        <v>16033</v>
      </c>
      <c r="H1902" s="3" t="s">
        <v>18850</v>
      </c>
      <c r="I1902" s="3" t="s">
        <v>21667</v>
      </c>
    </row>
    <row r="1903" spans="1:9" x14ac:dyDescent="0.25">
      <c r="A1903" s="3" t="s">
        <v>49</v>
      </c>
      <c r="B1903" s="3" t="s">
        <v>1949</v>
      </c>
      <c r="C1903" s="3" t="s">
        <v>4766</v>
      </c>
      <c r="D1903" s="3" t="s">
        <v>7583</v>
      </c>
      <c r="E1903" s="3" t="s">
        <v>13217</v>
      </c>
      <c r="F1903" s="3" t="s">
        <v>10400</v>
      </c>
      <c r="G1903" s="3" t="s">
        <v>16034</v>
      </c>
      <c r="H1903" s="3" t="s">
        <v>18851</v>
      </c>
      <c r="I1903" s="3" t="s">
        <v>21668</v>
      </c>
    </row>
    <row r="1904" spans="1:9" x14ac:dyDescent="0.25">
      <c r="A1904" s="3" t="s">
        <v>49</v>
      </c>
      <c r="B1904" s="3" t="s">
        <v>1950</v>
      </c>
      <c r="C1904" s="3" t="s">
        <v>4767</v>
      </c>
      <c r="D1904" s="3" t="s">
        <v>7584</v>
      </c>
      <c r="E1904" s="3" t="s">
        <v>13218</v>
      </c>
      <c r="F1904" s="3" t="s">
        <v>10401</v>
      </c>
      <c r="G1904" s="3" t="s">
        <v>16035</v>
      </c>
      <c r="H1904" s="3" t="s">
        <v>18852</v>
      </c>
      <c r="I1904" s="3" t="s">
        <v>21669</v>
      </c>
    </row>
    <row r="1905" spans="1:9" x14ac:dyDescent="0.25">
      <c r="A1905" s="3" t="s">
        <v>49</v>
      </c>
      <c r="B1905" s="3" t="s">
        <v>1951</v>
      </c>
      <c r="C1905" s="3" t="s">
        <v>4768</v>
      </c>
      <c r="D1905" s="3" t="s">
        <v>7585</v>
      </c>
      <c r="E1905" s="3" t="s">
        <v>13219</v>
      </c>
      <c r="F1905" s="3" t="s">
        <v>10402</v>
      </c>
      <c r="G1905" s="3" t="s">
        <v>16036</v>
      </c>
      <c r="H1905" s="3" t="s">
        <v>18853</v>
      </c>
      <c r="I1905" s="3" t="s">
        <v>21670</v>
      </c>
    </row>
    <row r="1906" spans="1:9" x14ac:dyDescent="0.25">
      <c r="A1906" s="3" t="s">
        <v>49</v>
      </c>
      <c r="B1906" s="3" t="s">
        <v>1952</v>
      </c>
      <c r="C1906" s="3" t="s">
        <v>4769</v>
      </c>
      <c r="D1906" s="3" t="s">
        <v>7586</v>
      </c>
      <c r="E1906" s="3" t="s">
        <v>13220</v>
      </c>
      <c r="F1906" s="3" t="s">
        <v>10403</v>
      </c>
      <c r="G1906" s="3" t="s">
        <v>16037</v>
      </c>
      <c r="H1906" s="3" t="s">
        <v>18854</v>
      </c>
      <c r="I1906" s="3" t="s">
        <v>21671</v>
      </c>
    </row>
    <row r="1907" spans="1:9" x14ac:dyDescent="0.25">
      <c r="A1907" s="3" t="s">
        <v>49</v>
      </c>
      <c r="B1907" s="3" t="s">
        <v>1953</v>
      </c>
      <c r="C1907" s="3" t="s">
        <v>4770</v>
      </c>
      <c r="D1907" s="3" t="s">
        <v>7587</v>
      </c>
      <c r="E1907" s="3" t="s">
        <v>13221</v>
      </c>
      <c r="F1907" s="3" t="s">
        <v>10404</v>
      </c>
      <c r="G1907" s="3" t="s">
        <v>16038</v>
      </c>
      <c r="H1907" s="3" t="s">
        <v>18855</v>
      </c>
      <c r="I1907" s="3" t="s">
        <v>21672</v>
      </c>
    </row>
    <row r="1908" spans="1:9" x14ac:dyDescent="0.25">
      <c r="A1908" s="3" t="s">
        <v>49</v>
      </c>
      <c r="B1908" s="3" t="s">
        <v>1954</v>
      </c>
      <c r="C1908" s="3" t="s">
        <v>4771</v>
      </c>
      <c r="D1908" s="3" t="s">
        <v>7588</v>
      </c>
      <c r="E1908" s="3" t="s">
        <v>13222</v>
      </c>
      <c r="F1908" s="3" t="s">
        <v>10405</v>
      </c>
      <c r="G1908" s="3" t="s">
        <v>16039</v>
      </c>
      <c r="H1908" s="3" t="s">
        <v>18856</v>
      </c>
      <c r="I1908" s="3" t="s">
        <v>21673</v>
      </c>
    </row>
    <row r="1909" spans="1:9" x14ac:dyDescent="0.25">
      <c r="A1909" s="3" t="s">
        <v>49</v>
      </c>
      <c r="B1909" s="3" t="s">
        <v>1955</v>
      </c>
      <c r="C1909" s="3" t="s">
        <v>4772</v>
      </c>
      <c r="D1909" s="3" t="s">
        <v>7589</v>
      </c>
      <c r="E1909" s="3" t="s">
        <v>13223</v>
      </c>
      <c r="F1909" s="3" t="s">
        <v>10406</v>
      </c>
      <c r="G1909" s="3" t="s">
        <v>16040</v>
      </c>
      <c r="H1909" s="3" t="s">
        <v>18857</v>
      </c>
      <c r="I1909" s="3" t="s">
        <v>21674</v>
      </c>
    </row>
    <row r="1910" spans="1:9" x14ac:dyDescent="0.25">
      <c r="A1910" s="3" t="s">
        <v>49</v>
      </c>
      <c r="B1910" s="3" t="s">
        <v>1956</v>
      </c>
      <c r="C1910" s="3" t="s">
        <v>4773</v>
      </c>
      <c r="D1910" s="3" t="s">
        <v>7590</v>
      </c>
      <c r="E1910" s="3" t="s">
        <v>13224</v>
      </c>
      <c r="F1910" s="3" t="s">
        <v>10407</v>
      </c>
      <c r="G1910" s="3" t="s">
        <v>16041</v>
      </c>
      <c r="H1910" s="3" t="s">
        <v>18858</v>
      </c>
      <c r="I1910" s="3" t="s">
        <v>21675</v>
      </c>
    </row>
    <row r="1911" spans="1:9" x14ac:dyDescent="0.25">
      <c r="A1911" s="3" t="s">
        <v>49</v>
      </c>
      <c r="B1911" s="3" t="s">
        <v>1957</v>
      </c>
      <c r="C1911" s="3" t="s">
        <v>4774</v>
      </c>
      <c r="D1911" s="3" t="s">
        <v>7591</v>
      </c>
      <c r="E1911" s="3" t="s">
        <v>13225</v>
      </c>
      <c r="F1911" s="3" t="s">
        <v>10408</v>
      </c>
      <c r="G1911" s="3" t="s">
        <v>16042</v>
      </c>
      <c r="H1911" s="3" t="s">
        <v>18859</v>
      </c>
      <c r="I1911" s="3" t="s">
        <v>21676</v>
      </c>
    </row>
    <row r="1912" spans="1:9" x14ac:dyDescent="0.25">
      <c r="A1912" s="3" t="s">
        <v>49</v>
      </c>
      <c r="B1912" s="3" t="s">
        <v>1958</v>
      </c>
      <c r="C1912" s="3" t="s">
        <v>4775</v>
      </c>
      <c r="D1912" s="3" t="s">
        <v>7592</v>
      </c>
      <c r="E1912" s="3" t="s">
        <v>13226</v>
      </c>
      <c r="F1912" s="3" t="s">
        <v>10409</v>
      </c>
      <c r="G1912" s="3" t="s">
        <v>16043</v>
      </c>
      <c r="H1912" s="3" t="s">
        <v>18860</v>
      </c>
      <c r="I1912" s="3" t="s">
        <v>21677</v>
      </c>
    </row>
    <row r="1913" spans="1:9" x14ac:dyDescent="0.25">
      <c r="A1913" s="3" t="s">
        <v>49</v>
      </c>
      <c r="B1913" s="3" t="s">
        <v>1959</v>
      </c>
      <c r="C1913" s="3" t="s">
        <v>4776</v>
      </c>
      <c r="D1913" s="3" t="s">
        <v>7593</v>
      </c>
      <c r="E1913" s="3" t="s">
        <v>13227</v>
      </c>
      <c r="F1913" s="3" t="s">
        <v>10410</v>
      </c>
      <c r="G1913" s="3" t="s">
        <v>16044</v>
      </c>
      <c r="H1913" s="3" t="s">
        <v>18861</v>
      </c>
      <c r="I1913" s="3" t="s">
        <v>21678</v>
      </c>
    </row>
    <row r="1914" spans="1:9" x14ac:dyDescent="0.25">
      <c r="A1914" s="3" t="s">
        <v>49</v>
      </c>
      <c r="B1914" s="3" t="s">
        <v>1960</v>
      </c>
      <c r="C1914" s="3" t="s">
        <v>4777</v>
      </c>
      <c r="D1914" s="3" t="s">
        <v>7594</v>
      </c>
      <c r="E1914" s="3" t="s">
        <v>13228</v>
      </c>
      <c r="F1914" s="3" t="s">
        <v>10411</v>
      </c>
      <c r="G1914" s="3" t="s">
        <v>16045</v>
      </c>
      <c r="H1914" s="3" t="s">
        <v>18862</v>
      </c>
      <c r="I1914" s="3" t="s">
        <v>21679</v>
      </c>
    </row>
    <row r="1915" spans="1:9" x14ac:dyDescent="0.25">
      <c r="A1915" s="3" t="s">
        <v>49</v>
      </c>
      <c r="B1915" s="3" t="s">
        <v>1961</v>
      </c>
      <c r="C1915" s="3" t="s">
        <v>4778</v>
      </c>
      <c r="D1915" s="3" t="s">
        <v>7595</v>
      </c>
      <c r="E1915" s="3" t="s">
        <v>13229</v>
      </c>
      <c r="F1915" s="3" t="s">
        <v>10412</v>
      </c>
      <c r="G1915" s="3" t="s">
        <v>16046</v>
      </c>
      <c r="H1915" s="3" t="s">
        <v>18863</v>
      </c>
      <c r="I1915" s="3" t="s">
        <v>21680</v>
      </c>
    </row>
    <row r="1916" spans="1:9" x14ac:dyDescent="0.25">
      <c r="A1916" s="3" t="s">
        <v>49</v>
      </c>
      <c r="B1916" s="3" t="s">
        <v>1962</v>
      </c>
      <c r="C1916" s="3" t="s">
        <v>4779</v>
      </c>
      <c r="D1916" s="3" t="s">
        <v>7596</v>
      </c>
      <c r="E1916" s="3" t="s">
        <v>13230</v>
      </c>
      <c r="F1916" s="3" t="s">
        <v>10413</v>
      </c>
      <c r="G1916" s="3" t="s">
        <v>16047</v>
      </c>
      <c r="H1916" s="3" t="s">
        <v>18864</v>
      </c>
      <c r="I1916" s="3" t="s">
        <v>21681</v>
      </c>
    </row>
    <row r="1917" spans="1:9" x14ac:dyDescent="0.25">
      <c r="A1917" s="3" t="s">
        <v>49</v>
      </c>
      <c r="B1917" s="3" t="s">
        <v>1963</v>
      </c>
      <c r="C1917" s="3" t="s">
        <v>4780</v>
      </c>
      <c r="D1917" s="3" t="s">
        <v>7597</v>
      </c>
      <c r="E1917" s="3" t="s">
        <v>13231</v>
      </c>
      <c r="F1917" s="3" t="s">
        <v>10414</v>
      </c>
      <c r="G1917" s="3" t="s">
        <v>16048</v>
      </c>
      <c r="H1917" s="3" t="s">
        <v>18865</v>
      </c>
      <c r="I1917" s="3" t="s">
        <v>21682</v>
      </c>
    </row>
    <row r="1918" spans="1:9" x14ac:dyDescent="0.25">
      <c r="A1918" s="3" t="s">
        <v>49</v>
      </c>
      <c r="B1918" s="3" t="s">
        <v>1964</v>
      </c>
      <c r="C1918" s="3" t="s">
        <v>4781</v>
      </c>
      <c r="D1918" s="3" t="s">
        <v>7598</v>
      </c>
      <c r="E1918" s="3" t="s">
        <v>13232</v>
      </c>
      <c r="F1918" s="3" t="s">
        <v>10415</v>
      </c>
      <c r="G1918" s="3" t="s">
        <v>16049</v>
      </c>
      <c r="H1918" s="3" t="s">
        <v>18866</v>
      </c>
      <c r="I1918" s="3" t="s">
        <v>21683</v>
      </c>
    </row>
    <row r="1919" spans="1:9" x14ac:dyDescent="0.25">
      <c r="A1919" s="3" t="s">
        <v>49</v>
      </c>
      <c r="B1919" s="3" t="s">
        <v>1965</v>
      </c>
      <c r="C1919" s="3" t="s">
        <v>4782</v>
      </c>
      <c r="D1919" s="3" t="s">
        <v>7599</v>
      </c>
      <c r="E1919" s="3" t="s">
        <v>13233</v>
      </c>
      <c r="F1919" s="3" t="s">
        <v>10416</v>
      </c>
      <c r="G1919" s="3" t="s">
        <v>16050</v>
      </c>
      <c r="H1919" s="3" t="s">
        <v>18867</v>
      </c>
      <c r="I1919" s="3" t="s">
        <v>21684</v>
      </c>
    </row>
    <row r="1920" spans="1:9" x14ac:dyDescent="0.25">
      <c r="A1920" s="3" t="s">
        <v>49</v>
      </c>
      <c r="B1920" s="3" t="s">
        <v>1966</v>
      </c>
      <c r="C1920" s="3" t="s">
        <v>4783</v>
      </c>
      <c r="D1920" s="3" t="s">
        <v>7600</v>
      </c>
      <c r="E1920" s="3" t="s">
        <v>13234</v>
      </c>
      <c r="F1920" s="3" t="s">
        <v>10417</v>
      </c>
      <c r="G1920" s="3" t="s">
        <v>16051</v>
      </c>
      <c r="H1920" s="3" t="s">
        <v>18868</v>
      </c>
      <c r="I1920" s="3" t="s">
        <v>21685</v>
      </c>
    </row>
    <row r="1921" spans="1:9" x14ac:dyDescent="0.25">
      <c r="A1921" s="3" t="s">
        <v>49</v>
      </c>
      <c r="B1921" s="3" t="s">
        <v>1967</v>
      </c>
      <c r="C1921" s="3" t="s">
        <v>4784</v>
      </c>
      <c r="D1921" s="3" t="s">
        <v>7601</v>
      </c>
      <c r="E1921" s="3" t="s">
        <v>13235</v>
      </c>
      <c r="F1921" s="3" t="s">
        <v>10418</v>
      </c>
      <c r="G1921" s="3" t="s">
        <v>16052</v>
      </c>
      <c r="H1921" s="3" t="s">
        <v>18869</v>
      </c>
      <c r="I1921" s="3" t="s">
        <v>21686</v>
      </c>
    </row>
    <row r="1922" spans="1:9" x14ac:dyDescent="0.25">
      <c r="A1922" s="3" t="s">
        <v>49</v>
      </c>
      <c r="B1922" s="3" t="s">
        <v>1968</v>
      </c>
      <c r="C1922" s="3" t="s">
        <v>4785</v>
      </c>
      <c r="D1922" s="3" t="s">
        <v>7602</v>
      </c>
      <c r="E1922" s="3" t="s">
        <v>13236</v>
      </c>
      <c r="F1922" s="3" t="s">
        <v>10419</v>
      </c>
      <c r="G1922" s="3" t="s">
        <v>16053</v>
      </c>
      <c r="H1922" s="3" t="s">
        <v>18870</v>
      </c>
      <c r="I1922" s="3" t="s">
        <v>21687</v>
      </c>
    </row>
    <row r="1923" spans="1:9" x14ac:dyDescent="0.25">
      <c r="A1923" s="3" t="s">
        <v>49</v>
      </c>
      <c r="B1923" s="3" t="s">
        <v>1969</v>
      </c>
      <c r="C1923" s="3" t="s">
        <v>4786</v>
      </c>
      <c r="D1923" s="3" t="s">
        <v>7603</v>
      </c>
      <c r="E1923" s="3" t="s">
        <v>13237</v>
      </c>
      <c r="F1923" s="3" t="s">
        <v>10420</v>
      </c>
      <c r="G1923" s="3" t="s">
        <v>16054</v>
      </c>
      <c r="H1923" s="3" t="s">
        <v>18871</v>
      </c>
      <c r="I1923" s="3" t="s">
        <v>21688</v>
      </c>
    </row>
    <row r="1924" spans="1:9" x14ac:dyDescent="0.25">
      <c r="A1924" s="3" t="s">
        <v>49</v>
      </c>
      <c r="B1924" s="3" t="s">
        <v>1970</v>
      </c>
      <c r="C1924" s="3" t="s">
        <v>4787</v>
      </c>
      <c r="D1924" s="3" t="s">
        <v>7604</v>
      </c>
      <c r="E1924" s="3" t="s">
        <v>13238</v>
      </c>
      <c r="F1924" s="3" t="s">
        <v>10421</v>
      </c>
      <c r="G1924" s="3" t="s">
        <v>16055</v>
      </c>
      <c r="H1924" s="3" t="s">
        <v>18872</v>
      </c>
      <c r="I1924" s="3" t="s">
        <v>21689</v>
      </c>
    </row>
    <row r="1925" spans="1:9" x14ac:dyDescent="0.25">
      <c r="A1925" s="3" t="s">
        <v>49</v>
      </c>
      <c r="B1925" s="3" t="s">
        <v>1971</v>
      </c>
      <c r="C1925" s="3" t="s">
        <v>4788</v>
      </c>
      <c r="D1925" s="3" t="s">
        <v>7605</v>
      </c>
      <c r="E1925" s="3" t="s">
        <v>13239</v>
      </c>
      <c r="F1925" s="3" t="s">
        <v>10422</v>
      </c>
      <c r="G1925" s="3" t="s">
        <v>16056</v>
      </c>
      <c r="H1925" s="3" t="s">
        <v>18873</v>
      </c>
      <c r="I1925" s="3" t="s">
        <v>21690</v>
      </c>
    </row>
    <row r="1926" spans="1:9" x14ac:dyDescent="0.25">
      <c r="A1926" s="3" t="s">
        <v>49</v>
      </c>
      <c r="B1926" s="3" t="s">
        <v>1972</v>
      </c>
      <c r="C1926" s="3" t="s">
        <v>4789</v>
      </c>
      <c r="D1926" s="3" t="s">
        <v>7606</v>
      </c>
      <c r="E1926" s="3" t="s">
        <v>13240</v>
      </c>
      <c r="F1926" s="3" t="s">
        <v>10423</v>
      </c>
      <c r="G1926" s="3" t="s">
        <v>16057</v>
      </c>
      <c r="H1926" s="3" t="s">
        <v>18874</v>
      </c>
      <c r="I1926" s="3" t="s">
        <v>21691</v>
      </c>
    </row>
    <row r="1927" spans="1:9" x14ac:dyDescent="0.25">
      <c r="A1927" s="3" t="s">
        <v>49</v>
      </c>
      <c r="B1927" s="3" t="s">
        <v>1973</v>
      </c>
      <c r="C1927" s="3" t="s">
        <v>4790</v>
      </c>
      <c r="D1927" s="3" t="s">
        <v>7607</v>
      </c>
      <c r="E1927" s="3" t="s">
        <v>13241</v>
      </c>
      <c r="F1927" s="3" t="s">
        <v>10424</v>
      </c>
      <c r="G1927" s="3" t="s">
        <v>16058</v>
      </c>
      <c r="H1927" s="3" t="s">
        <v>18875</v>
      </c>
      <c r="I1927" s="3" t="s">
        <v>21692</v>
      </c>
    </row>
    <row r="1928" spans="1:9" x14ac:dyDescent="0.25">
      <c r="A1928" s="3" t="s">
        <v>49</v>
      </c>
      <c r="B1928" s="3" t="s">
        <v>1974</v>
      </c>
      <c r="C1928" s="3" t="s">
        <v>4791</v>
      </c>
      <c r="D1928" s="3" t="s">
        <v>7608</v>
      </c>
      <c r="E1928" s="3" t="s">
        <v>13242</v>
      </c>
      <c r="F1928" s="3" t="s">
        <v>10425</v>
      </c>
      <c r="G1928" s="3" t="s">
        <v>16059</v>
      </c>
      <c r="H1928" s="3" t="s">
        <v>18876</v>
      </c>
      <c r="I1928" s="3" t="s">
        <v>21693</v>
      </c>
    </row>
    <row r="1929" spans="1:9" x14ac:dyDescent="0.25">
      <c r="A1929" s="3" t="s">
        <v>49</v>
      </c>
      <c r="B1929" s="3" t="s">
        <v>1975</v>
      </c>
      <c r="C1929" s="3" t="s">
        <v>4792</v>
      </c>
      <c r="D1929" s="3" t="s">
        <v>7609</v>
      </c>
      <c r="E1929" s="3" t="s">
        <v>13243</v>
      </c>
      <c r="F1929" s="3" t="s">
        <v>10426</v>
      </c>
      <c r="G1929" s="3" t="s">
        <v>16060</v>
      </c>
      <c r="H1929" s="3" t="s">
        <v>18877</v>
      </c>
      <c r="I1929" s="3" t="s">
        <v>21694</v>
      </c>
    </row>
    <row r="1930" spans="1:9" x14ac:dyDescent="0.25">
      <c r="A1930" s="3" t="s">
        <v>49</v>
      </c>
      <c r="B1930" s="3" t="s">
        <v>1976</v>
      </c>
      <c r="C1930" s="3" t="s">
        <v>4793</v>
      </c>
      <c r="D1930" s="3" t="s">
        <v>7610</v>
      </c>
      <c r="E1930" s="3" t="s">
        <v>13244</v>
      </c>
      <c r="F1930" s="3" t="s">
        <v>10427</v>
      </c>
      <c r="G1930" s="3" t="s">
        <v>16061</v>
      </c>
      <c r="H1930" s="3" t="s">
        <v>18878</v>
      </c>
      <c r="I1930" s="3" t="s">
        <v>21695</v>
      </c>
    </row>
    <row r="1931" spans="1:9" x14ac:dyDescent="0.25">
      <c r="A1931" s="3" t="s">
        <v>49</v>
      </c>
      <c r="B1931" s="3" t="s">
        <v>1977</v>
      </c>
      <c r="C1931" s="3" t="s">
        <v>4794</v>
      </c>
      <c r="D1931" s="3" t="s">
        <v>7611</v>
      </c>
      <c r="E1931" s="3" t="s">
        <v>13245</v>
      </c>
      <c r="F1931" s="3" t="s">
        <v>10428</v>
      </c>
      <c r="G1931" s="3" t="s">
        <v>16062</v>
      </c>
      <c r="H1931" s="3" t="s">
        <v>18879</v>
      </c>
      <c r="I1931" s="3" t="s">
        <v>21696</v>
      </c>
    </row>
    <row r="1932" spans="1:9" x14ac:dyDescent="0.25">
      <c r="A1932" s="3" t="s">
        <v>49</v>
      </c>
      <c r="B1932" s="3" t="s">
        <v>1978</v>
      </c>
      <c r="C1932" s="3" t="s">
        <v>4795</v>
      </c>
      <c r="D1932" s="3" t="s">
        <v>7612</v>
      </c>
      <c r="E1932" s="3" t="s">
        <v>13246</v>
      </c>
      <c r="F1932" s="3" t="s">
        <v>10429</v>
      </c>
      <c r="G1932" s="3" t="s">
        <v>16063</v>
      </c>
      <c r="H1932" s="3" t="s">
        <v>18880</v>
      </c>
      <c r="I1932" s="3" t="s">
        <v>21697</v>
      </c>
    </row>
    <row r="1933" spans="1:9" x14ac:dyDescent="0.25">
      <c r="A1933" s="3" t="s">
        <v>49</v>
      </c>
      <c r="B1933" s="3" t="s">
        <v>1979</v>
      </c>
      <c r="C1933" s="3" t="s">
        <v>4796</v>
      </c>
      <c r="D1933" s="3" t="s">
        <v>7613</v>
      </c>
      <c r="E1933" s="3" t="s">
        <v>13247</v>
      </c>
      <c r="F1933" s="3" t="s">
        <v>10430</v>
      </c>
      <c r="G1933" s="3" t="s">
        <v>16064</v>
      </c>
      <c r="H1933" s="3" t="s">
        <v>18881</v>
      </c>
      <c r="I1933" s="3" t="s">
        <v>21698</v>
      </c>
    </row>
    <row r="1934" spans="1:9" x14ac:dyDescent="0.25">
      <c r="A1934" s="3" t="s">
        <v>49</v>
      </c>
      <c r="B1934" s="3" t="s">
        <v>1980</v>
      </c>
      <c r="C1934" s="3" t="s">
        <v>4797</v>
      </c>
      <c r="D1934" s="3" t="s">
        <v>7614</v>
      </c>
      <c r="E1934" s="3" t="s">
        <v>13248</v>
      </c>
      <c r="F1934" s="3" t="s">
        <v>10431</v>
      </c>
      <c r="G1934" s="3" t="s">
        <v>16065</v>
      </c>
      <c r="H1934" s="3" t="s">
        <v>18882</v>
      </c>
      <c r="I1934" s="3" t="s">
        <v>21699</v>
      </c>
    </row>
    <row r="1935" spans="1:9" x14ac:dyDescent="0.25">
      <c r="A1935" s="3" t="s">
        <v>49</v>
      </c>
      <c r="B1935" s="3" t="s">
        <v>1981</v>
      </c>
      <c r="C1935" s="3" t="s">
        <v>4798</v>
      </c>
      <c r="D1935" s="3" t="s">
        <v>7615</v>
      </c>
      <c r="E1935" s="3" t="s">
        <v>13249</v>
      </c>
      <c r="F1935" s="3" t="s">
        <v>10432</v>
      </c>
      <c r="G1935" s="3" t="s">
        <v>16066</v>
      </c>
      <c r="H1935" s="3" t="s">
        <v>18883</v>
      </c>
      <c r="I1935" s="3" t="s">
        <v>21700</v>
      </c>
    </row>
    <row r="1936" spans="1:9" x14ac:dyDescent="0.25">
      <c r="A1936" s="3" t="s">
        <v>49</v>
      </c>
      <c r="B1936" s="3" t="s">
        <v>1982</v>
      </c>
      <c r="C1936" s="3" t="s">
        <v>4799</v>
      </c>
      <c r="D1936" s="3" t="s">
        <v>7616</v>
      </c>
      <c r="E1936" s="3" t="s">
        <v>13250</v>
      </c>
      <c r="F1936" s="3" t="s">
        <v>10433</v>
      </c>
      <c r="G1936" s="3" t="s">
        <v>16067</v>
      </c>
      <c r="H1936" s="3" t="s">
        <v>18884</v>
      </c>
      <c r="I1936" s="3" t="s">
        <v>21701</v>
      </c>
    </row>
    <row r="1937" spans="1:9" x14ac:dyDescent="0.25">
      <c r="A1937" s="3" t="s">
        <v>49</v>
      </c>
      <c r="B1937" s="3" t="s">
        <v>1983</v>
      </c>
      <c r="C1937" s="3" t="s">
        <v>4800</v>
      </c>
      <c r="D1937" s="3" t="s">
        <v>7617</v>
      </c>
      <c r="E1937" s="3" t="s">
        <v>13251</v>
      </c>
      <c r="F1937" s="3" t="s">
        <v>10434</v>
      </c>
      <c r="G1937" s="3" t="s">
        <v>16068</v>
      </c>
      <c r="H1937" s="3" t="s">
        <v>18885</v>
      </c>
      <c r="I1937" s="3" t="s">
        <v>21702</v>
      </c>
    </row>
    <row r="1938" spans="1:9" x14ac:dyDescent="0.25">
      <c r="A1938" s="3" t="s">
        <v>49</v>
      </c>
      <c r="B1938" s="3" t="s">
        <v>1984</v>
      </c>
      <c r="C1938" s="3" t="s">
        <v>4801</v>
      </c>
      <c r="D1938" s="3" t="s">
        <v>7618</v>
      </c>
      <c r="E1938" s="3" t="s">
        <v>13252</v>
      </c>
      <c r="F1938" s="3" t="s">
        <v>10435</v>
      </c>
      <c r="G1938" s="3" t="s">
        <v>16069</v>
      </c>
      <c r="H1938" s="3" t="s">
        <v>18886</v>
      </c>
      <c r="I1938" s="3" t="s">
        <v>21703</v>
      </c>
    </row>
    <row r="1939" spans="1:9" x14ac:dyDescent="0.25">
      <c r="A1939" s="3" t="s">
        <v>49</v>
      </c>
      <c r="B1939" s="3" t="s">
        <v>1985</v>
      </c>
      <c r="C1939" s="3" t="s">
        <v>4802</v>
      </c>
      <c r="D1939" s="3" t="s">
        <v>7619</v>
      </c>
      <c r="E1939" s="3" t="s">
        <v>13253</v>
      </c>
      <c r="F1939" s="3" t="s">
        <v>10436</v>
      </c>
      <c r="G1939" s="3" t="s">
        <v>16070</v>
      </c>
      <c r="H1939" s="3" t="s">
        <v>18887</v>
      </c>
      <c r="I1939" s="3" t="s">
        <v>21704</v>
      </c>
    </row>
    <row r="1940" spans="1:9" x14ac:dyDescent="0.25">
      <c r="A1940" s="3" t="s">
        <v>49</v>
      </c>
      <c r="B1940" s="3" t="s">
        <v>1986</v>
      </c>
      <c r="C1940" s="3" t="s">
        <v>4803</v>
      </c>
      <c r="D1940" s="3" t="s">
        <v>7620</v>
      </c>
      <c r="E1940" s="3" t="s">
        <v>13254</v>
      </c>
      <c r="F1940" s="3" t="s">
        <v>10437</v>
      </c>
      <c r="G1940" s="3" t="s">
        <v>16071</v>
      </c>
      <c r="H1940" s="3" t="s">
        <v>18888</v>
      </c>
      <c r="I1940" s="3" t="s">
        <v>21705</v>
      </c>
    </row>
    <row r="1941" spans="1:9" x14ac:dyDescent="0.25">
      <c r="A1941" s="3" t="s">
        <v>49</v>
      </c>
      <c r="B1941" s="3" t="s">
        <v>1987</v>
      </c>
      <c r="C1941" s="3" t="s">
        <v>4804</v>
      </c>
      <c r="D1941" s="3" t="s">
        <v>7621</v>
      </c>
      <c r="E1941" s="3" t="s">
        <v>13255</v>
      </c>
      <c r="F1941" s="3" t="s">
        <v>10438</v>
      </c>
      <c r="G1941" s="3" t="s">
        <v>16072</v>
      </c>
      <c r="H1941" s="3" t="s">
        <v>18889</v>
      </c>
      <c r="I1941" s="3" t="s">
        <v>21706</v>
      </c>
    </row>
    <row r="1942" spans="1:9" x14ac:dyDescent="0.25">
      <c r="A1942" s="3" t="s">
        <v>49</v>
      </c>
      <c r="B1942" s="3" t="s">
        <v>1988</v>
      </c>
      <c r="C1942" s="3" t="s">
        <v>4805</v>
      </c>
      <c r="D1942" s="3" t="s">
        <v>7622</v>
      </c>
      <c r="E1942" s="3" t="s">
        <v>13256</v>
      </c>
      <c r="F1942" s="3" t="s">
        <v>10439</v>
      </c>
      <c r="G1942" s="3" t="s">
        <v>16073</v>
      </c>
      <c r="H1942" s="3" t="s">
        <v>18890</v>
      </c>
      <c r="I1942" s="3" t="s">
        <v>21707</v>
      </c>
    </row>
    <row r="1943" spans="1:9" x14ac:dyDescent="0.25">
      <c r="A1943" s="3" t="s">
        <v>49</v>
      </c>
      <c r="B1943" s="3" t="s">
        <v>1989</v>
      </c>
      <c r="C1943" s="3" t="s">
        <v>4806</v>
      </c>
      <c r="D1943" s="3" t="s">
        <v>7623</v>
      </c>
      <c r="E1943" s="3" t="s">
        <v>13257</v>
      </c>
      <c r="F1943" s="3" t="s">
        <v>10440</v>
      </c>
      <c r="G1943" s="3" t="s">
        <v>16074</v>
      </c>
      <c r="H1943" s="3" t="s">
        <v>18891</v>
      </c>
      <c r="I1943" s="3" t="s">
        <v>21708</v>
      </c>
    </row>
    <row r="1944" spans="1:9" x14ac:dyDescent="0.25">
      <c r="A1944" s="3" t="s">
        <v>49</v>
      </c>
      <c r="B1944" s="3" t="s">
        <v>1990</v>
      </c>
      <c r="C1944" s="3" t="s">
        <v>4807</v>
      </c>
      <c r="D1944" s="3" t="s">
        <v>7624</v>
      </c>
      <c r="E1944" s="3" t="s">
        <v>13258</v>
      </c>
      <c r="F1944" s="3" t="s">
        <v>10441</v>
      </c>
      <c r="G1944" s="3" t="s">
        <v>16075</v>
      </c>
      <c r="H1944" s="3" t="s">
        <v>18892</v>
      </c>
      <c r="I1944" s="3" t="s">
        <v>21709</v>
      </c>
    </row>
    <row r="1945" spans="1:9" x14ac:dyDescent="0.25">
      <c r="A1945" s="3" t="s">
        <v>49</v>
      </c>
      <c r="B1945" s="3" t="s">
        <v>1991</v>
      </c>
      <c r="C1945" s="3" t="s">
        <v>4808</v>
      </c>
      <c r="D1945" s="3" t="s">
        <v>7625</v>
      </c>
      <c r="E1945" s="3" t="s">
        <v>13259</v>
      </c>
      <c r="F1945" s="3" t="s">
        <v>10442</v>
      </c>
      <c r="G1945" s="3" t="s">
        <v>16076</v>
      </c>
      <c r="H1945" s="3" t="s">
        <v>18893</v>
      </c>
      <c r="I1945" s="3" t="s">
        <v>21710</v>
      </c>
    </row>
    <row r="1946" spans="1:9" x14ac:dyDescent="0.25">
      <c r="A1946" s="3" t="s">
        <v>49</v>
      </c>
      <c r="B1946" s="3" t="s">
        <v>1992</v>
      </c>
      <c r="C1946" s="3" t="s">
        <v>4809</v>
      </c>
      <c r="D1946" s="3" t="s">
        <v>7626</v>
      </c>
      <c r="E1946" s="3" t="s">
        <v>13260</v>
      </c>
      <c r="F1946" s="3" t="s">
        <v>10443</v>
      </c>
      <c r="G1946" s="3" t="s">
        <v>16077</v>
      </c>
      <c r="H1946" s="3" t="s">
        <v>18894</v>
      </c>
      <c r="I1946" s="3" t="s">
        <v>21711</v>
      </c>
    </row>
    <row r="1947" spans="1:9" x14ac:dyDescent="0.25">
      <c r="A1947" s="3" t="s">
        <v>49</v>
      </c>
      <c r="B1947" s="3" t="s">
        <v>1993</v>
      </c>
      <c r="C1947" s="3" t="s">
        <v>4810</v>
      </c>
      <c r="D1947" s="3" t="s">
        <v>7627</v>
      </c>
      <c r="E1947" s="3" t="s">
        <v>13261</v>
      </c>
      <c r="F1947" s="3" t="s">
        <v>10444</v>
      </c>
      <c r="G1947" s="3" t="s">
        <v>16078</v>
      </c>
      <c r="H1947" s="3" t="s">
        <v>18895</v>
      </c>
      <c r="I1947" s="3" t="s">
        <v>21712</v>
      </c>
    </row>
    <row r="1948" spans="1:9" x14ac:dyDescent="0.25">
      <c r="A1948" s="3" t="s">
        <v>49</v>
      </c>
      <c r="B1948" s="3" t="s">
        <v>1994</v>
      </c>
      <c r="C1948" s="3" t="s">
        <v>4811</v>
      </c>
      <c r="D1948" s="3" t="s">
        <v>7628</v>
      </c>
      <c r="E1948" s="3" t="s">
        <v>13262</v>
      </c>
      <c r="F1948" s="3" t="s">
        <v>10445</v>
      </c>
      <c r="G1948" s="3" t="s">
        <v>16079</v>
      </c>
      <c r="H1948" s="3" t="s">
        <v>18896</v>
      </c>
      <c r="I1948" s="3" t="s">
        <v>21713</v>
      </c>
    </row>
    <row r="1949" spans="1:9" x14ac:dyDescent="0.25">
      <c r="A1949" s="3" t="s">
        <v>49</v>
      </c>
      <c r="B1949" s="3" t="s">
        <v>1995</v>
      </c>
      <c r="C1949" s="3" t="s">
        <v>4812</v>
      </c>
      <c r="D1949" s="3" t="s">
        <v>7629</v>
      </c>
      <c r="E1949" s="3" t="s">
        <v>13263</v>
      </c>
      <c r="F1949" s="3" t="s">
        <v>10446</v>
      </c>
      <c r="G1949" s="3" t="s">
        <v>16080</v>
      </c>
      <c r="H1949" s="3" t="s">
        <v>18897</v>
      </c>
      <c r="I1949" s="3" t="s">
        <v>21714</v>
      </c>
    </row>
    <row r="1950" spans="1:9" x14ac:dyDescent="0.25">
      <c r="A1950" s="3" t="s">
        <v>49</v>
      </c>
      <c r="B1950" s="3" t="s">
        <v>1996</v>
      </c>
      <c r="C1950" s="3" t="s">
        <v>4813</v>
      </c>
      <c r="D1950" s="3" t="s">
        <v>7630</v>
      </c>
      <c r="E1950" s="3" t="s">
        <v>13264</v>
      </c>
      <c r="F1950" s="3" t="s">
        <v>10447</v>
      </c>
      <c r="G1950" s="3" t="s">
        <v>16081</v>
      </c>
      <c r="H1950" s="3" t="s">
        <v>18898</v>
      </c>
      <c r="I1950" s="3" t="s">
        <v>21715</v>
      </c>
    </row>
    <row r="1951" spans="1:9" x14ac:dyDescent="0.25">
      <c r="A1951" s="3" t="s">
        <v>49</v>
      </c>
      <c r="B1951" s="3" t="s">
        <v>1997</v>
      </c>
      <c r="C1951" s="3" t="s">
        <v>4814</v>
      </c>
      <c r="D1951" s="3" t="s">
        <v>7631</v>
      </c>
      <c r="E1951" s="3" t="s">
        <v>13265</v>
      </c>
      <c r="F1951" s="3" t="s">
        <v>10448</v>
      </c>
      <c r="G1951" s="3" t="s">
        <v>16082</v>
      </c>
      <c r="H1951" s="3" t="s">
        <v>18899</v>
      </c>
      <c r="I1951" s="3" t="s">
        <v>21716</v>
      </c>
    </row>
    <row r="1952" spans="1:9" x14ac:dyDescent="0.25">
      <c r="A1952" s="3" t="s">
        <v>49</v>
      </c>
      <c r="B1952" s="3" t="s">
        <v>1998</v>
      </c>
      <c r="C1952" s="3" t="s">
        <v>4815</v>
      </c>
      <c r="D1952" s="3" t="s">
        <v>7632</v>
      </c>
      <c r="E1952" s="3" t="s">
        <v>13266</v>
      </c>
      <c r="F1952" s="3" t="s">
        <v>10449</v>
      </c>
      <c r="G1952" s="3" t="s">
        <v>16083</v>
      </c>
      <c r="H1952" s="3" t="s">
        <v>18900</v>
      </c>
      <c r="I1952" s="3" t="s">
        <v>21717</v>
      </c>
    </row>
    <row r="1953" spans="1:9" x14ac:dyDescent="0.25">
      <c r="A1953" s="3" t="s">
        <v>49</v>
      </c>
      <c r="B1953" s="3" t="s">
        <v>1999</v>
      </c>
      <c r="C1953" s="3" t="s">
        <v>4816</v>
      </c>
      <c r="D1953" s="3" t="s">
        <v>7633</v>
      </c>
      <c r="E1953" s="3" t="s">
        <v>13267</v>
      </c>
      <c r="F1953" s="3" t="s">
        <v>10450</v>
      </c>
      <c r="G1953" s="3" t="s">
        <v>16084</v>
      </c>
      <c r="H1953" s="3" t="s">
        <v>18901</v>
      </c>
      <c r="I1953" s="3" t="s">
        <v>21718</v>
      </c>
    </row>
    <row r="1954" spans="1:9" x14ac:dyDescent="0.25">
      <c r="A1954" s="3" t="s">
        <v>49</v>
      </c>
      <c r="B1954" s="3" t="s">
        <v>2000</v>
      </c>
      <c r="C1954" s="3" t="s">
        <v>4817</v>
      </c>
      <c r="D1954" s="3" t="s">
        <v>7634</v>
      </c>
      <c r="E1954" s="3" t="s">
        <v>13268</v>
      </c>
      <c r="F1954" s="3" t="s">
        <v>10451</v>
      </c>
      <c r="G1954" s="3" t="s">
        <v>16085</v>
      </c>
      <c r="H1954" s="3" t="s">
        <v>18902</v>
      </c>
      <c r="I1954" s="3" t="s">
        <v>21719</v>
      </c>
    </row>
    <row r="1955" spans="1:9" x14ac:dyDescent="0.25">
      <c r="A1955" s="3" t="s">
        <v>49</v>
      </c>
      <c r="B1955" s="3" t="s">
        <v>2001</v>
      </c>
      <c r="C1955" s="3" t="s">
        <v>4818</v>
      </c>
      <c r="D1955" s="3" t="s">
        <v>7635</v>
      </c>
      <c r="E1955" s="3" t="s">
        <v>13269</v>
      </c>
      <c r="F1955" s="3" t="s">
        <v>10452</v>
      </c>
      <c r="G1955" s="3" t="s">
        <v>16086</v>
      </c>
      <c r="H1955" s="3" t="s">
        <v>18903</v>
      </c>
      <c r="I1955" s="3" t="s">
        <v>21720</v>
      </c>
    </row>
    <row r="1956" spans="1:9" x14ac:dyDescent="0.25">
      <c r="A1956" s="3" t="s">
        <v>49</v>
      </c>
      <c r="B1956" s="3" t="s">
        <v>2002</v>
      </c>
      <c r="C1956" s="3" t="s">
        <v>4819</v>
      </c>
      <c r="D1956" s="3" t="s">
        <v>7636</v>
      </c>
      <c r="E1956" s="3" t="s">
        <v>13270</v>
      </c>
      <c r="F1956" s="3" t="s">
        <v>10453</v>
      </c>
      <c r="G1956" s="3" t="s">
        <v>16087</v>
      </c>
      <c r="H1956" s="3" t="s">
        <v>18904</v>
      </c>
      <c r="I1956" s="3" t="s">
        <v>21721</v>
      </c>
    </row>
    <row r="1957" spans="1:9" x14ac:dyDescent="0.25">
      <c r="A1957" s="3" t="s">
        <v>49</v>
      </c>
      <c r="B1957" s="3" t="s">
        <v>2003</v>
      </c>
      <c r="C1957" s="3" t="s">
        <v>4820</v>
      </c>
      <c r="D1957" s="3" t="s">
        <v>7637</v>
      </c>
      <c r="E1957" s="3" t="s">
        <v>13271</v>
      </c>
      <c r="F1957" s="3" t="s">
        <v>10454</v>
      </c>
      <c r="G1957" s="3" t="s">
        <v>16088</v>
      </c>
      <c r="H1957" s="3" t="s">
        <v>18905</v>
      </c>
      <c r="I1957" s="3" t="s">
        <v>21722</v>
      </c>
    </row>
    <row r="1958" spans="1:9" x14ac:dyDescent="0.25">
      <c r="A1958" s="3" t="s">
        <v>49</v>
      </c>
      <c r="B1958" s="3" t="s">
        <v>2004</v>
      </c>
      <c r="C1958" s="3" t="s">
        <v>4821</v>
      </c>
      <c r="D1958" s="3" t="s">
        <v>7638</v>
      </c>
      <c r="E1958" s="3" t="s">
        <v>13272</v>
      </c>
      <c r="F1958" s="3" t="s">
        <v>10455</v>
      </c>
      <c r="G1958" s="3" t="s">
        <v>16089</v>
      </c>
      <c r="H1958" s="3" t="s">
        <v>18906</v>
      </c>
      <c r="I1958" s="3" t="s">
        <v>21723</v>
      </c>
    </row>
    <row r="1959" spans="1:9" x14ac:dyDescent="0.25">
      <c r="A1959" s="3" t="s">
        <v>49</v>
      </c>
      <c r="B1959" s="3" t="s">
        <v>2005</v>
      </c>
      <c r="C1959" s="3" t="s">
        <v>4822</v>
      </c>
      <c r="D1959" s="3" t="s">
        <v>7639</v>
      </c>
      <c r="E1959" s="3" t="s">
        <v>13273</v>
      </c>
      <c r="F1959" s="3" t="s">
        <v>10456</v>
      </c>
      <c r="G1959" s="3" t="s">
        <v>16090</v>
      </c>
      <c r="H1959" s="3" t="s">
        <v>18907</v>
      </c>
      <c r="I1959" s="3" t="s">
        <v>21724</v>
      </c>
    </row>
    <row r="1960" spans="1:9" x14ac:dyDescent="0.25">
      <c r="A1960" s="3" t="s">
        <v>49</v>
      </c>
      <c r="B1960" s="3" t="s">
        <v>2006</v>
      </c>
      <c r="C1960" s="3" t="s">
        <v>4823</v>
      </c>
      <c r="D1960" s="3" t="s">
        <v>7640</v>
      </c>
      <c r="E1960" s="3" t="s">
        <v>13274</v>
      </c>
      <c r="F1960" s="3" t="s">
        <v>10457</v>
      </c>
      <c r="G1960" s="3" t="s">
        <v>16091</v>
      </c>
      <c r="H1960" s="3" t="s">
        <v>18908</v>
      </c>
      <c r="I1960" s="3" t="s">
        <v>21725</v>
      </c>
    </row>
    <row r="1961" spans="1:9" x14ac:dyDescent="0.25">
      <c r="A1961" s="3" t="s">
        <v>49</v>
      </c>
      <c r="B1961" s="3" t="s">
        <v>2007</v>
      </c>
      <c r="C1961" s="3" t="s">
        <v>4824</v>
      </c>
      <c r="D1961" s="3" t="s">
        <v>7641</v>
      </c>
      <c r="E1961" s="3" t="s">
        <v>13275</v>
      </c>
      <c r="F1961" s="3" t="s">
        <v>10458</v>
      </c>
      <c r="G1961" s="3" t="s">
        <v>16092</v>
      </c>
      <c r="H1961" s="3" t="s">
        <v>18909</v>
      </c>
      <c r="I1961" s="3" t="s">
        <v>21726</v>
      </c>
    </row>
    <row r="1962" spans="1:9" x14ac:dyDescent="0.25">
      <c r="A1962" s="3" t="s">
        <v>49</v>
      </c>
      <c r="B1962" s="3" t="s">
        <v>2008</v>
      </c>
      <c r="C1962" s="3" t="s">
        <v>4825</v>
      </c>
      <c r="D1962" s="3" t="s">
        <v>7642</v>
      </c>
      <c r="E1962" s="3" t="s">
        <v>13276</v>
      </c>
      <c r="F1962" s="3" t="s">
        <v>10459</v>
      </c>
      <c r="G1962" s="3" t="s">
        <v>16093</v>
      </c>
      <c r="H1962" s="3" t="s">
        <v>18910</v>
      </c>
      <c r="I1962" s="3" t="s">
        <v>21727</v>
      </c>
    </row>
    <row r="1963" spans="1:9" x14ac:dyDescent="0.25">
      <c r="A1963" s="3" t="s">
        <v>49</v>
      </c>
      <c r="B1963" s="3" t="s">
        <v>2009</v>
      </c>
      <c r="C1963" s="3" t="s">
        <v>4826</v>
      </c>
      <c r="D1963" s="3" t="s">
        <v>7643</v>
      </c>
      <c r="E1963" s="3" t="s">
        <v>13277</v>
      </c>
      <c r="F1963" s="3" t="s">
        <v>10460</v>
      </c>
      <c r="G1963" s="3" t="s">
        <v>16094</v>
      </c>
      <c r="H1963" s="3" t="s">
        <v>18911</v>
      </c>
      <c r="I1963" s="3" t="s">
        <v>21728</v>
      </c>
    </row>
    <row r="1964" spans="1:9" x14ac:dyDescent="0.25">
      <c r="A1964" s="3" t="s">
        <v>49</v>
      </c>
      <c r="B1964" s="3" t="s">
        <v>2010</v>
      </c>
      <c r="C1964" s="3" t="s">
        <v>4827</v>
      </c>
      <c r="D1964" s="3" t="s">
        <v>7644</v>
      </c>
      <c r="E1964" s="3" t="s">
        <v>13278</v>
      </c>
      <c r="F1964" s="3" t="s">
        <v>10461</v>
      </c>
      <c r="G1964" s="3" t="s">
        <v>16095</v>
      </c>
      <c r="H1964" s="3" t="s">
        <v>18912</v>
      </c>
      <c r="I1964" s="3" t="s">
        <v>21729</v>
      </c>
    </row>
    <row r="1965" spans="1:9" x14ac:dyDescent="0.25">
      <c r="A1965" s="3" t="s">
        <v>49</v>
      </c>
      <c r="B1965" s="3" t="s">
        <v>2011</v>
      </c>
      <c r="C1965" s="3" t="s">
        <v>4828</v>
      </c>
      <c r="D1965" s="3" t="s">
        <v>7645</v>
      </c>
      <c r="E1965" s="3" t="s">
        <v>13279</v>
      </c>
      <c r="F1965" s="3" t="s">
        <v>10462</v>
      </c>
      <c r="G1965" s="3" t="s">
        <v>16096</v>
      </c>
      <c r="H1965" s="3" t="s">
        <v>18913</v>
      </c>
      <c r="I1965" s="3" t="s">
        <v>21730</v>
      </c>
    </row>
    <row r="1966" spans="1:9" x14ac:dyDescent="0.25">
      <c r="A1966" s="3" t="s">
        <v>49</v>
      </c>
      <c r="B1966" s="3" t="s">
        <v>2012</v>
      </c>
      <c r="C1966" s="3" t="s">
        <v>4829</v>
      </c>
      <c r="D1966" s="3" t="s">
        <v>7646</v>
      </c>
      <c r="E1966" s="3" t="s">
        <v>13280</v>
      </c>
      <c r="F1966" s="3" t="s">
        <v>10463</v>
      </c>
      <c r="G1966" s="3" t="s">
        <v>16097</v>
      </c>
      <c r="H1966" s="3" t="s">
        <v>18914</v>
      </c>
      <c r="I1966" s="3" t="s">
        <v>21731</v>
      </c>
    </row>
    <row r="1967" spans="1:9" x14ac:dyDescent="0.25">
      <c r="A1967" s="3" t="s">
        <v>49</v>
      </c>
      <c r="B1967" s="3" t="s">
        <v>2013</v>
      </c>
      <c r="C1967" s="3" t="s">
        <v>4830</v>
      </c>
      <c r="D1967" s="3" t="s">
        <v>7647</v>
      </c>
      <c r="E1967" s="3" t="s">
        <v>13281</v>
      </c>
      <c r="F1967" s="3" t="s">
        <v>10464</v>
      </c>
      <c r="G1967" s="3" t="s">
        <v>16098</v>
      </c>
      <c r="H1967" s="3" t="s">
        <v>18915</v>
      </c>
      <c r="I1967" s="3" t="s">
        <v>21732</v>
      </c>
    </row>
    <row r="1968" spans="1:9" x14ac:dyDescent="0.25">
      <c r="A1968" s="3" t="s">
        <v>49</v>
      </c>
      <c r="B1968" s="3" t="s">
        <v>2014</v>
      </c>
      <c r="C1968" s="3" t="s">
        <v>4831</v>
      </c>
      <c r="D1968" s="3" t="s">
        <v>7648</v>
      </c>
      <c r="E1968" s="3" t="s">
        <v>13282</v>
      </c>
      <c r="F1968" s="3" t="s">
        <v>10465</v>
      </c>
      <c r="G1968" s="3" t="s">
        <v>16099</v>
      </c>
      <c r="H1968" s="3" t="s">
        <v>18916</v>
      </c>
      <c r="I1968" s="3" t="s">
        <v>21733</v>
      </c>
    </row>
    <row r="1969" spans="1:9" x14ac:dyDescent="0.25">
      <c r="A1969" s="3" t="s">
        <v>49</v>
      </c>
      <c r="B1969" s="3" t="s">
        <v>2015</v>
      </c>
      <c r="C1969" s="3" t="s">
        <v>4832</v>
      </c>
      <c r="D1969" s="3" t="s">
        <v>7649</v>
      </c>
      <c r="E1969" s="3" t="s">
        <v>13283</v>
      </c>
      <c r="F1969" s="3" t="s">
        <v>10466</v>
      </c>
      <c r="G1969" s="3" t="s">
        <v>16100</v>
      </c>
      <c r="H1969" s="3" t="s">
        <v>18917</v>
      </c>
      <c r="I1969" s="3" t="s">
        <v>21734</v>
      </c>
    </row>
    <row r="1970" spans="1:9" x14ac:dyDescent="0.25">
      <c r="A1970" s="3" t="s">
        <v>49</v>
      </c>
      <c r="B1970" s="3" t="s">
        <v>2016</v>
      </c>
      <c r="C1970" s="3" t="s">
        <v>4833</v>
      </c>
      <c r="D1970" s="3" t="s">
        <v>7650</v>
      </c>
      <c r="E1970" s="3" t="s">
        <v>13284</v>
      </c>
      <c r="F1970" s="3" t="s">
        <v>10467</v>
      </c>
      <c r="G1970" s="3" t="s">
        <v>16101</v>
      </c>
      <c r="H1970" s="3" t="s">
        <v>18918</v>
      </c>
      <c r="I1970" s="3" t="s">
        <v>21735</v>
      </c>
    </row>
    <row r="1971" spans="1:9" x14ac:dyDescent="0.25">
      <c r="A1971" s="3" t="s">
        <v>49</v>
      </c>
      <c r="B1971" s="3" t="s">
        <v>2017</v>
      </c>
      <c r="C1971" s="3" t="s">
        <v>4834</v>
      </c>
      <c r="D1971" s="3" t="s">
        <v>7651</v>
      </c>
      <c r="E1971" s="3" t="s">
        <v>13285</v>
      </c>
      <c r="F1971" s="3" t="s">
        <v>10468</v>
      </c>
      <c r="G1971" s="3" t="s">
        <v>16102</v>
      </c>
      <c r="H1971" s="3" t="s">
        <v>18919</v>
      </c>
      <c r="I1971" s="3" t="s">
        <v>21736</v>
      </c>
    </row>
    <row r="1972" spans="1:9" x14ac:dyDescent="0.25">
      <c r="A1972" s="3" t="s">
        <v>49</v>
      </c>
      <c r="B1972" s="3" t="s">
        <v>2018</v>
      </c>
      <c r="C1972" s="3" t="s">
        <v>4835</v>
      </c>
      <c r="D1972" s="3" t="s">
        <v>7652</v>
      </c>
      <c r="E1972" s="3" t="s">
        <v>13286</v>
      </c>
      <c r="F1972" s="3" t="s">
        <v>10469</v>
      </c>
      <c r="G1972" s="3" t="s">
        <v>16103</v>
      </c>
      <c r="H1972" s="3" t="s">
        <v>18920</v>
      </c>
      <c r="I1972" s="3" t="s">
        <v>21737</v>
      </c>
    </row>
    <row r="1973" spans="1:9" x14ac:dyDescent="0.25">
      <c r="A1973" s="3" t="s">
        <v>49</v>
      </c>
      <c r="B1973" s="3" t="s">
        <v>2019</v>
      </c>
      <c r="C1973" s="3" t="s">
        <v>4836</v>
      </c>
      <c r="D1973" s="3" t="s">
        <v>7653</v>
      </c>
      <c r="E1973" s="3" t="s">
        <v>13287</v>
      </c>
      <c r="F1973" s="3" t="s">
        <v>10470</v>
      </c>
      <c r="G1973" s="3" t="s">
        <v>16104</v>
      </c>
      <c r="H1973" s="3" t="s">
        <v>18921</v>
      </c>
      <c r="I1973" s="3" t="s">
        <v>21738</v>
      </c>
    </row>
    <row r="1974" spans="1:9" x14ac:dyDescent="0.25">
      <c r="A1974" s="3" t="s">
        <v>49</v>
      </c>
      <c r="B1974" s="3" t="s">
        <v>2020</v>
      </c>
      <c r="C1974" s="3" t="s">
        <v>4837</v>
      </c>
      <c r="D1974" s="3" t="s">
        <v>7654</v>
      </c>
      <c r="E1974" s="3" t="s">
        <v>13288</v>
      </c>
      <c r="F1974" s="3" t="s">
        <v>10471</v>
      </c>
      <c r="G1974" s="3" t="s">
        <v>16105</v>
      </c>
      <c r="H1974" s="3" t="s">
        <v>18922</v>
      </c>
      <c r="I1974" s="3" t="s">
        <v>21739</v>
      </c>
    </row>
    <row r="1975" spans="1:9" x14ac:dyDescent="0.25">
      <c r="A1975" s="3" t="s">
        <v>49</v>
      </c>
      <c r="B1975" s="3" t="s">
        <v>2021</v>
      </c>
      <c r="C1975" s="3" t="s">
        <v>4838</v>
      </c>
      <c r="D1975" s="3" t="s">
        <v>7655</v>
      </c>
      <c r="E1975" s="3" t="s">
        <v>13289</v>
      </c>
      <c r="F1975" s="3" t="s">
        <v>10472</v>
      </c>
      <c r="G1975" s="3" t="s">
        <v>16106</v>
      </c>
      <c r="H1975" s="3" t="s">
        <v>18923</v>
      </c>
      <c r="I1975" s="3" t="s">
        <v>21740</v>
      </c>
    </row>
    <row r="1976" spans="1:9" x14ac:dyDescent="0.25">
      <c r="A1976" s="3" t="s">
        <v>49</v>
      </c>
      <c r="B1976" s="3" t="s">
        <v>2022</v>
      </c>
      <c r="C1976" s="3" t="s">
        <v>4839</v>
      </c>
      <c r="D1976" s="3" t="s">
        <v>7656</v>
      </c>
      <c r="E1976" s="3" t="s">
        <v>13290</v>
      </c>
      <c r="F1976" s="3" t="s">
        <v>10473</v>
      </c>
      <c r="G1976" s="3" t="s">
        <v>16107</v>
      </c>
      <c r="H1976" s="3" t="s">
        <v>18924</v>
      </c>
      <c r="I1976" s="3" t="s">
        <v>21741</v>
      </c>
    </row>
    <row r="1977" spans="1:9" x14ac:dyDescent="0.25">
      <c r="A1977" s="3" t="s">
        <v>49</v>
      </c>
      <c r="B1977" s="3" t="s">
        <v>2023</v>
      </c>
      <c r="C1977" s="3" t="s">
        <v>4840</v>
      </c>
      <c r="D1977" s="3" t="s">
        <v>7657</v>
      </c>
      <c r="E1977" s="3" t="s">
        <v>13291</v>
      </c>
      <c r="F1977" s="3" t="s">
        <v>10474</v>
      </c>
      <c r="G1977" s="3" t="s">
        <v>16108</v>
      </c>
      <c r="H1977" s="3" t="s">
        <v>18925</v>
      </c>
      <c r="I1977" s="3" t="s">
        <v>21742</v>
      </c>
    </row>
    <row r="1978" spans="1:9" x14ac:dyDescent="0.25">
      <c r="A1978" s="3" t="s">
        <v>49</v>
      </c>
      <c r="B1978" s="3" t="s">
        <v>2024</v>
      </c>
      <c r="C1978" s="3" t="s">
        <v>4841</v>
      </c>
      <c r="D1978" s="3" t="s">
        <v>7658</v>
      </c>
      <c r="E1978" s="3" t="s">
        <v>13292</v>
      </c>
      <c r="F1978" s="3" t="s">
        <v>10475</v>
      </c>
      <c r="G1978" s="3" t="s">
        <v>16109</v>
      </c>
      <c r="H1978" s="3" t="s">
        <v>18926</v>
      </c>
      <c r="I1978" s="3" t="s">
        <v>21743</v>
      </c>
    </row>
    <row r="1979" spans="1:9" x14ac:dyDescent="0.25">
      <c r="A1979" s="3" t="s">
        <v>49</v>
      </c>
      <c r="B1979" s="3" t="s">
        <v>2025</v>
      </c>
      <c r="C1979" s="3" t="s">
        <v>4842</v>
      </c>
      <c r="D1979" s="3" t="s">
        <v>7659</v>
      </c>
      <c r="E1979" s="3" t="s">
        <v>13293</v>
      </c>
      <c r="F1979" s="3" t="s">
        <v>10476</v>
      </c>
      <c r="G1979" s="3" t="s">
        <v>16110</v>
      </c>
      <c r="H1979" s="3" t="s">
        <v>18927</v>
      </c>
      <c r="I1979" s="3" t="s">
        <v>21744</v>
      </c>
    </row>
    <row r="1980" spans="1:9" x14ac:dyDescent="0.25">
      <c r="A1980" s="3" t="s">
        <v>49</v>
      </c>
      <c r="B1980" s="3" t="s">
        <v>2026</v>
      </c>
      <c r="C1980" s="3" t="s">
        <v>4843</v>
      </c>
      <c r="D1980" s="3" t="s">
        <v>7660</v>
      </c>
      <c r="E1980" s="3" t="s">
        <v>13294</v>
      </c>
      <c r="F1980" s="3" t="s">
        <v>10477</v>
      </c>
      <c r="G1980" s="3" t="s">
        <v>16111</v>
      </c>
      <c r="H1980" s="3" t="s">
        <v>18928</v>
      </c>
      <c r="I1980" s="3" t="s">
        <v>21745</v>
      </c>
    </row>
    <row r="1981" spans="1:9" x14ac:dyDescent="0.25">
      <c r="A1981" s="3" t="s">
        <v>49</v>
      </c>
      <c r="B1981" s="3" t="s">
        <v>2027</v>
      </c>
      <c r="C1981" s="3" t="s">
        <v>4844</v>
      </c>
      <c r="D1981" s="3" t="s">
        <v>7661</v>
      </c>
      <c r="E1981" s="3" t="s">
        <v>13295</v>
      </c>
      <c r="F1981" s="3" t="s">
        <v>10478</v>
      </c>
      <c r="G1981" s="3" t="s">
        <v>16112</v>
      </c>
      <c r="H1981" s="3" t="s">
        <v>18929</v>
      </c>
      <c r="I1981" s="3" t="s">
        <v>21746</v>
      </c>
    </row>
    <row r="1982" spans="1:9" x14ac:dyDescent="0.25">
      <c r="A1982" s="3" t="s">
        <v>49</v>
      </c>
      <c r="B1982" s="3" t="s">
        <v>2028</v>
      </c>
      <c r="C1982" s="3" t="s">
        <v>4845</v>
      </c>
      <c r="D1982" s="3" t="s">
        <v>7662</v>
      </c>
      <c r="E1982" s="3" t="s">
        <v>13296</v>
      </c>
      <c r="F1982" s="3" t="s">
        <v>10479</v>
      </c>
      <c r="G1982" s="3" t="s">
        <v>16113</v>
      </c>
      <c r="H1982" s="3" t="s">
        <v>18930</v>
      </c>
      <c r="I1982" s="3" t="s">
        <v>21747</v>
      </c>
    </row>
    <row r="1983" spans="1:9" x14ac:dyDescent="0.25">
      <c r="A1983" s="3" t="s">
        <v>49</v>
      </c>
      <c r="B1983" s="3" t="s">
        <v>2029</v>
      </c>
      <c r="C1983" s="3" t="s">
        <v>4846</v>
      </c>
      <c r="D1983" s="3" t="s">
        <v>7663</v>
      </c>
      <c r="E1983" s="3" t="s">
        <v>13297</v>
      </c>
      <c r="F1983" s="3" t="s">
        <v>10480</v>
      </c>
      <c r="G1983" s="3" t="s">
        <v>16114</v>
      </c>
      <c r="H1983" s="3" t="s">
        <v>18931</v>
      </c>
      <c r="I1983" s="3" t="s">
        <v>21748</v>
      </c>
    </row>
    <row r="1984" spans="1:9" x14ac:dyDescent="0.25">
      <c r="A1984" s="3" t="s">
        <v>49</v>
      </c>
      <c r="B1984" s="3" t="s">
        <v>2030</v>
      </c>
      <c r="C1984" s="3" t="s">
        <v>4847</v>
      </c>
      <c r="D1984" s="3" t="s">
        <v>7664</v>
      </c>
      <c r="E1984" s="3" t="s">
        <v>13298</v>
      </c>
      <c r="F1984" s="3" t="s">
        <v>10481</v>
      </c>
      <c r="G1984" s="3" t="s">
        <v>16115</v>
      </c>
      <c r="H1984" s="3" t="s">
        <v>18932</v>
      </c>
      <c r="I1984" s="3" t="s">
        <v>21749</v>
      </c>
    </row>
    <row r="1985" spans="1:9" x14ac:dyDescent="0.25">
      <c r="A1985" s="3" t="s">
        <v>49</v>
      </c>
      <c r="B1985" s="3" t="s">
        <v>2031</v>
      </c>
      <c r="C1985" s="3" t="s">
        <v>4848</v>
      </c>
      <c r="D1985" s="3" t="s">
        <v>7665</v>
      </c>
      <c r="E1985" s="3" t="s">
        <v>13299</v>
      </c>
      <c r="F1985" s="3" t="s">
        <v>10482</v>
      </c>
      <c r="G1985" s="3" t="s">
        <v>16116</v>
      </c>
      <c r="H1985" s="3" t="s">
        <v>18933</v>
      </c>
      <c r="I1985" s="3" t="s">
        <v>21750</v>
      </c>
    </row>
    <row r="1986" spans="1:9" x14ac:dyDescent="0.25">
      <c r="A1986" s="3" t="s">
        <v>49</v>
      </c>
      <c r="B1986" s="3" t="s">
        <v>2032</v>
      </c>
      <c r="C1986" s="3" t="s">
        <v>4849</v>
      </c>
      <c r="D1986" s="3" t="s">
        <v>7666</v>
      </c>
      <c r="E1986" s="3" t="s">
        <v>13300</v>
      </c>
      <c r="F1986" s="3" t="s">
        <v>10483</v>
      </c>
      <c r="G1986" s="3" t="s">
        <v>16117</v>
      </c>
      <c r="H1986" s="3" t="s">
        <v>18934</v>
      </c>
      <c r="I1986" s="3" t="s">
        <v>21751</v>
      </c>
    </row>
    <row r="1987" spans="1:9" x14ac:dyDescent="0.25">
      <c r="A1987" s="3" t="s">
        <v>49</v>
      </c>
      <c r="B1987" s="3" t="s">
        <v>2033</v>
      </c>
      <c r="C1987" s="3" t="s">
        <v>4850</v>
      </c>
      <c r="D1987" s="3" t="s">
        <v>7667</v>
      </c>
      <c r="E1987" s="3" t="s">
        <v>13301</v>
      </c>
      <c r="F1987" s="3" t="s">
        <v>10484</v>
      </c>
      <c r="G1987" s="3" t="s">
        <v>16118</v>
      </c>
      <c r="H1987" s="3" t="s">
        <v>18935</v>
      </c>
      <c r="I1987" s="3" t="s">
        <v>21752</v>
      </c>
    </row>
    <row r="1988" spans="1:9" x14ac:dyDescent="0.25">
      <c r="A1988" s="3" t="s">
        <v>49</v>
      </c>
      <c r="B1988" s="3" t="s">
        <v>2034</v>
      </c>
      <c r="C1988" s="3" t="s">
        <v>4851</v>
      </c>
      <c r="D1988" s="3" t="s">
        <v>7668</v>
      </c>
      <c r="E1988" s="3" t="s">
        <v>13302</v>
      </c>
      <c r="F1988" s="3" t="s">
        <v>10485</v>
      </c>
      <c r="G1988" s="3" t="s">
        <v>16119</v>
      </c>
      <c r="H1988" s="3" t="s">
        <v>18936</v>
      </c>
      <c r="I1988" s="3" t="s">
        <v>21753</v>
      </c>
    </row>
    <row r="1989" spans="1:9" x14ac:dyDescent="0.25">
      <c r="A1989" s="3" t="s">
        <v>49</v>
      </c>
      <c r="B1989" s="3" t="s">
        <v>2035</v>
      </c>
      <c r="C1989" s="3" t="s">
        <v>4852</v>
      </c>
      <c r="D1989" s="3" t="s">
        <v>7669</v>
      </c>
      <c r="E1989" s="3" t="s">
        <v>13303</v>
      </c>
      <c r="F1989" s="3" t="s">
        <v>10486</v>
      </c>
      <c r="G1989" s="3" t="s">
        <v>16120</v>
      </c>
      <c r="H1989" s="3" t="s">
        <v>18937</v>
      </c>
      <c r="I1989" s="3" t="s">
        <v>21754</v>
      </c>
    </row>
    <row r="1990" spans="1:9" x14ac:dyDescent="0.25">
      <c r="A1990" s="3" t="s">
        <v>49</v>
      </c>
      <c r="B1990" s="3" t="s">
        <v>2036</v>
      </c>
      <c r="C1990" s="3" t="s">
        <v>4853</v>
      </c>
      <c r="D1990" s="3" t="s">
        <v>7670</v>
      </c>
      <c r="E1990" s="3" t="s">
        <v>13304</v>
      </c>
      <c r="F1990" s="3" t="s">
        <v>10487</v>
      </c>
      <c r="G1990" s="3" t="s">
        <v>16121</v>
      </c>
      <c r="H1990" s="3" t="s">
        <v>18938</v>
      </c>
      <c r="I1990" s="3" t="s">
        <v>21755</v>
      </c>
    </row>
    <row r="1991" spans="1:9" x14ac:dyDescent="0.25">
      <c r="A1991" s="3" t="s">
        <v>49</v>
      </c>
      <c r="B1991" s="3" t="s">
        <v>2037</v>
      </c>
      <c r="C1991" s="3" t="s">
        <v>4854</v>
      </c>
      <c r="D1991" s="3" t="s">
        <v>7671</v>
      </c>
      <c r="E1991" s="3" t="s">
        <v>13305</v>
      </c>
      <c r="F1991" s="3" t="s">
        <v>10488</v>
      </c>
      <c r="G1991" s="3" t="s">
        <v>16122</v>
      </c>
      <c r="H1991" s="3" t="s">
        <v>18939</v>
      </c>
      <c r="I1991" s="3" t="s">
        <v>21756</v>
      </c>
    </row>
    <row r="1992" spans="1:9" x14ac:dyDescent="0.25">
      <c r="A1992" s="3" t="s">
        <v>49</v>
      </c>
      <c r="B1992" s="3" t="s">
        <v>2038</v>
      </c>
      <c r="C1992" s="3" t="s">
        <v>4855</v>
      </c>
      <c r="D1992" s="3" t="s">
        <v>7672</v>
      </c>
      <c r="E1992" s="3" t="s">
        <v>13306</v>
      </c>
      <c r="F1992" s="3" t="s">
        <v>10489</v>
      </c>
      <c r="G1992" s="3" t="s">
        <v>16123</v>
      </c>
      <c r="H1992" s="3" t="s">
        <v>18940</v>
      </c>
      <c r="I1992" s="3" t="s">
        <v>21757</v>
      </c>
    </row>
    <row r="1993" spans="1:9" x14ac:dyDescent="0.25">
      <c r="A1993" s="3" t="s">
        <v>49</v>
      </c>
      <c r="B1993" s="3" t="s">
        <v>2039</v>
      </c>
      <c r="C1993" s="3" t="s">
        <v>4856</v>
      </c>
      <c r="D1993" s="3" t="s">
        <v>7673</v>
      </c>
      <c r="E1993" s="3" t="s">
        <v>13307</v>
      </c>
      <c r="F1993" s="3" t="s">
        <v>10490</v>
      </c>
      <c r="G1993" s="3" t="s">
        <v>16124</v>
      </c>
      <c r="H1993" s="3" t="s">
        <v>18941</v>
      </c>
      <c r="I1993" s="3" t="s">
        <v>21758</v>
      </c>
    </row>
    <row r="1994" spans="1:9" x14ac:dyDescent="0.25">
      <c r="A1994" s="3" t="s">
        <v>49</v>
      </c>
      <c r="B1994" s="3" t="s">
        <v>2040</v>
      </c>
      <c r="C1994" s="3" t="s">
        <v>4857</v>
      </c>
      <c r="D1994" s="3" t="s">
        <v>7674</v>
      </c>
      <c r="E1994" s="3" t="s">
        <v>13308</v>
      </c>
      <c r="F1994" s="3" t="s">
        <v>10491</v>
      </c>
      <c r="G1994" s="3" t="s">
        <v>16125</v>
      </c>
      <c r="H1994" s="3" t="s">
        <v>18942</v>
      </c>
      <c r="I1994" s="3" t="s">
        <v>21759</v>
      </c>
    </row>
    <row r="1995" spans="1:9" x14ac:dyDescent="0.25">
      <c r="A1995" s="3" t="s">
        <v>49</v>
      </c>
      <c r="B1995" s="3" t="s">
        <v>2041</v>
      </c>
      <c r="C1995" s="3" t="s">
        <v>4858</v>
      </c>
      <c r="D1995" s="3" t="s">
        <v>7675</v>
      </c>
      <c r="E1995" s="3" t="s">
        <v>13309</v>
      </c>
      <c r="F1995" s="3" t="s">
        <v>10492</v>
      </c>
      <c r="G1995" s="3" t="s">
        <v>16126</v>
      </c>
      <c r="H1995" s="3" t="s">
        <v>18943</v>
      </c>
      <c r="I1995" s="3" t="s">
        <v>21760</v>
      </c>
    </row>
    <row r="1996" spans="1:9" x14ac:dyDescent="0.25">
      <c r="A1996" s="3" t="s">
        <v>49</v>
      </c>
      <c r="B1996" s="3" t="s">
        <v>2042</v>
      </c>
      <c r="C1996" s="3" t="s">
        <v>4859</v>
      </c>
      <c r="D1996" s="3" t="s">
        <v>7676</v>
      </c>
      <c r="E1996" s="3" t="s">
        <v>13310</v>
      </c>
      <c r="F1996" s="3" t="s">
        <v>10493</v>
      </c>
      <c r="G1996" s="3" t="s">
        <v>16127</v>
      </c>
      <c r="H1996" s="3" t="s">
        <v>18944</v>
      </c>
      <c r="I1996" s="3" t="s">
        <v>21761</v>
      </c>
    </row>
    <row r="1997" spans="1:9" x14ac:dyDescent="0.25">
      <c r="A1997" s="3" t="s">
        <v>49</v>
      </c>
      <c r="B1997" s="3" t="s">
        <v>2043</v>
      </c>
      <c r="C1997" s="3" t="s">
        <v>4860</v>
      </c>
      <c r="D1997" s="3" t="s">
        <v>7677</v>
      </c>
      <c r="E1997" s="3" t="s">
        <v>13311</v>
      </c>
      <c r="F1997" s="3" t="s">
        <v>10494</v>
      </c>
      <c r="G1997" s="3" t="s">
        <v>16128</v>
      </c>
      <c r="H1997" s="3" t="s">
        <v>18945</v>
      </c>
      <c r="I1997" s="3" t="s">
        <v>21762</v>
      </c>
    </row>
    <row r="1998" spans="1:9" x14ac:dyDescent="0.25">
      <c r="A1998" s="3" t="s">
        <v>49</v>
      </c>
      <c r="B1998" s="3" t="s">
        <v>2044</v>
      </c>
      <c r="C1998" s="3" t="s">
        <v>4861</v>
      </c>
      <c r="D1998" s="3" t="s">
        <v>7678</v>
      </c>
      <c r="E1998" s="3" t="s">
        <v>13312</v>
      </c>
      <c r="F1998" s="3" t="s">
        <v>10495</v>
      </c>
      <c r="G1998" s="3" t="s">
        <v>16129</v>
      </c>
      <c r="H1998" s="3" t="s">
        <v>18946</v>
      </c>
      <c r="I1998" s="3" t="s">
        <v>21763</v>
      </c>
    </row>
    <row r="1999" spans="1:9" x14ac:dyDescent="0.25">
      <c r="A1999" s="3" t="s">
        <v>49</v>
      </c>
      <c r="B1999" s="3" t="s">
        <v>2045</v>
      </c>
      <c r="C1999" s="3" t="s">
        <v>4862</v>
      </c>
      <c r="D1999" s="3" t="s">
        <v>7679</v>
      </c>
      <c r="E1999" s="3" t="s">
        <v>13313</v>
      </c>
      <c r="F1999" s="3" t="s">
        <v>10496</v>
      </c>
      <c r="G1999" s="3" t="s">
        <v>16130</v>
      </c>
      <c r="H1999" s="3" t="s">
        <v>18947</v>
      </c>
      <c r="I1999" s="3" t="s">
        <v>21764</v>
      </c>
    </row>
    <row r="2000" spans="1:9" x14ac:dyDescent="0.25">
      <c r="A2000" s="3" t="s">
        <v>49</v>
      </c>
      <c r="B2000" s="3" t="s">
        <v>2046</v>
      </c>
      <c r="C2000" s="3" t="s">
        <v>4863</v>
      </c>
      <c r="D2000" s="3" t="s">
        <v>7680</v>
      </c>
      <c r="E2000" s="3" t="s">
        <v>13314</v>
      </c>
      <c r="F2000" s="3" t="s">
        <v>10497</v>
      </c>
      <c r="G2000" s="3" t="s">
        <v>16131</v>
      </c>
      <c r="H2000" s="3" t="s">
        <v>18948</v>
      </c>
      <c r="I2000" s="3" t="s">
        <v>21765</v>
      </c>
    </row>
    <row r="2001" spans="1:9" x14ac:dyDescent="0.25">
      <c r="A2001" s="3" t="s">
        <v>49</v>
      </c>
      <c r="B2001" s="3" t="s">
        <v>2047</v>
      </c>
      <c r="C2001" s="3" t="s">
        <v>4864</v>
      </c>
      <c r="D2001" s="3" t="s">
        <v>7681</v>
      </c>
      <c r="E2001" s="3" t="s">
        <v>13315</v>
      </c>
      <c r="F2001" s="3" t="s">
        <v>10498</v>
      </c>
      <c r="G2001" s="3" t="s">
        <v>16132</v>
      </c>
      <c r="H2001" s="3" t="s">
        <v>18949</v>
      </c>
      <c r="I2001" s="3" t="s">
        <v>21766</v>
      </c>
    </row>
    <row r="2002" spans="1:9" x14ac:dyDescent="0.25">
      <c r="A2002" s="3" t="s">
        <v>49</v>
      </c>
      <c r="B2002" s="3" t="s">
        <v>2048</v>
      </c>
      <c r="C2002" s="3" t="s">
        <v>4865</v>
      </c>
      <c r="D2002" s="3" t="s">
        <v>7682</v>
      </c>
      <c r="E2002" s="3" t="s">
        <v>13316</v>
      </c>
      <c r="F2002" s="3" t="s">
        <v>10499</v>
      </c>
      <c r="G2002" s="3" t="s">
        <v>16133</v>
      </c>
      <c r="H2002" s="3" t="s">
        <v>18950</v>
      </c>
      <c r="I2002" s="3" t="s">
        <v>21767</v>
      </c>
    </row>
    <row r="2003" spans="1:9" x14ac:dyDescent="0.25">
      <c r="A2003" s="3" t="s">
        <v>49</v>
      </c>
      <c r="B2003" s="3" t="s">
        <v>2049</v>
      </c>
      <c r="C2003" s="3" t="s">
        <v>4866</v>
      </c>
      <c r="D2003" s="3" t="s">
        <v>7683</v>
      </c>
      <c r="E2003" s="3" t="s">
        <v>13317</v>
      </c>
      <c r="F2003" s="3" t="s">
        <v>10500</v>
      </c>
      <c r="G2003" s="3" t="s">
        <v>16134</v>
      </c>
      <c r="H2003" s="3" t="s">
        <v>18951</v>
      </c>
      <c r="I2003" s="3" t="s">
        <v>21768</v>
      </c>
    </row>
    <row r="2004" spans="1:9" x14ac:dyDescent="0.25">
      <c r="A2004" s="3" t="s">
        <v>49</v>
      </c>
      <c r="B2004" s="3" t="s">
        <v>2050</v>
      </c>
      <c r="C2004" s="3" t="s">
        <v>4867</v>
      </c>
      <c r="D2004" s="3" t="s">
        <v>7684</v>
      </c>
      <c r="E2004" s="3" t="s">
        <v>13318</v>
      </c>
      <c r="F2004" s="3" t="s">
        <v>10501</v>
      </c>
      <c r="G2004" s="3" t="s">
        <v>16135</v>
      </c>
      <c r="H2004" s="3" t="s">
        <v>18952</v>
      </c>
      <c r="I2004" s="3" t="s">
        <v>21769</v>
      </c>
    </row>
    <row r="2005" spans="1:9" x14ac:dyDescent="0.25">
      <c r="A2005" s="3" t="s">
        <v>49</v>
      </c>
      <c r="B2005" s="3" t="s">
        <v>2051</v>
      </c>
      <c r="C2005" s="3" t="s">
        <v>4868</v>
      </c>
      <c r="D2005" s="3" t="s">
        <v>7685</v>
      </c>
      <c r="E2005" s="3" t="s">
        <v>13319</v>
      </c>
      <c r="F2005" s="3" t="s">
        <v>10502</v>
      </c>
      <c r="G2005" s="3" t="s">
        <v>16136</v>
      </c>
      <c r="H2005" s="3" t="s">
        <v>18953</v>
      </c>
      <c r="I2005" s="3" t="s">
        <v>21770</v>
      </c>
    </row>
    <row r="2006" spans="1:9" x14ac:dyDescent="0.25">
      <c r="A2006" s="3" t="s">
        <v>49</v>
      </c>
      <c r="B2006" s="3" t="s">
        <v>2052</v>
      </c>
      <c r="C2006" s="3" t="s">
        <v>4869</v>
      </c>
      <c r="D2006" s="3" t="s">
        <v>7686</v>
      </c>
      <c r="E2006" s="3" t="s">
        <v>13320</v>
      </c>
      <c r="F2006" s="3" t="s">
        <v>10503</v>
      </c>
      <c r="G2006" s="3" t="s">
        <v>16137</v>
      </c>
      <c r="H2006" s="3" t="s">
        <v>18954</v>
      </c>
      <c r="I2006" s="3" t="s">
        <v>21771</v>
      </c>
    </row>
    <row r="2007" spans="1:9" x14ac:dyDescent="0.25">
      <c r="A2007" s="3" t="s">
        <v>49</v>
      </c>
      <c r="B2007" s="3" t="s">
        <v>2053</v>
      </c>
      <c r="C2007" s="3" t="s">
        <v>4870</v>
      </c>
      <c r="D2007" s="3" t="s">
        <v>7687</v>
      </c>
      <c r="E2007" s="3" t="s">
        <v>13321</v>
      </c>
      <c r="F2007" s="3" t="s">
        <v>10504</v>
      </c>
      <c r="G2007" s="3" t="s">
        <v>16138</v>
      </c>
      <c r="H2007" s="3" t="s">
        <v>18955</v>
      </c>
      <c r="I2007" s="3" t="s">
        <v>21772</v>
      </c>
    </row>
    <row r="2008" spans="1:9" x14ac:dyDescent="0.25">
      <c r="A2008" s="3" t="s">
        <v>49</v>
      </c>
      <c r="B2008" s="3" t="s">
        <v>2054</v>
      </c>
      <c r="C2008" s="3" t="s">
        <v>4871</v>
      </c>
      <c r="D2008" s="3" t="s">
        <v>7688</v>
      </c>
      <c r="E2008" s="3" t="s">
        <v>13322</v>
      </c>
      <c r="F2008" s="3" t="s">
        <v>10505</v>
      </c>
      <c r="G2008" s="3" t="s">
        <v>16139</v>
      </c>
      <c r="H2008" s="3" t="s">
        <v>18956</v>
      </c>
      <c r="I2008" s="3" t="s">
        <v>21773</v>
      </c>
    </row>
    <row r="2009" spans="1:9" x14ac:dyDescent="0.25">
      <c r="A2009" s="3" t="s">
        <v>49</v>
      </c>
      <c r="B2009" s="3" t="s">
        <v>2055</v>
      </c>
      <c r="C2009" s="3" t="s">
        <v>4872</v>
      </c>
      <c r="D2009" s="3" t="s">
        <v>7689</v>
      </c>
      <c r="E2009" s="3" t="s">
        <v>13323</v>
      </c>
      <c r="F2009" s="3" t="s">
        <v>10506</v>
      </c>
      <c r="G2009" s="3" t="s">
        <v>16140</v>
      </c>
      <c r="H2009" s="3" t="s">
        <v>18957</v>
      </c>
      <c r="I2009" s="3" t="s">
        <v>21774</v>
      </c>
    </row>
    <row r="2010" spans="1:9" x14ac:dyDescent="0.25">
      <c r="A2010" s="3" t="s">
        <v>49</v>
      </c>
      <c r="B2010" s="3" t="s">
        <v>2056</v>
      </c>
      <c r="C2010" s="3" t="s">
        <v>4873</v>
      </c>
      <c r="D2010" s="3" t="s">
        <v>7690</v>
      </c>
      <c r="E2010" s="3" t="s">
        <v>13324</v>
      </c>
      <c r="F2010" s="3" t="s">
        <v>10507</v>
      </c>
      <c r="G2010" s="3" t="s">
        <v>16141</v>
      </c>
      <c r="H2010" s="3" t="s">
        <v>18958</v>
      </c>
      <c r="I2010" s="3" t="s">
        <v>21775</v>
      </c>
    </row>
    <row r="2011" spans="1:9" x14ac:dyDescent="0.25">
      <c r="A2011" s="3" t="s">
        <v>49</v>
      </c>
      <c r="B2011" s="3" t="s">
        <v>2057</v>
      </c>
      <c r="C2011" s="3" t="s">
        <v>4874</v>
      </c>
      <c r="D2011" s="3" t="s">
        <v>7691</v>
      </c>
      <c r="E2011" s="3" t="s">
        <v>13325</v>
      </c>
      <c r="F2011" s="3" t="s">
        <v>10508</v>
      </c>
      <c r="G2011" s="3" t="s">
        <v>16142</v>
      </c>
      <c r="H2011" s="3" t="s">
        <v>18959</v>
      </c>
      <c r="I2011" s="3" t="s">
        <v>21776</v>
      </c>
    </row>
    <row r="2012" spans="1:9" x14ac:dyDescent="0.25">
      <c r="A2012" s="3" t="s">
        <v>49</v>
      </c>
      <c r="B2012" s="3" t="s">
        <v>2058</v>
      </c>
      <c r="C2012" s="3" t="s">
        <v>4875</v>
      </c>
      <c r="D2012" s="3" t="s">
        <v>7692</v>
      </c>
      <c r="E2012" s="3" t="s">
        <v>13326</v>
      </c>
      <c r="F2012" s="3" t="s">
        <v>10509</v>
      </c>
      <c r="G2012" s="3" t="s">
        <v>16143</v>
      </c>
      <c r="H2012" s="3" t="s">
        <v>18960</v>
      </c>
      <c r="I2012" s="3" t="s">
        <v>21777</v>
      </c>
    </row>
    <row r="2013" spans="1:9" x14ac:dyDescent="0.25">
      <c r="A2013" s="3" t="s">
        <v>49</v>
      </c>
      <c r="B2013" s="3" t="s">
        <v>2059</v>
      </c>
      <c r="C2013" s="3" t="s">
        <v>4876</v>
      </c>
      <c r="D2013" s="3" t="s">
        <v>7693</v>
      </c>
      <c r="E2013" s="3" t="s">
        <v>13327</v>
      </c>
      <c r="F2013" s="3" t="s">
        <v>10510</v>
      </c>
      <c r="G2013" s="3" t="s">
        <v>16144</v>
      </c>
      <c r="H2013" s="3" t="s">
        <v>18961</v>
      </c>
      <c r="I2013" s="3" t="s">
        <v>21778</v>
      </c>
    </row>
    <row r="2014" spans="1:9" x14ac:dyDescent="0.25">
      <c r="A2014" s="3" t="s">
        <v>49</v>
      </c>
      <c r="B2014" s="3" t="s">
        <v>2060</v>
      </c>
      <c r="C2014" s="3" t="s">
        <v>4877</v>
      </c>
      <c r="D2014" s="3" t="s">
        <v>7694</v>
      </c>
      <c r="E2014" s="3" t="s">
        <v>13328</v>
      </c>
      <c r="F2014" s="3" t="s">
        <v>10511</v>
      </c>
      <c r="G2014" s="3" t="s">
        <v>16145</v>
      </c>
      <c r="H2014" s="3" t="s">
        <v>18962</v>
      </c>
      <c r="I2014" s="3" t="s">
        <v>21779</v>
      </c>
    </row>
    <row r="2015" spans="1:9" x14ac:dyDescent="0.25">
      <c r="A2015" s="3" t="s">
        <v>49</v>
      </c>
      <c r="B2015" s="3" t="s">
        <v>2061</v>
      </c>
      <c r="C2015" s="3" t="s">
        <v>4878</v>
      </c>
      <c r="D2015" s="3" t="s">
        <v>7695</v>
      </c>
      <c r="E2015" s="3" t="s">
        <v>13329</v>
      </c>
      <c r="F2015" s="3" t="s">
        <v>10512</v>
      </c>
      <c r="G2015" s="3" t="s">
        <v>16146</v>
      </c>
      <c r="H2015" s="3" t="s">
        <v>18963</v>
      </c>
      <c r="I2015" s="3" t="s">
        <v>21780</v>
      </c>
    </row>
    <row r="2016" spans="1:9" x14ac:dyDescent="0.25">
      <c r="A2016" s="3" t="s">
        <v>49</v>
      </c>
      <c r="B2016" s="3" t="s">
        <v>2062</v>
      </c>
      <c r="C2016" s="3" t="s">
        <v>4879</v>
      </c>
      <c r="D2016" s="3" t="s">
        <v>7696</v>
      </c>
      <c r="E2016" s="3" t="s">
        <v>13330</v>
      </c>
      <c r="F2016" s="3" t="s">
        <v>10513</v>
      </c>
      <c r="G2016" s="3" t="s">
        <v>16147</v>
      </c>
      <c r="H2016" s="3" t="s">
        <v>18964</v>
      </c>
      <c r="I2016" s="3" t="s">
        <v>21781</v>
      </c>
    </row>
    <row r="2017" spans="1:9" x14ac:dyDescent="0.25">
      <c r="A2017" s="3" t="s">
        <v>49</v>
      </c>
      <c r="B2017" s="3" t="s">
        <v>2063</v>
      </c>
      <c r="C2017" s="3" t="s">
        <v>4880</v>
      </c>
      <c r="D2017" s="3" t="s">
        <v>7697</v>
      </c>
      <c r="E2017" s="3" t="s">
        <v>13331</v>
      </c>
      <c r="F2017" s="3" t="s">
        <v>10514</v>
      </c>
      <c r="G2017" s="3" t="s">
        <v>16148</v>
      </c>
      <c r="H2017" s="3" t="s">
        <v>18965</v>
      </c>
      <c r="I2017" s="3" t="s">
        <v>21782</v>
      </c>
    </row>
    <row r="2018" spans="1:9" x14ac:dyDescent="0.25">
      <c r="A2018" s="3" t="s">
        <v>49</v>
      </c>
      <c r="B2018" s="3" t="s">
        <v>2064</v>
      </c>
      <c r="C2018" s="3" t="s">
        <v>4881</v>
      </c>
      <c r="D2018" s="3" t="s">
        <v>7698</v>
      </c>
      <c r="E2018" s="3" t="s">
        <v>13332</v>
      </c>
      <c r="F2018" s="3" t="s">
        <v>10515</v>
      </c>
      <c r="G2018" s="3" t="s">
        <v>16149</v>
      </c>
      <c r="H2018" s="3" t="s">
        <v>18966</v>
      </c>
      <c r="I2018" s="3" t="s">
        <v>21783</v>
      </c>
    </row>
    <row r="2019" spans="1:9" x14ac:dyDescent="0.25">
      <c r="A2019" s="3" t="s">
        <v>49</v>
      </c>
      <c r="B2019" s="3" t="s">
        <v>2065</v>
      </c>
      <c r="C2019" s="3" t="s">
        <v>4882</v>
      </c>
      <c r="D2019" s="3" t="s">
        <v>7699</v>
      </c>
      <c r="E2019" s="3" t="s">
        <v>13333</v>
      </c>
      <c r="F2019" s="3" t="s">
        <v>10516</v>
      </c>
      <c r="G2019" s="3" t="s">
        <v>16150</v>
      </c>
      <c r="H2019" s="3" t="s">
        <v>18967</v>
      </c>
      <c r="I2019" s="3" t="s">
        <v>21784</v>
      </c>
    </row>
    <row r="2020" spans="1:9" x14ac:dyDescent="0.25">
      <c r="A2020" s="3" t="s">
        <v>49</v>
      </c>
      <c r="B2020" s="3" t="s">
        <v>2066</v>
      </c>
      <c r="C2020" s="3" t="s">
        <v>4883</v>
      </c>
      <c r="D2020" s="3" t="s">
        <v>7700</v>
      </c>
      <c r="E2020" s="3" t="s">
        <v>13334</v>
      </c>
      <c r="F2020" s="3" t="s">
        <v>10517</v>
      </c>
      <c r="G2020" s="3" t="s">
        <v>16151</v>
      </c>
      <c r="H2020" s="3" t="s">
        <v>18968</v>
      </c>
      <c r="I2020" s="3" t="s">
        <v>21785</v>
      </c>
    </row>
    <row r="2021" spans="1:9" x14ac:dyDescent="0.25">
      <c r="A2021" s="3" t="s">
        <v>49</v>
      </c>
      <c r="B2021" s="3" t="s">
        <v>2067</v>
      </c>
      <c r="C2021" s="3" t="s">
        <v>4884</v>
      </c>
      <c r="D2021" s="3" t="s">
        <v>7701</v>
      </c>
      <c r="E2021" s="3" t="s">
        <v>13335</v>
      </c>
      <c r="F2021" s="3" t="s">
        <v>10518</v>
      </c>
      <c r="G2021" s="3" t="s">
        <v>16152</v>
      </c>
      <c r="H2021" s="3" t="s">
        <v>18969</v>
      </c>
      <c r="I2021" s="3" t="s">
        <v>21786</v>
      </c>
    </row>
    <row r="2022" spans="1:9" x14ac:dyDescent="0.25">
      <c r="A2022" s="3" t="s">
        <v>49</v>
      </c>
      <c r="B2022" s="3" t="s">
        <v>2068</v>
      </c>
      <c r="C2022" s="3" t="s">
        <v>4885</v>
      </c>
      <c r="D2022" s="3" t="s">
        <v>7702</v>
      </c>
      <c r="E2022" s="3" t="s">
        <v>13336</v>
      </c>
      <c r="F2022" s="3" t="s">
        <v>10519</v>
      </c>
      <c r="G2022" s="3" t="s">
        <v>16153</v>
      </c>
      <c r="H2022" s="3" t="s">
        <v>18970</v>
      </c>
      <c r="I2022" s="3" t="s">
        <v>21787</v>
      </c>
    </row>
    <row r="2023" spans="1:9" x14ac:dyDescent="0.25">
      <c r="A2023" s="3" t="s">
        <v>49</v>
      </c>
      <c r="B2023" s="3" t="s">
        <v>2069</v>
      </c>
      <c r="C2023" s="3" t="s">
        <v>4886</v>
      </c>
      <c r="D2023" s="3" t="s">
        <v>7703</v>
      </c>
      <c r="E2023" s="3" t="s">
        <v>13337</v>
      </c>
      <c r="F2023" s="3" t="s">
        <v>10520</v>
      </c>
      <c r="G2023" s="3" t="s">
        <v>16154</v>
      </c>
      <c r="H2023" s="3" t="s">
        <v>18971</v>
      </c>
      <c r="I2023" s="3" t="s">
        <v>21788</v>
      </c>
    </row>
    <row r="2024" spans="1:9" x14ac:dyDescent="0.25">
      <c r="A2024" s="3" t="s">
        <v>49</v>
      </c>
      <c r="B2024" s="3" t="s">
        <v>2070</v>
      </c>
      <c r="C2024" s="3" t="s">
        <v>4887</v>
      </c>
      <c r="D2024" s="3" t="s">
        <v>7704</v>
      </c>
      <c r="E2024" s="3" t="s">
        <v>13338</v>
      </c>
      <c r="F2024" s="3" t="s">
        <v>10521</v>
      </c>
      <c r="G2024" s="3" t="s">
        <v>16155</v>
      </c>
      <c r="H2024" s="3" t="s">
        <v>18972</v>
      </c>
      <c r="I2024" s="3" t="s">
        <v>21789</v>
      </c>
    </row>
    <row r="2025" spans="1:9" x14ac:dyDescent="0.25">
      <c r="A2025" s="3" t="s">
        <v>49</v>
      </c>
      <c r="B2025" s="3" t="s">
        <v>2071</v>
      </c>
      <c r="C2025" s="3" t="s">
        <v>4888</v>
      </c>
      <c r="D2025" s="3" t="s">
        <v>7705</v>
      </c>
      <c r="E2025" s="3" t="s">
        <v>13339</v>
      </c>
      <c r="F2025" s="3" t="s">
        <v>10522</v>
      </c>
      <c r="G2025" s="3" t="s">
        <v>16156</v>
      </c>
      <c r="H2025" s="3" t="s">
        <v>18973</v>
      </c>
      <c r="I2025" s="3" t="s">
        <v>21790</v>
      </c>
    </row>
    <row r="2026" spans="1:9" x14ac:dyDescent="0.25">
      <c r="A2026" s="3" t="s">
        <v>49</v>
      </c>
      <c r="B2026" s="3" t="s">
        <v>2072</v>
      </c>
      <c r="C2026" s="3" t="s">
        <v>4889</v>
      </c>
      <c r="D2026" s="3" t="s">
        <v>7706</v>
      </c>
      <c r="E2026" s="3" t="s">
        <v>13340</v>
      </c>
      <c r="F2026" s="3" t="s">
        <v>10523</v>
      </c>
      <c r="G2026" s="3" t="s">
        <v>16157</v>
      </c>
      <c r="H2026" s="3" t="s">
        <v>18974</v>
      </c>
      <c r="I2026" s="3" t="s">
        <v>21791</v>
      </c>
    </row>
    <row r="2027" spans="1:9" x14ac:dyDescent="0.25">
      <c r="A2027" s="3" t="s">
        <v>49</v>
      </c>
      <c r="B2027" s="3" t="s">
        <v>2073</v>
      </c>
      <c r="C2027" s="3" t="s">
        <v>4890</v>
      </c>
      <c r="D2027" s="3" t="s">
        <v>7707</v>
      </c>
      <c r="E2027" s="3" t="s">
        <v>13341</v>
      </c>
      <c r="F2027" s="3" t="s">
        <v>10524</v>
      </c>
      <c r="G2027" s="3" t="s">
        <v>16158</v>
      </c>
      <c r="H2027" s="3" t="s">
        <v>18975</v>
      </c>
      <c r="I2027" s="3" t="s">
        <v>21792</v>
      </c>
    </row>
    <row r="2028" spans="1:9" x14ac:dyDescent="0.25">
      <c r="A2028" s="3" t="s">
        <v>49</v>
      </c>
      <c r="B2028" s="3" t="s">
        <v>2074</v>
      </c>
      <c r="C2028" s="3" t="s">
        <v>4891</v>
      </c>
      <c r="D2028" s="3" t="s">
        <v>7708</v>
      </c>
      <c r="E2028" s="3" t="s">
        <v>13342</v>
      </c>
      <c r="F2028" s="3" t="s">
        <v>10525</v>
      </c>
      <c r="G2028" s="3" t="s">
        <v>16159</v>
      </c>
      <c r="H2028" s="3" t="s">
        <v>18976</v>
      </c>
      <c r="I2028" s="3" t="s">
        <v>21793</v>
      </c>
    </row>
    <row r="2029" spans="1:9" x14ac:dyDescent="0.25">
      <c r="A2029" s="3" t="s">
        <v>49</v>
      </c>
      <c r="B2029" s="3" t="s">
        <v>2075</v>
      </c>
      <c r="C2029" s="3" t="s">
        <v>4892</v>
      </c>
      <c r="D2029" s="3" t="s">
        <v>7709</v>
      </c>
      <c r="E2029" s="3" t="s">
        <v>13343</v>
      </c>
      <c r="F2029" s="3" t="s">
        <v>10526</v>
      </c>
      <c r="G2029" s="3" t="s">
        <v>16160</v>
      </c>
      <c r="H2029" s="3" t="s">
        <v>18977</v>
      </c>
      <c r="I2029" s="3" t="s">
        <v>21794</v>
      </c>
    </row>
    <row r="2030" spans="1:9" x14ac:dyDescent="0.25">
      <c r="A2030" s="3" t="s">
        <v>49</v>
      </c>
      <c r="B2030" s="3" t="s">
        <v>2076</v>
      </c>
      <c r="C2030" s="3" t="s">
        <v>4893</v>
      </c>
      <c r="D2030" s="3" t="s">
        <v>7710</v>
      </c>
      <c r="E2030" s="3" t="s">
        <v>13344</v>
      </c>
      <c r="F2030" s="3" t="s">
        <v>10527</v>
      </c>
      <c r="G2030" s="3" t="s">
        <v>16161</v>
      </c>
      <c r="H2030" s="3" t="s">
        <v>18978</v>
      </c>
      <c r="I2030" s="3" t="s">
        <v>21795</v>
      </c>
    </row>
    <row r="2031" spans="1:9" x14ac:dyDescent="0.25">
      <c r="A2031" s="3" t="s">
        <v>49</v>
      </c>
      <c r="B2031" s="3" t="s">
        <v>2077</v>
      </c>
      <c r="C2031" s="3" t="s">
        <v>4894</v>
      </c>
      <c r="D2031" s="3" t="s">
        <v>7711</v>
      </c>
      <c r="E2031" s="3" t="s">
        <v>13345</v>
      </c>
      <c r="F2031" s="3" t="s">
        <v>10528</v>
      </c>
      <c r="G2031" s="3" t="s">
        <v>16162</v>
      </c>
      <c r="H2031" s="3" t="s">
        <v>18979</v>
      </c>
      <c r="I2031" s="3" t="s">
        <v>21796</v>
      </c>
    </row>
    <row r="2032" spans="1:9" x14ac:dyDescent="0.25">
      <c r="A2032" s="3" t="s">
        <v>49</v>
      </c>
      <c r="B2032" s="3" t="s">
        <v>2078</v>
      </c>
      <c r="C2032" s="3" t="s">
        <v>4895</v>
      </c>
      <c r="D2032" s="3" t="s">
        <v>7712</v>
      </c>
      <c r="E2032" s="3" t="s">
        <v>13346</v>
      </c>
      <c r="F2032" s="3" t="s">
        <v>10529</v>
      </c>
      <c r="G2032" s="3" t="s">
        <v>16163</v>
      </c>
      <c r="H2032" s="3" t="s">
        <v>18980</v>
      </c>
      <c r="I2032" s="3" t="s">
        <v>21797</v>
      </c>
    </row>
    <row r="2033" spans="1:9" x14ac:dyDescent="0.25">
      <c r="A2033" s="3" t="s">
        <v>49</v>
      </c>
      <c r="B2033" s="3" t="s">
        <v>2079</v>
      </c>
      <c r="C2033" s="3" t="s">
        <v>4896</v>
      </c>
      <c r="D2033" s="3" t="s">
        <v>7713</v>
      </c>
      <c r="E2033" s="3" t="s">
        <v>13347</v>
      </c>
      <c r="F2033" s="3" t="s">
        <v>10530</v>
      </c>
      <c r="G2033" s="3" t="s">
        <v>16164</v>
      </c>
      <c r="H2033" s="3" t="s">
        <v>18981</v>
      </c>
      <c r="I2033" s="3" t="s">
        <v>21798</v>
      </c>
    </row>
    <row r="2034" spans="1:9" x14ac:dyDescent="0.25">
      <c r="A2034" s="3" t="s">
        <v>49</v>
      </c>
      <c r="B2034" s="3" t="s">
        <v>2080</v>
      </c>
      <c r="C2034" s="3" t="s">
        <v>4897</v>
      </c>
      <c r="D2034" s="3" t="s">
        <v>7714</v>
      </c>
      <c r="E2034" s="3" t="s">
        <v>13348</v>
      </c>
      <c r="F2034" s="3" t="s">
        <v>10531</v>
      </c>
      <c r="G2034" s="3" t="s">
        <v>16165</v>
      </c>
      <c r="H2034" s="3" t="s">
        <v>18982</v>
      </c>
      <c r="I2034" s="3" t="s">
        <v>21799</v>
      </c>
    </row>
    <row r="2035" spans="1:9" x14ac:dyDescent="0.25">
      <c r="A2035" s="3" t="s">
        <v>49</v>
      </c>
      <c r="B2035" s="3" t="s">
        <v>2081</v>
      </c>
      <c r="C2035" s="3" t="s">
        <v>4898</v>
      </c>
      <c r="D2035" s="3" t="s">
        <v>7715</v>
      </c>
      <c r="E2035" s="3" t="s">
        <v>13349</v>
      </c>
      <c r="F2035" s="3" t="s">
        <v>10532</v>
      </c>
      <c r="G2035" s="3" t="s">
        <v>16166</v>
      </c>
      <c r="H2035" s="3" t="s">
        <v>18983</v>
      </c>
      <c r="I2035" s="3" t="s">
        <v>21800</v>
      </c>
    </row>
    <row r="2036" spans="1:9" x14ac:dyDescent="0.25">
      <c r="A2036" s="3" t="s">
        <v>49</v>
      </c>
      <c r="B2036" s="3" t="s">
        <v>2082</v>
      </c>
      <c r="C2036" s="3" t="s">
        <v>4899</v>
      </c>
      <c r="D2036" s="3" t="s">
        <v>7716</v>
      </c>
      <c r="E2036" s="3" t="s">
        <v>13350</v>
      </c>
      <c r="F2036" s="3" t="s">
        <v>10533</v>
      </c>
      <c r="G2036" s="3" t="s">
        <v>16167</v>
      </c>
      <c r="H2036" s="3" t="s">
        <v>18984</v>
      </c>
      <c r="I2036" s="3" t="s">
        <v>21801</v>
      </c>
    </row>
    <row r="2037" spans="1:9" x14ac:dyDescent="0.25">
      <c r="A2037" s="3" t="s">
        <v>49</v>
      </c>
      <c r="B2037" s="3" t="s">
        <v>2083</v>
      </c>
      <c r="C2037" s="3" t="s">
        <v>4900</v>
      </c>
      <c r="D2037" s="3" t="s">
        <v>7717</v>
      </c>
      <c r="E2037" s="3" t="s">
        <v>13351</v>
      </c>
      <c r="F2037" s="3" t="s">
        <v>10534</v>
      </c>
      <c r="G2037" s="3" t="s">
        <v>16168</v>
      </c>
      <c r="H2037" s="3" t="s">
        <v>18985</v>
      </c>
      <c r="I2037" s="3" t="s">
        <v>21802</v>
      </c>
    </row>
    <row r="2038" spans="1:9" x14ac:dyDescent="0.25">
      <c r="A2038" s="3" t="s">
        <v>49</v>
      </c>
      <c r="B2038" s="3" t="s">
        <v>2084</v>
      </c>
      <c r="C2038" s="3" t="s">
        <v>4901</v>
      </c>
      <c r="D2038" s="3" t="s">
        <v>7718</v>
      </c>
      <c r="E2038" s="3" t="s">
        <v>13352</v>
      </c>
      <c r="F2038" s="3" t="s">
        <v>10535</v>
      </c>
      <c r="G2038" s="3" t="s">
        <v>16169</v>
      </c>
      <c r="H2038" s="3" t="s">
        <v>18986</v>
      </c>
      <c r="I2038" s="3" t="s">
        <v>21803</v>
      </c>
    </row>
    <row r="2039" spans="1:9" x14ac:dyDescent="0.25">
      <c r="A2039" s="3" t="s">
        <v>49</v>
      </c>
      <c r="B2039" s="3" t="s">
        <v>2085</v>
      </c>
      <c r="C2039" s="3" t="s">
        <v>4902</v>
      </c>
      <c r="D2039" s="3" t="s">
        <v>7719</v>
      </c>
      <c r="E2039" s="3" t="s">
        <v>13353</v>
      </c>
      <c r="F2039" s="3" t="s">
        <v>10536</v>
      </c>
      <c r="G2039" s="3" t="s">
        <v>16170</v>
      </c>
      <c r="H2039" s="3" t="s">
        <v>18987</v>
      </c>
      <c r="I2039" s="3" t="s">
        <v>21804</v>
      </c>
    </row>
    <row r="2040" spans="1:9" x14ac:dyDescent="0.25">
      <c r="A2040" s="3" t="s">
        <v>49</v>
      </c>
      <c r="B2040" s="3" t="s">
        <v>2086</v>
      </c>
      <c r="C2040" s="3" t="s">
        <v>4903</v>
      </c>
      <c r="D2040" s="3" t="s">
        <v>7720</v>
      </c>
      <c r="E2040" s="3" t="s">
        <v>13354</v>
      </c>
      <c r="F2040" s="3" t="s">
        <v>10537</v>
      </c>
      <c r="G2040" s="3" t="s">
        <v>16171</v>
      </c>
      <c r="H2040" s="3" t="s">
        <v>18988</v>
      </c>
      <c r="I2040" s="3" t="s">
        <v>21805</v>
      </c>
    </row>
    <row r="2041" spans="1:9" x14ac:dyDescent="0.25">
      <c r="A2041" s="3" t="s">
        <v>49</v>
      </c>
      <c r="B2041" s="3" t="s">
        <v>2087</v>
      </c>
      <c r="C2041" s="3" t="s">
        <v>4904</v>
      </c>
      <c r="D2041" s="3" t="s">
        <v>7721</v>
      </c>
      <c r="E2041" s="3" t="s">
        <v>13355</v>
      </c>
      <c r="F2041" s="3" t="s">
        <v>10538</v>
      </c>
      <c r="G2041" s="3" t="s">
        <v>16172</v>
      </c>
      <c r="H2041" s="3" t="s">
        <v>18989</v>
      </c>
      <c r="I2041" s="3" t="s">
        <v>21806</v>
      </c>
    </row>
    <row r="2042" spans="1:9" x14ac:dyDescent="0.25">
      <c r="A2042" s="3" t="s">
        <v>49</v>
      </c>
      <c r="B2042" s="3" t="s">
        <v>2088</v>
      </c>
      <c r="C2042" s="3" t="s">
        <v>4905</v>
      </c>
      <c r="D2042" s="3" t="s">
        <v>7722</v>
      </c>
      <c r="E2042" s="3" t="s">
        <v>13356</v>
      </c>
      <c r="F2042" s="3" t="s">
        <v>10539</v>
      </c>
      <c r="G2042" s="3" t="s">
        <v>16173</v>
      </c>
      <c r="H2042" s="3" t="s">
        <v>18990</v>
      </c>
      <c r="I2042" s="3" t="s">
        <v>21807</v>
      </c>
    </row>
    <row r="2043" spans="1:9" x14ac:dyDescent="0.25">
      <c r="A2043" s="3" t="s">
        <v>49</v>
      </c>
      <c r="B2043" s="3" t="s">
        <v>2089</v>
      </c>
      <c r="C2043" s="3" t="s">
        <v>4906</v>
      </c>
      <c r="D2043" s="3" t="s">
        <v>7723</v>
      </c>
      <c r="E2043" s="3" t="s">
        <v>13357</v>
      </c>
      <c r="F2043" s="3" t="s">
        <v>10540</v>
      </c>
      <c r="G2043" s="3" t="s">
        <v>16174</v>
      </c>
      <c r="H2043" s="3" t="s">
        <v>18991</v>
      </c>
      <c r="I2043" s="3" t="s">
        <v>21808</v>
      </c>
    </row>
    <row r="2044" spans="1:9" x14ac:dyDescent="0.25">
      <c r="A2044" s="3" t="s">
        <v>49</v>
      </c>
      <c r="B2044" s="3" t="s">
        <v>2090</v>
      </c>
      <c r="C2044" s="3" t="s">
        <v>4907</v>
      </c>
      <c r="D2044" s="3" t="s">
        <v>7724</v>
      </c>
      <c r="E2044" s="3" t="s">
        <v>13358</v>
      </c>
      <c r="F2044" s="3" t="s">
        <v>10541</v>
      </c>
      <c r="G2044" s="3" t="s">
        <v>16175</v>
      </c>
      <c r="H2044" s="3" t="s">
        <v>18992</v>
      </c>
      <c r="I2044" s="3" t="s">
        <v>21809</v>
      </c>
    </row>
    <row r="2045" spans="1:9" x14ac:dyDescent="0.25">
      <c r="A2045" s="3" t="s">
        <v>49</v>
      </c>
      <c r="B2045" s="3" t="s">
        <v>2091</v>
      </c>
      <c r="C2045" s="3" t="s">
        <v>4908</v>
      </c>
      <c r="D2045" s="3" t="s">
        <v>7725</v>
      </c>
      <c r="E2045" s="3" t="s">
        <v>13359</v>
      </c>
      <c r="F2045" s="3" t="s">
        <v>10542</v>
      </c>
      <c r="G2045" s="3" t="s">
        <v>16176</v>
      </c>
      <c r="H2045" s="3" t="s">
        <v>18993</v>
      </c>
      <c r="I2045" s="3" t="s">
        <v>21810</v>
      </c>
    </row>
    <row r="2046" spans="1:9" x14ac:dyDescent="0.25">
      <c r="A2046" s="3" t="s">
        <v>49</v>
      </c>
      <c r="B2046" s="3" t="s">
        <v>2092</v>
      </c>
      <c r="C2046" s="3" t="s">
        <v>4909</v>
      </c>
      <c r="D2046" s="3" t="s">
        <v>7726</v>
      </c>
      <c r="E2046" s="3" t="s">
        <v>13360</v>
      </c>
      <c r="F2046" s="3" t="s">
        <v>10543</v>
      </c>
      <c r="G2046" s="3" t="s">
        <v>16177</v>
      </c>
      <c r="H2046" s="3" t="s">
        <v>18994</v>
      </c>
      <c r="I2046" s="3" t="s">
        <v>21811</v>
      </c>
    </row>
    <row r="2047" spans="1:9" x14ac:dyDescent="0.25">
      <c r="A2047" s="3" t="s">
        <v>49</v>
      </c>
      <c r="B2047" s="3" t="s">
        <v>2093</v>
      </c>
      <c r="C2047" s="3" t="s">
        <v>4910</v>
      </c>
      <c r="D2047" s="3" t="s">
        <v>7727</v>
      </c>
      <c r="E2047" s="3" t="s">
        <v>13361</v>
      </c>
      <c r="F2047" s="3" t="s">
        <v>10544</v>
      </c>
      <c r="G2047" s="3" t="s">
        <v>16178</v>
      </c>
      <c r="H2047" s="3" t="s">
        <v>18995</v>
      </c>
      <c r="I2047" s="3" t="s">
        <v>21812</v>
      </c>
    </row>
    <row r="2048" spans="1:9" x14ac:dyDescent="0.25">
      <c r="A2048" s="3" t="s">
        <v>49</v>
      </c>
      <c r="B2048" s="3" t="s">
        <v>2094</v>
      </c>
      <c r="C2048" s="3" t="s">
        <v>4911</v>
      </c>
      <c r="D2048" s="3" t="s">
        <v>7728</v>
      </c>
      <c r="E2048" s="3" t="s">
        <v>13362</v>
      </c>
      <c r="F2048" s="3" t="s">
        <v>10545</v>
      </c>
      <c r="G2048" s="3" t="s">
        <v>16179</v>
      </c>
      <c r="H2048" s="3" t="s">
        <v>18996</v>
      </c>
      <c r="I2048" s="3" t="s">
        <v>21813</v>
      </c>
    </row>
    <row r="2049" spans="1:9" x14ac:dyDescent="0.25">
      <c r="A2049" s="3" t="s">
        <v>49</v>
      </c>
      <c r="B2049" s="3" t="s">
        <v>2095</v>
      </c>
      <c r="C2049" s="3" t="s">
        <v>4912</v>
      </c>
      <c r="D2049" s="3" t="s">
        <v>7729</v>
      </c>
      <c r="E2049" s="3" t="s">
        <v>13363</v>
      </c>
      <c r="F2049" s="3" t="s">
        <v>10546</v>
      </c>
      <c r="G2049" s="3" t="s">
        <v>16180</v>
      </c>
      <c r="H2049" s="3" t="s">
        <v>18997</v>
      </c>
      <c r="I2049" s="3" t="s">
        <v>21814</v>
      </c>
    </row>
    <row r="2050" spans="1:9" x14ac:dyDescent="0.25">
      <c r="A2050" s="3" t="s">
        <v>49</v>
      </c>
      <c r="B2050" s="3" t="s">
        <v>2096</v>
      </c>
      <c r="C2050" s="3" t="s">
        <v>4913</v>
      </c>
      <c r="D2050" s="3" t="s">
        <v>7730</v>
      </c>
      <c r="E2050" s="3" t="s">
        <v>13364</v>
      </c>
      <c r="F2050" s="3" t="s">
        <v>10547</v>
      </c>
      <c r="G2050" s="3" t="s">
        <v>16181</v>
      </c>
      <c r="H2050" s="3" t="s">
        <v>18998</v>
      </c>
      <c r="I2050" s="3" t="s">
        <v>21815</v>
      </c>
    </row>
    <row r="2051" spans="1:9" x14ac:dyDescent="0.25">
      <c r="A2051" s="3" t="s">
        <v>49</v>
      </c>
      <c r="B2051" s="3" t="s">
        <v>2097</v>
      </c>
      <c r="C2051" s="3" t="s">
        <v>4914</v>
      </c>
      <c r="D2051" s="3" t="s">
        <v>7731</v>
      </c>
      <c r="E2051" s="3" t="s">
        <v>13365</v>
      </c>
      <c r="F2051" s="3" t="s">
        <v>10548</v>
      </c>
      <c r="G2051" s="3" t="s">
        <v>16182</v>
      </c>
      <c r="H2051" s="3" t="s">
        <v>18999</v>
      </c>
      <c r="I2051" s="3" t="s">
        <v>21816</v>
      </c>
    </row>
    <row r="2052" spans="1:9" x14ac:dyDescent="0.25">
      <c r="A2052" s="3" t="s">
        <v>49</v>
      </c>
      <c r="B2052" s="3" t="s">
        <v>2098</v>
      </c>
      <c r="C2052" s="3" t="s">
        <v>4915</v>
      </c>
      <c r="D2052" s="3" t="s">
        <v>7732</v>
      </c>
      <c r="E2052" s="3" t="s">
        <v>13366</v>
      </c>
      <c r="F2052" s="3" t="s">
        <v>10549</v>
      </c>
      <c r="G2052" s="3" t="s">
        <v>16183</v>
      </c>
      <c r="H2052" s="3" t="s">
        <v>19000</v>
      </c>
      <c r="I2052" s="3" t="s">
        <v>21817</v>
      </c>
    </row>
    <row r="2053" spans="1:9" x14ac:dyDescent="0.25">
      <c r="A2053" s="3" t="s">
        <v>49</v>
      </c>
      <c r="B2053" s="3" t="s">
        <v>2099</v>
      </c>
      <c r="C2053" s="3" t="s">
        <v>4916</v>
      </c>
      <c r="D2053" s="3" t="s">
        <v>7733</v>
      </c>
      <c r="E2053" s="3" t="s">
        <v>13367</v>
      </c>
      <c r="F2053" s="3" t="s">
        <v>10550</v>
      </c>
      <c r="G2053" s="3" t="s">
        <v>16184</v>
      </c>
      <c r="H2053" s="3" t="s">
        <v>19001</v>
      </c>
      <c r="I2053" s="3" t="s">
        <v>21818</v>
      </c>
    </row>
    <row r="2054" spans="1:9" x14ac:dyDescent="0.25">
      <c r="A2054" s="3" t="s">
        <v>49</v>
      </c>
      <c r="B2054" s="3" t="s">
        <v>2100</v>
      </c>
      <c r="C2054" s="3" t="s">
        <v>4917</v>
      </c>
      <c r="D2054" s="3" t="s">
        <v>7734</v>
      </c>
      <c r="E2054" s="3" t="s">
        <v>13368</v>
      </c>
      <c r="F2054" s="3" t="s">
        <v>10551</v>
      </c>
      <c r="G2054" s="3" t="s">
        <v>16185</v>
      </c>
      <c r="H2054" s="3" t="s">
        <v>19002</v>
      </c>
      <c r="I2054" s="3" t="s">
        <v>21819</v>
      </c>
    </row>
    <row r="2055" spans="1:9" x14ac:dyDescent="0.25">
      <c r="A2055" s="3" t="s">
        <v>49</v>
      </c>
      <c r="B2055" s="3" t="s">
        <v>2101</v>
      </c>
      <c r="C2055" s="3" t="s">
        <v>4918</v>
      </c>
      <c r="D2055" s="3" t="s">
        <v>7735</v>
      </c>
      <c r="E2055" s="3" t="s">
        <v>13369</v>
      </c>
      <c r="F2055" s="3" t="s">
        <v>10552</v>
      </c>
      <c r="G2055" s="3" t="s">
        <v>16186</v>
      </c>
      <c r="H2055" s="3" t="s">
        <v>19003</v>
      </c>
      <c r="I2055" s="3" t="s">
        <v>21820</v>
      </c>
    </row>
    <row r="2056" spans="1:9" x14ac:dyDescent="0.25">
      <c r="A2056" s="3" t="s">
        <v>49</v>
      </c>
      <c r="B2056" s="3" t="s">
        <v>2102</v>
      </c>
      <c r="C2056" s="3" t="s">
        <v>4919</v>
      </c>
      <c r="D2056" s="3" t="s">
        <v>7736</v>
      </c>
      <c r="E2056" s="3" t="s">
        <v>13370</v>
      </c>
      <c r="F2056" s="3" t="s">
        <v>10553</v>
      </c>
      <c r="G2056" s="3" t="s">
        <v>16187</v>
      </c>
      <c r="H2056" s="3" t="s">
        <v>19004</v>
      </c>
      <c r="I2056" s="3" t="s">
        <v>21821</v>
      </c>
    </row>
    <row r="2057" spans="1:9" x14ac:dyDescent="0.25">
      <c r="A2057" s="3" t="s">
        <v>49</v>
      </c>
      <c r="B2057" s="3" t="s">
        <v>2103</v>
      </c>
      <c r="C2057" s="3" t="s">
        <v>4920</v>
      </c>
      <c r="D2057" s="3" t="s">
        <v>7737</v>
      </c>
      <c r="E2057" s="3" t="s">
        <v>13371</v>
      </c>
      <c r="F2057" s="3" t="s">
        <v>10554</v>
      </c>
      <c r="G2057" s="3" t="s">
        <v>16188</v>
      </c>
      <c r="H2057" s="3" t="s">
        <v>19005</v>
      </c>
      <c r="I2057" s="3" t="s">
        <v>21822</v>
      </c>
    </row>
    <row r="2058" spans="1:9" x14ac:dyDescent="0.25">
      <c r="A2058" s="3" t="s">
        <v>49</v>
      </c>
      <c r="B2058" s="3" t="s">
        <v>2104</v>
      </c>
      <c r="C2058" s="3" t="s">
        <v>4921</v>
      </c>
      <c r="D2058" s="3" t="s">
        <v>7738</v>
      </c>
      <c r="E2058" s="3" t="s">
        <v>13372</v>
      </c>
      <c r="F2058" s="3" t="s">
        <v>10555</v>
      </c>
      <c r="G2058" s="3" t="s">
        <v>16189</v>
      </c>
      <c r="H2058" s="3" t="s">
        <v>19006</v>
      </c>
      <c r="I2058" s="3" t="s">
        <v>21823</v>
      </c>
    </row>
    <row r="2059" spans="1:9" x14ac:dyDescent="0.25">
      <c r="A2059" s="3" t="s">
        <v>49</v>
      </c>
      <c r="B2059" s="3" t="s">
        <v>2105</v>
      </c>
      <c r="C2059" s="3" t="s">
        <v>4922</v>
      </c>
      <c r="D2059" s="3" t="s">
        <v>7739</v>
      </c>
      <c r="E2059" s="3" t="s">
        <v>13373</v>
      </c>
      <c r="F2059" s="3" t="s">
        <v>10556</v>
      </c>
      <c r="G2059" s="3" t="s">
        <v>16190</v>
      </c>
      <c r="H2059" s="3" t="s">
        <v>19007</v>
      </c>
      <c r="I2059" s="3" t="s">
        <v>21824</v>
      </c>
    </row>
    <row r="2060" spans="1:9" x14ac:dyDescent="0.25">
      <c r="A2060" s="3" t="s">
        <v>49</v>
      </c>
      <c r="B2060" s="3" t="s">
        <v>2106</v>
      </c>
      <c r="C2060" s="3" t="s">
        <v>4923</v>
      </c>
      <c r="D2060" s="3" t="s">
        <v>7740</v>
      </c>
      <c r="E2060" s="3" t="s">
        <v>13374</v>
      </c>
      <c r="F2060" s="3" t="s">
        <v>10557</v>
      </c>
      <c r="G2060" s="3" t="s">
        <v>16191</v>
      </c>
      <c r="H2060" s="3" t="s">
        <v>19008</v>
      </c>
      <c r="I2060" s="3" t="s">
        <v>21825</v>
      </c>
    </row>
    <row r="2061" spans="1:9" x14ac:dyDescent="0.25">
      <c r="A2061" s="3" t="s">
        <v>49</v>
      </c>
      <c r="B2061" s="3" t="s">
        <v>2107</v>
      </c>
      <c r="C2061" s="3" t="s">
        <v>4924</v>
      </c>
      <c r="D2061" s="3" t="s">
        <v>7741</v>
      </c>
      <c r="E2061" s="3" t="s">
        <v>13375</v>
      </c>
      <c r="F2061" s="3" t="s">
        <v>10558</v>
      </c>
      <c r="G2061" s="3" t="s">
        <v>16192</v>
      </c>
      <c r="H2061" s="3" t="s">
        <v>19009</v>
      </c>
      <c r="I2061" s="3" t="s">
        <v>21826</v>
      </c>
    </row>
    <row r="2062" spans="1:9" x14ac:dyDescent="0.25">
      <c r="A2062" s="3" t="s">
        <v>49</v>
      </c>
      <c r="B2062" s="3" t="s">
        <v>2108</v>
      </c>
      <c r="C2062" s="3" t="s">
        <v>4925</v>
      </c>
      <c r="D2062" s="3" t="s">
        <v>7742</v>
      </c>
      <c r="E2062" s="3" t="s">
        <v>13376</v>
      </c>
      <c r="F2062" s="3" t="s">
        <v>10559</v>
      </c>
      <c r="G2062" s="3" t="s">
        <v>16193</v>
      </c>
      <c r="H2062" s="3" t="s">
        <v>19010</v>
      </c>
      <c r="I2062" s="3" t="s">
        <v>21827</v>
      </c>
    </row>
    <row r="2063" spans="1:9" x14ac:dyDescent="0.25">
      <c r="A2063" s="3" t="s">
        <v>49</v>
      </c>
      <c r="B2063" s="3" t="s">
        <v>2109</v>
      </c>
      <c r="C2063" s="3" t="s">
        <v>4926</v>
      </c>
      <c r="D2063" s="3" t="s">
        <v>7743</v>
      </c>
      <c r="E2063" s="3" t="s">
        <v>13377</v>
      </c>
      <c r="F2063" s="3" t="s">
        <v>10560</v>
      </c>
      <c r="G2063" s="3" t="s">
        <v>16194</v>
      </c>
      <c r="H2063" s="3" t="s">
        <v>19011</v>
      </c>
      <c r="I2063" s="3" t="s">
        <v>21828</v>
      </c>
    </row>
    <row r="2064" spans="1:9" x14ac:dyDescent="0.25">
      <c r="A2064" s="3" t="s">
        <v>49</v>
      </c>
      <c r="B2064" s="3" t="s">
        <v>2110</v>
      </c>
      <c r="C2064" s="3" t="s">
        <v>4927</v>
      </c>
      <c r="D2064" s="3" t="s">
        <v>7744</v>
      </c>
      <c r="E2064" s="3" t="s">
        <v>13378</v>
      </c>
      <c r="F2064" s="3" t="s">
        <v>10561</v>
      </c>
      <c r="G2064" s="3" t="s">
        <v>16195</v>
      </c>
      <c r="H2064" s="3" t="s">
        <v>19012</v>
      </c>
      <c r="I2064" s="3" t="s">
        <v>21829</v>
      </c>
    </row>
    <row r="2065" spans="1:9" x14ac:dyDescent="0.25">
      <c r="A2065" s="3" t="s">
        <v>49</v>
      </c>
      <c r="B2065" s="3" t="s">
        <v>2111</v>
      </c>
      <c r="C2065" s="3" t="s">
        <v>4928</v>
      </c>
      <c r="D2065" s="3" t="s">
        <v>7745</v>
      </c>
      <c r="E2065" s="3" t="s">
        <v>13379</v>
      </c>
      <c r="F2065" s="3" t="s">
        <v>10562</v>
      </c>
      <c r="G2065" s="3" t="s">
        <v>16196</v>
      </c>
      <c r="H2065" s="3" t="s">
        <v>19013</v>
      </c>
      <c r="I2065" s="3" t="s">
        <v>21830</v>
      </c>
    </row>
    <row r="2066" spans="1:9" x14ac:dyDescent="0.25">
      <c r="A2066" s="3" t="s">
        <v>49</v>
      </c>
      <c r="B2066" s="3" t="s">
        <v>2112</v>
      </c>
      <c r="C2066" s="3" t="s">
        <v>4929</v>
      </c>
      <c r="D2066" s="3" t="s">
        <v>7746</v>
      </c>
      <c r="E2066" s="3" t="s">
        <v>13380</v>
      </c>
      <c r="F2066" s="3" t="s">
        <v>10563</v>
      </c>
      <c r="G2066" s="3" t="s">
        <v>16197</v>
      </c>
      <c r="H2066" s="3" t="s">
        <v>19014</v>
      </c>
      <c r="I2066" s="3" t="s">
        <v>21831</v>
      </c>
    </row>
    <row r="2067" spans="1:9" x14ac:dyDescent="0.25">
      <c r="A2067" s="3" t="s">
        <v>49</v>
      </c>
      <c r="B2067" s="3" t="s">
        <v>2113</v>
      </c>
      <c r="C2067" s="3" t="s">
        <v>4930</v>
      </c>
      <c r="D2067" s="3" t="s">
        <v>7747</v>
      </c>
      <c r="E2067" s="3" t="s">
        <v>13381</v>
      </c>
      <c r="F2067" s="3" t="s">
        <v>10564</v>
      </c>
      <c r="G2067" s="3" t="s">
        <v>16198</v>
      </c>
      <c r="H2067" s="3" t="s">
        <v>19015</v>
      </c>
      <c r="I2067" s="3" t="s">
        <v>21832</v>
      </c>
    </row>
    <row r="2068" spans="1:9" x14ac:dyDescent="0.25">
      <c r="A2068" s="3" t="s">
        <v>49</v>
      </c>
      <c r="B2068" s="3" t="s">
        <v>2114</v>
      </c>
      <c r="C2068" s="3" t="s">
        <v>4931</v>
      </c>
      <c r="D2068" s="3" t="s">
        <v>7748</v>
      </c>
      <c r="E2068" s="3" t="s">
        <v>13382</v>
      </c>
      <c r="F2068" s="3" t="s">
        <v>10565</v>
      </c>
      <c r="G2068" s="3" t="s">
        <v>16199</v>
      </c>
      <c r="H2068" s="3" t="s">
        <v>19016</v>
      </c>
      <c r="I2068" s="3" t="s">
        <v>21833</v>
      </c>
    </row>
    <row r="2069" spans="1:9" x14ac:dyDescent="0.25">
      <c r="A2069" s="3" t="s">
        <v>49</v>
      </c>
      <c r="B2069" s="3" t="s">
        <v>2115</v>
      </c>
      <c r="C2069" s="3" t="s">
        <v>4932</v>
      </c>
      <c r="D2069" s="3" t="s">
        <v>7749</v>
      </c>
      <c r="E2069" s="3" t="s">
        <v>13383</v>
      </c>
      <c r="F2069" s="3" t="s">
        <v>10566</v>
      </c>
      <c r="G2069" s="3" t="s">
        <v>16200</v>
      </c>
      <c r="H2069" s="3" t="s">
        <v>19017</v>
      </c>
      <c r="I2069" s="3" t="s">
        <v>21834</v>
      </c>
    </row>
    <row r="2070" spans="1:9" x14ac:dyDescent="0.25">
      <c r="A2070" s="3" t="s">
        <v>49</v>
      </c>
      <c r="B2070" s="3" t="s">
        <v>2116</v>
      </c>
      <c r="C2070" s="3" t="s">
        <v>4933</v>
      </c>
      <c r="D2070" s="3" t="s">
        <v>7750</v>
      </c>
      <c r="E2070" s="3" t="s">
        <v>13384</v>
      </c>
      <c r="F2070" s="3" t="s">
        <v>10567</v>
      </c>
      <c r="G2070" s="3" t="s">
        <v>16201</v>
      </c>
      <c r="H2070" s="3" t="s">
        <v>19018</v>
      </c>
      <c r="I2070" s="3" t="s">
        <v>21835</v>
      </c>
    </row>
    <row r="2071" spans="1:9" x14ac:dyDescent="0.25">
      <c r="A2071" s="3" t="s">
        <v>49</v>
      </c>
      <c r="B2071" s="3" t="s">
        <v>2117</v>
      </c>
      <c r="C2071" s="3" t="s">
        <v>4934</v>
      </c>
      <c r="D2071" s="3" t="s">
        <v>7751</v>
      </c>
      <c r="E2071" s="3" t="s">
        <v>13385</v>
      </c>
      <c r="F2071" s="3" t="s">
        <v>10568</v>
      </c>
      <c r="G2071" s="3" t="s">
        <v>16202</v>
      </c>
      <c r="H2071" s="3" t="s">
        <v>19019</v>
      </c>
      <c r="I2071" s="3" t="s">
        <v>21836</v>
      </c>
    </row>
    <row r="2072" spans="1:9" x14ac:dyDescent="0.25">
      <c r="A2072" s="3" t="s">
        <v>49</v>
      </c>
      <c r="B2072" s="3" t="s">
        <v>2118</v>
      </c>
      <c r="C2072" s="3" t="s">
        <v>4935</v>
      </c>
      <c r="D2072" s="3" t="s">
        <v>7752</v>
      </c>
      <c r="E2072" s="3" t="s">
        <v>13386</v>
      </c>
      <c r="F2072" s="3" t="s">
        <v>10569</v>
      </c>
      <c r="G2072" s="3" t="s">
        <v>16203</v>
      </c>
      <c r="H2072" s="3" t="s">
        <v>19020</v>
      </c>
      <c r="I2072" s="3" t="s">
        <v>21837</v>
      </c>
    </row>
    <row r="2073" spans="1:9" x14ac:dyDescent="0.25">
      <c r="A2073" s="3" t="s">
        <v>49</v>
      </c>
      <c r="B2073" s="3" t="s">
        <v>2119</v>
      </c>
      <c r="C2073" s="3" t="s">
        <v>4936</v>
      </c>
      <c r="D2073" s="3" t="s">
        <v>7753</v>
      </c>
      <c r="E2073" s="3" t="s">
        <v>13387</v>
      </c>
      <c r="F2073" s="3" t="s">
        <v>10570</v>
      </c>
      <c r="G2073" s="3" t="s">
        <v>16204</v>
      </c>
      <c r="H2073" s="3" t="s">
        <v>19021</v>
      </c>
      <c r="I2073" s="3" t="s">
        <v>21838</v>
      </c>
    </row>
    <row r="2074" spans="1:9" x14ac:dyDescent="0.25">
      <c r="A2074" s="3" t="s">
        <v>49</v>
      </c>
      <c r="B2074" s="3" t="s">
        <v>2120</v>
      </c>
      <c r="C2074" s="3" t="s">
        <v>4937</v>
      </c>
      <c r="D2074" s="3" t="s">
        <v>7754</v>
      </c>
      <c r="E2074" s="3" t="s">
        <v>13388</v>
      </c>
      <c r="F2074" s="3" t="s">
        <v>10571</v>
      </c>
      <c r="G2074" s="3" t="s">
        <v>16205</v>
      </c>
      <c r="H2074" s="3" t="s">
        <v>19022</v>
      </c>
      <c r="I2074" s="3" t="s">
        <v>21839</v>
      </c>
    </row>
    <row r="2075" spans="1:9" x14ac:dyDescent="0.25">
      <c r="A2075" s="3" t="s">
        <v>49</v>
      </c>
      <c r="B2075" s="3" t="s">
        <v>2121</v>
      </c>
      <c r="C2075" s="3" t="s">
        <v>4938</v>
      </c>
      <c r="D2075" s="3" t="s">
        <v>7755</v>
      </c>
      <c r="E2075" s="3" t="s">
        <v>13389</v>
      </c>
      <c r="F2075" s="3" t="s">
        <v>10572</v>
      </c>
      <c r="G2075" s="3" t="s">
        <v>16206</v>
      </c>
      <c r="H2075" s="3" t="s">
        <v>19023</v>
      </c>
      <c r="I2075" s="3" t="s">
        <v>21840</v>
      </c>
    </row>
    <row r="2076" spans="1:9" x14ac:dyDescent="0.25">
      <c r="A2076" s="3" t="s">
        <v>49</v>
      </c>
      <c r="B2076" s="3" t="s">
        <v>2122</v>
      </c>
      <c r="C2076" s="3" t="s">
        <v>4939</v>
      </c>
      <c r="D2076" s="3" t="s">
        <v>7756</v>
      </c>
      <c r="E2076" s="3" t="s">
        <v>13390</v>
      </c>
      <c r="F2076" s="3" t="s">
        <v>10573</v>
      </c>
      <c r="G2076" s="3" t="s">
        <v>16207</v>
      </c>
      <c r="H2076" s="3" t="s">
        <v>19024</v>
      </c>
      <c r="I2076" s="3" t="s">
        <v>21841</v>
      </c>
    </row>
    <row r="2077" spans="1:9" x14ac:dyDescent="0.25">
      <c r="A2077" s="3" t="s">
        <v>49</v>
      </c>
      <c r="B2077" s="3" t="s">
        <v>2123</v>
      </c>
      <c r="C2077" s="3" t="s">
        <v>4940</v>
      </c>
      <c r="D2077" s="3" t="s">
        <v>7757</v>
      </c>
      <c r="E2077" s="3" t="s">
        <v>13391</v>
      </c>
      <c r="F2077" s="3" t="s">
        <v>10574</v>
      </c>
      <c r="G2077" s="3" t="s">
        <v>16208</v>
      </c>
      <c r="H2077" s="3" t="s">
        <v>19025</v>
      </c>
      <c r="I2077" s="3" t="s">
        <v>21842</v>
      </c>
    </row>
    <row r="2078" spans="1:9" x14ac:dyDescent="0.25">
      <c r="A2078" s="3" t="s">
        <v>49</v>
      </c>
      <c r="B2078" s="3" t="s">
        <v>2124</v>
      </c>
      <c r="C2078" s="3" t="s">
        <v>4941</v>
      </c>
      <c r="D2078" s="3" t="s">
        <v>7758</v>
      </c>
      <c r="E2078" s="3" t="s">
        <v>13392</v>
      </c>
      <c r="F2078" s="3" t="s">
        <v>10575</v>
      </c>
      <c r="G2078" s="3" t="s">
        <v>16209</v>
      </c>
      <c r="H2078" s="3" t="s">
        <v>19026</v>
      </c>
      <c r="I2078" s="3" t="s">
        <v>21843</v>
      </c>
    </row>
    <row r="2079" spans="1:9" x14ac:dyDescent="0.25">
      <c r="A2079" s="3" t="s">
        <v>49</v>
      </c>
      <c r="B2079" s="3" t="s">
        <v>2125</v>
      </c>
      <c r="C2079" s="3" t="s">
        <v>4942</v>
      </c>
      <c r="D2079" s="3" t="s">
        <v>7759</v>
      </c>
      <c r="E2079" s="3" t="s">
        <v>13393</v>
      </c>
      <c r="F2079" s="3" t="s">
        <v>10576</v>
      </c>
      <c r="G2079" s="3" t="s">
        <v>16210</v>
      </c>
      <c r="H2079" s="3" t="s">
        <v>19027</v>
      </c>
      <c r="I2079" s="3" t="s">
        <v>21844</v>
      </c>
    </row>
    <row r="2080" spans="1:9" x14ac:dyDescent="0.25">
      <c r="A2080" s="3" t="s">
        <v>49</v>
      </c>
      <c r="B2080" s="3" t="s">
        <v>2126</v>
      </c>
      <c r="C2080" s="3" t="s">
        <v>4943</v>
      </c>
      <c r="D2080" s="3" t="s">
        <v>7760</v>
      </c>
      <c r="E2080" s="3" t="s">
        <v>13394</v>
      </c>
      <c r="F2080" s="3" t="s">
        <v>10577</v>
      </c>
      <c r="G2080" s="3" t="s">
        <v>16211</v>
      </c>
      <c r="H2080" s="3" t="s">
        <v>19028</v>
      </c>
      <c r="I2080" s="3" t="s">
        <v>21845</v>
      </c>
    </row>
    <row r="2081" spans="1:9" x14ac:dyDescent="0.25">
      <c r="A2081" s="3" t="s">
        <v>49</v>
      </c>
      <c r="B2081" s="3" t="s">
        <v>2127</v>
      </c>
      <c r="C2081" s="3" t="s">
        <v>4944</v>
      </c>
      <c r="D2081" s="3" t="s">
        <v>7761</v>
      </c>
      <c r="E2081" s="3" t="s">
        <v>13395</v>
      </c>
      <c r="F2081" s="3" t="s">
        <v>10578</v>
      </c>
      <c r="G2081" s="3" t="s">
        <v>16212</v>
      </c>
      <c r="H2081" s="3" t="s">
        <v>19029</v>
      </c>
      <c r="I2081" s="3" t="s">
        <v>21846</v>
      </c>
    </row>
    <row r="2082" spans="1:9" x14ac:dyDescent="0.25">
      <c r="A2082" s="3" t="s">
        <v>49</v>
      </c>
      <c r="B2082" s="3" t="s">
        <v>2128</v>
      </c>
      <c r="C2082" s="3" t="s">
        <v>4945</v>
      </c>
      <c r="D2082" s="3" t="s">
        <v>7762</v>
      </c>
      <c r="E2082" s="3" t="s">
        <v>13396</v>
      </c>
      <c r="F2082" s="3" t="s">
        <v>10579</v>
      </c>
      <c r="G2082" s="3" t="s">
        <v>16213</v>
      </c>
      <c r="H2082" s="3" t="s">
        <v>19030</v>
      </c>
      <c r="I2082" s="3" t="s">
        <v>21847</v>
      </c>
    </row>
    <row r="2083" spans="1:9" x14ac:dyDescent="0.25">
      <c r="A2083" s="3" t="s">
        <v>49</v>
      </c>
      <c r="B2083" s="3" t="s">
        <v>2129</v>
      </c>
      <c r="C2083" s="3" t="s">
        <v>4946</v>
      </c>
      <c r="D2083" s="3" t="s">
        <v>7763</v>
      </c>
      <c r="E2083" s="3" t="s">
        <v>13397</v>
      </c>
      <c r="F2083" s="3" t="s">
        <v>10580</v>
      </c>
      <c r="G2083" s="3" t="s">
        <v>16214</v>
      </c>
      <c r="H2083" s="3" t="s">
        <v>19031</v>
      </c>
      <c r="I2083" s="3" t="s">
        <v>21848</v>
      </c>
    </row>
    <row r="2084" spans="1:9" x14ac:dyDescent="0.25">
      <c r="A2084" s="3" t="s">
        <v>49</v>
      </c>
      <c r="B2084" s="3" t="s">
        <v>2130</v>
      </c>
      <c r="C2084" s="3" t="s">
        <v>4947</v>
      </c>
      <c r="D2084" s="3" t="s">
        <v>7764</v>
      </c>
      <c r="E2084" s="3" t="s">
        <v>13398</v>
      </c>
      <c r="F2084" s="3" t="s">
        <v>10581</v>
      </c>
      <c r="G2084" s="3" t="s">
        <v>16215</v>
      </c>
      <c r="H2084" s="3" t="s">
        <v>19032</v>
      </c>
      <c r="I2084" s="3" t="s">
        <v>21849</v>
      </c>
    </row>
    <row r="2085" spans="1:9" x14ac:dyDescent="0.25">
      <c r="A2085" s="3" t="s">
        <v>49</v>
      </c>
      <c r="B2085" s="3" t="s">
        <v>2131</v>
      </c>
      <c r="C2085" s="3" t="s">
        <v>4948</v>
      </c>
      <c r="D2085" s="3" t="s">
        <v>7765</v>
      </c>
      <c r="E2085" s="3" t="s">
        <v>13399</v>
      </c>
      <c r="F2085" s="3" t="s">
        <v>10582</v>
      </c>
      <c r="G2085" s="3" t="s">
        <v>16216</v>
      </c>
      <c r="H2085" s="3" t="s">
        <v>19033</v>
      </c>
      <c r="I2085" s="3" t="s">
        <v>21850</v>
      </c>
    </row>
    <row r="2086" spans="1:9" x14ac:dyDescent="0.25">
      <c r="A2086" s="3" t="s">
        <v>49</v>
      </c>
      <c r="B2086" s="3" t="s">
        <v>2132</v>
      </c>
      <c r="C2086" s="3" t="s">
        <v>4949</v>
      </c>
      <c r="D2086" s="3" t="s">
        <v>7766</v>
      </c>
      <c r="E2086" s="3" t="s">
        <v>13400</v>
      </c>
      <c r="F2086" s="3" t="s">
        <v>10583</v>
      </c>
      <c r="G2086" s="3" t="s">
        <v>16217</v>
      </c>
      <c r="H2086" s="3" t="s">
        <v>19034</v>
      </c>
      <c r="I2086" s="3" t="s">
        <v>21851</v>
      </c>
    </row>
    <row r="2087" spans="1:9" x14ac:dyDescent="0.25">
      <c r="A2087" s="3" t="s">
        <v>49</v>
      </c>
      <c r="B2087" s="3" t="s">
        <v>2133</v>
      </c>
      <c r="C2087" s="3" t="s">
        <v>4950</v>
      </c>
      <c r="D2087" s="3" t="s">
        <v>7767</v>
      </c>
      <c r="E2087" s="3" t="s">
        <v>13401</v>
      </c>
      <c r="F2087" s="3" t="s">
        <v>10584</v>
      </c>
      <c r="G2087" s="3" t="s">
        <v>16218</v>
      </c>
      <c r="H2087" s="3" t="s">
        <v>19035</v>
      </c>
      <c r="I2087" s="3" t="s">
        <v>21852</v>
      </c>
    </row>
    <row r="2088" spans="1:9" x14ac:dyDescent="0.25">
      <c r="A2088" s="3" t="s">
        <v>49</v>
      </c>
      <c r="B2088" s="3" t="s">
        <v>2134</v>
      </c>
      <c r="C2088" s="3" t="s">
        <v>4951</v>
      </c>
      <c r="D2088" s="3" t="s">
        <v>7768</v>
      </c>
      <c r="E2088" s="3" t="s">
        <v>13402</v>
      </c>
      <c r="F2088" s="3" t="s">
        <v>10585</v>
      </c>
      <c r="G2088" s="3" t="s">
        <v>16219</v>
      </c>
      <c r="H2088" s="3" t="s">
        <v>19036</v>
      </c>
      <c r="I2088" s="3" t="s">
        <v>21853</v>
      </c>
    </row>
    <row r="2089" spans="1:9" x14ac:dyDescent="0.25">
      <c r="A2089" s="3" t="s">
        <v>49</v>
      </c>
      <c r="B2089" s="3" t="s">
        <v>2135</v>
      </c>
      <c r="C2089" s="3" t="s">
        <v>4952</v>
      </c>
      <c r="D2089" s="3" t="s">
        <v>7769</v>
      </c>
      <c r="E2089" s="3" t="s">
        <v>13403</v>
      </c>
      <c r="F2089" s="3" t="s">
        <v>10586</v>
      </c>
      <c r="G2089" s="3" t="s">
        <v>16220</v>
      </c>
      <c r="H2089" s="3" t="s">
        <v>19037</v>
      </c>
      <c r="I2089" s="3" t="s">
        <v>21854</v>
      </c>
    </row>
    <row r="2090" spans="1:9" x14ac:dyDescent="0.25">
      <c r="A2090" s="3" t="s">
        <v>49</v>
      </c>
      <c r="B2090" s="3" t="s">
        <v>2136</v>
      </c>
      <c r="C2090" s="3" t="s">
        <v>4953</v>
      </c>
      <c r="D2090" s="3" t="s">
        <v>7770</v>
      </c>
      <c r="E2090" s="3" t="s">
        <v>13404</v>
      </c>
      <c r="F2090" s="3" t="s">
        <v>10587</v>
      </c>
      <c r="G2090" s="3" t="s">
        <v>16221</v>
      </c>
      <c r="H2090" s="3" t="s">
        <v>19038</v>
      </c>
      <c r="I2090" s="3" t="s">
        <v>21855</v>
      </c>
    </row>
    <row r="2091" spans="1:9" x14ac:dyDescent="0.25">
      <c r="A2091" s="3" t="s">
        <v>49</v>
      </c>
      <c r="B2091" s="3" t="s">
        <v>2137</v>
      </c>
      <c r="C2091" s="3" t="s">
        <v>4954</v>
      </c>
      <c r="D2091" s="3" t="s">
        <v>7771</v>
      </c>
      <c r="E2091" s="3" t="s">
        <v>13405</v>
      </c>
      <c r="F2091" s="3" t="s">
        <v>10588</v>
      </c>
      <c r="G2091" s="3" t="s">
        <v>16222</v>
      </c>
      <c r="H2091" s="3" t="s">
        <v>19039</v>
      </c>
      <c r="I2091" s="3" t="s">
        <v>21856</v>
      </c>
    </row>
    <row r="2092" spans="1:9" x14ac:dyDescent="0.25">
      <c r="A2092" s="3" t="s">
        <v>49</v>
      </c>
      <c r="B2092" s="3" t="s">
        <v>2138</v>
      </c>
      <c r="C2092" s="3" t="s">
        <v>4955</v>
      </c>
      <c r="D2092" s="3" t="s">
        <v>7772</v>
      </c>
      <c r="E2092" s="3" t="s">
        <v>13406</v>
      </c>
      <c r="F2092" s="3" t="s">
        <v>10589</v>
      </c>
      <c r="G2092" s="3" t="s">
        <v>16223</v>
      </c>
      <c r="H2092" s="3" t="s">
        <v>19040</v>
      </c>
      <c r="I2092" s="3" t="s">
        <v>21857</v>
      </c>
    </row>
    <row r="2093" spans="1:9" x14ac:dyDescent="0.25">
      <c r="A2093" s="3" t="s">
        <v>49</v>
      </c>
      <c r="B2093" s="3" t="s">
        <v>2139</v>
      </c>
      <c r="C2093" s="3" t="s">
        <v>4956</v>
      </c>
      <c r="D2093" s="3" t="s">
        <v>7773</v>
      </c>
      <c r="E2093" s="3" t="s">
        <v>13407</v>
      </c>
      <c r="F2093" s="3" t="s">
        <v>10590</v>
      </c>
      <c r="G2093" s="3" t="s">
        <v>16224</v>
      </c>
      <c r="H2093" s="3" t="s">
        <v>19041</v>
      </c>
      <c r="I2093" s="3" t="s">
        <v>21858</v>
      </c>
    </row>
    <row r="2094" spans="1:9" x14ac:dyDescent="0.25">
      <c r="A2094" s="3" t="s">
        <v>49</v>
      </c>
      <c r="B2094" s="3" t="s">
        <v>2140</v>
      </c>
      <c r="C2094" s="3" t="s">
        <v>4957</v>
      </c>
      <c r="D2094" s="3" t="s">
        <v>7774</v>
      </c>
      <c r="E2094" s="3" t="s">
        <v>13408</v>
      </c>
      <c r="F2094" s="3" t="s">
        <v>10591</v>
      </c>
      <c r="G2094" s="3" t="s">
        <v>16225</v>
      </c>
      <c r="H2094" s="3" t="s">
        <v>19042</v>
      </c>
      <c r="I2094" s="3" t="s">
        <v>21859</v>
      </c>
    </row>
    <row r="2095" spans="1:9" x14ac:dyDescent="0.25">
      <c r="A2095" s="3" t="s">
        <v>49</v>
      </c>
      <c r="B2095" s="3" t="s">
        <v>2141</v>
      </c>
      <c r="C2095" s="3" t="s">
        <v>4958</v>
      </c>
      <c r="D2095" s="3" t="s">
        <v>7775</v>
      </c>
      <c r="E2095" s="3" t="s">
        <v>13409</v>
      </c>
      <c r="F2095" s="3" t="s">
        <v>10592</v>
      </c>
      <c r="G2095" s="3" t="s">
        <v>16226</v>
      </c>
      <c r="H2095" s="3" t="s">
        <v>19043</v>
      </c>
      <c r="I2095" s="3" t="s">
        <v>21860</v>
      </c>
    </row>
    <row r="2096" spans="1:9" x14ac:dyDescent="0.25">
      <c r="A2096" s="3" t="s">
        <v>49</v>
      </c>
      <c r="B2096" s="3" t="s">
        <v>2142</v>
      </c>
      <c r="C2096" s="3" t="s">
        <v>4959</v>
      </c>
      <c r="D2096" s="3" t="s">
        <v>7776</v>
      </c>
      <c r="E2096" s="3" t="s">
        <v>13410</v>
      </c>
      <c r="F2096" s="3" t="s">
        <v>10593</v>
      </c>
      <c r="G2096" s="3" t="s">
        <v>16227</v>
      </c>
      <c r="H2096" s="3" t="s">
        <v>19044</v>
      </c>
      <c r="I2096" s="3" t="s">
        <v>21861</v>
      </c>
    </row>
    <row r="2097" spans="1:9" x14ac:dyDescent="0.25">
      <c r="A2097" s="3" t="s">
        <v>49</v>
      </c>
      <c r="B2097" s="3" t="s">
        <v>2143</v>
      </c>
      <c r="C2097" s="3" t="s">
        <v>4960</v>
      </c>
      <c r="D2097" s="3" t="s">
        <v>7777</v>
      </c>
      <c r="E2097" s="3" t="s">
        <v>13411</v>
      </c>
      <c r="F2097" s="3" t="s">
        <v>10594</v>
      </c>
      <c r="G2097" s="3" t="s">
        <v>16228</v>
      </c>
      <c r="H2097" s="3" t="s">
        <v>19045</v>
      </c>
      <c r="I2097" s="3" t="s">
        <v>21862</v>
      </c>
    </row>
    <row r="2098" spans="1:9" x14ac:dyDescent="0.25">
      <c r="A2098" s="3" t="s">
        <v>49</v>
      </c>
      <c r="B2098" s="3" t="s">
        <v>2144</v>
      </c>
      <c r="C2098" s="3" t="s">
        <v>4961</v>
      </c>
      <c r="D2098" s="3" t="s">
        <v>7778</v>
      </c>
      <c r="E2098" s="3" t="s">
        <v>13412</v>
      </c>
      <c r="F2098" s="3" t="s">
        <v>10595</v>
      </c>
      <c r="G2098" s="3" t="s">
        <v>16229</v>
      </c>
      <c r="H2098" s="3" t="s">
        <v>19046</v>
      </c>
      <c r="I2098" s="3" t="s">
        <v>21863</v>
      </c>
    </row>
    <row r="2099" spans="1:9" x14ac:dyDescent="0.25">
      <c r="A2099" s="3" t="s">
        <v>49</v>
      </c>
      <c r="B2099" s="3" t="s">
        <v>2145</v>
      </c>
      <c r="C2099" s="3" t="s">
        <v>4962</v>
      </c>
      <c r="D2099" s="3" t="s">
        <v>7779</v>
      </c>
      <c r="E2099" s="3" t="s">
        <v>13413</v>
      </c>
      <c r="F2099" s="3" t="s">
        <v>10596</v>
      </c>
      <c r="G2099" s="3" t="s">
        <v>16230</v>
      </c>
      <c r="H2099" s="3" t="s">
        <v>19047</v>
      </c>
      <c r="I2099" s="3" t="s">
        <v>21864</v>
      </c>
    </row>
    <row r="2100" spans="1:9" x14ac:dyDescent="0.25">
      <c r="A2100" s="3" t="s">
        <v>49</v>
      </c>
      <c r="B2100" s="3" t="s">
        <v>2146</v>
      </c>
      <c r="C2100" s="3" t="s">
        <v>4963</v>
      </c>
      <c r="D2100" s="3" t="s">
        <v>7780</v>
      </c>
      <c r="E2100" s="3" t="s">
        <v>13414</v>
      </c>
      <c r="F2100" s="3" t="s">
        <v>10597</v>
      </c>
      <c r="G2100" s="3" t="s">
        <v>16231</v>
      </c>
      <c r="H2100" s="3" t="s">
        <v>19048</v>
      </c>
      <c r="I2100" s="3" t="s">
        <v>21865</v>
      </c>
    </row>
    <row r="2101" spans="1:9" x14ac:dyDescent="0.25">
      <c r="A2101" s="3" t="s">
        <v>49</v>
      </c>
      <c r="B2101" s="3" t="s">
        <v>2147</v>
      </c>
      <c r="C2101" s="3" t="s">
        <v>4964</v>
      </c>
      <c r="D2101" s="3" t="s">
        <v>7781</v>
      </c>
      <c r="E2101" s="3" t="s">
        <v>13415</v>
      </c>
      <c r="F2101" s="3" t="s">
        <v>10598</v>
      </c>
      <c r="G2101" s="3" t="s">
        <v>16232</v>
      </c>
      <c r="H2101" s="3" t="s">
        <v>19049</v>
      </c>
      <c r="I2101" s="3" t="s">
        <v>21866</v>
      </c>
    </row>
    <row r="2102" spans="1:9" x14ac:dyDescent="0.25">
      <c r="A2102" s="3" t="s">
        <v>49</v>
      </c>
      <c r="B2102" s="3" t="s">
        <v>2148</v>
      </c>
      <c r="C2102" s="3" t="s">
        <v>4965</v>
      </c>
      <c r="D2102" s="3" t="s">
        <v>7782</v>
      </c>
      <c r="E2102" s="3" t="s">
        <v>13416</v>
      </c>
      <c r="F2102" s="3" t="s">
        <v>10599</v>
      </c>
      <c r="G2102" s="3" t="s">
        <v>16233</v>
      </c>
      <c r="H2102" s="3" t="s">
        <v>19050</v>
      </c>
      <c r="I2102" s="3" t="s">
        <v>21867</v>
      </c>
    </row>
    <row r="2103" spans="1:9" x14ac:dyDescent="0.25">
      <c r="A2103" s="3" t="s">
        <v>49</v>
      </c>
      <c r="B2103" s="3" t="s">
        <v>2149</v>
      </c>
      <c r="C2103" s="3" t="s">
        <v>4966</v>
      </c>
      <c r="D2103" s="3" t="s">
        <v>7783</v>
      </c>
      <c r="E2103" s="3" t="s">
        <v>13417</v>
      </c>
      <c r="F2103" s="3" t="s">
        <v>10600</v>
      </c>
      <c r="G2103" s="3" t="s">
        <v>16234</v>
      </c>
      <c r="H2103" s="3" t="s">
        <v>19051</v>
      </c>
      <c r="I2103" s="3" t="s">
        <v>21868</v>
      </c>
    </row>
    <row r="2104" spans="1:9" x14ac:dyDescent="0.25">
      <c r="A2104" s="3" t="s">
        <v>49</v>
      </c>
      <c r="B2104" s="3" t="s">
        <v>2150</v>
      </c>
      <c r="C2104" s="3" t="s">
        <v>4967</v>
      </c>
      <c r="D2104" s="3" t="s">
        <v>7784</v>
      </c>
      <c r="E2104" s="3" t="s">
        <v>13418</v>
      </c>
      <c r="F2104" s="3" t="s">
        <v>10601</v>
      </c>
      <c r="G2104" s="3" t="s">
        <v>16235</v>
      </c>
      <c r="H2104" s="3" t="s">
        <v>19052</v>
      </c>
      <c r="I2104" s="3" t="s">
        <v>21869</v>
      </c>
    </row>
    <row r="2105" spans="1:9" x14ac:dyDescent="0.25">
      <c r="A2105" s="3" t="s">
        <v>49</v>
      </c>
      <c r="B2105" s="3" t="s">
        <v>2151</v>
      </c>
      <c r="C2105" s="3" t="s">
        <v>4968</v>
      </c>
      <c r="D2105" s="3" t="s">
        <v>7785</v>
      </c>
      <c r="E2105" s="3" t="s">
        <v>13419</v>
      </c>
      <c r="F2105" s="3" t="s">
        <v>10602</v>
      </c>
      <c r="G2105" s="3" t="s">
        <v>16236</v>
      </c>
      <c r="H2105" s="3" t="s">
        <v>19053</v>
      </c>
      <c r="I2105" s="3" t="s">
        <v>21870</v>
      </c>
    </row>
    <row r="2106" spans="1:9" x14ac:dyDescent="0.25">
      <c r="A2106" s="3" t="s">
        <v>49</v>
      </c>
      <c r="B2106" s="3" t="s">
        <v>2152</v>
      </c>
      <c r="C2106" s="3" t="s">
        <v>4969</v>
      </c>
      <c r="D2106" s="3" t="s">
        <v>7786</v>
      </c>
      <c r="E2106" s="3" t="s">
        <v>13420</v>
      </c>
      <c r="F2106" s="3" t="s">
        <v>10603</v>
      </c>
      <c r="G2106" s="3" t="s">
        <v>16237</v>
      </c>
      <c r="H2106" s="3" t="s">
        <v>19054</v>
      </c>
      <c r="I2106" s="3" t="s">
        <v>21871</v>
      </c>
    </row>
    <row r="2107" spans="1:9" x14ac:dyDescent="0.25">
      <c r="A2107" s="3" t="s">
        <v>49</v>
      </c>
      <c r="B2107" s="3" t="s">
        <v>2153</v>
      </c>
      <c r="C2107" s="3" t="s">
        <v>4970</v>
      </c>
      <c r="D2107" s="3" t="s">
        <v>7787</v>
      </c>
      <c r="E2107" s="3" t="s">
        <v>13421</v>
      </c>
      <c r="F2107" s="3" t="s">
        <v>10604</v>
      </c>
      <c r="G2107" s="3" t="s">
        <v>16238</v>
      </c>
      <c r="H2107" s="3" t="s">
        <v>19055</v>
      </c>
      <c r="I2107" s="3" t="s">
        <v>21872</v>
      </c>
    </row>
    <row r="2108" spans="1:9" x14ac:dyDescent="0.25">
      <c r="A2108" s="3" t="s">
        <v>49</v>
      </c>
      <c r="B2108" s="3" t="s">
        <v>2154</v>
      </c>
      <c r="C2108" s="3" t="s">
        <v>4971</v>
      </c>
      <c r="D2108" s="3" t="s">
        <v>7788</v>
      </c>
      <c r="E2108" s="3" t="s">
        <v>13422</v>
      </c>
      <c r="F2108" s="3" t="s">
        <v>10605</v>
      </c>
      <c r="G2108" s="3" t="s">
        <v>16239</v>
      </c>
      <c r="H2108" s="3" t="s">
        <v>19056</v>
      </c>
      <c r="I2108" s="3" t="s">
        <v>21873</v>
      </c>
    </row>
    <row r="2109" spans="1:9" x14ac:dyDescent="0.25">
      <c r="A2109" s="3" t="s">
        <v>49</v>
      </c>
      <c r="B2109" s="3" t="s">
        <v>2155</v>
      </c>
      <c r="C2109" s="3" t="s">
        <v>4972</v>
      </c>
      <c r="D2109" s="3" t="s">
        <v>7789</v>
      </c>
      <c r="E2109" s="3" t="s">
        <v>13423</v>
      </c>
      <c r="F2109" s="3" t="s">
        <v>10606</v>
      </c>
      <c r="G2109" s="3" t="s">
        <v>16240</v>
      </c>
      <c r="H2109" s="3" t="s">
        <v>19057</v>
      </c>
      <c r="I2109" s="3" t="s">
        <v>21874</v>
      </c>
    </row>
    <row r="2110" spans="1:9" x14ac:dyDescent="0.25">
      <c r="A2110" s="3" t="s">
        <v>49</v>
      </c>
      <c r="B2110" s="3" t="s">
        <v>2156</v>
      </c>
      <c r="C2110" s="3" t="s">
        <v>4973</v>
      </c>
      <c r="D2110" s="3" t="s">
        <v>7790</v>
      </c>
      <c r="E2110" s="3" t="s">
        <v>13424</v>
      </c>
      <c r="F2110" s="3" t="s">
        <v>10607</v>
      </c>
      <c r="G2110" s="3" t="s">
        <v>16241</v>
      </c>
      <c r="H2110" s="3" t="s">
        <v>19058</v>
      </c>
      <c r="I2110" s="3" t="s">
        <v>21875</v>
      </c>
    </row>
    <row r="2111" spans="1:9" x14ac:dyDescent="0.25">
      <c r="A2111" s="3" t="s">
        <v>49</v>
      </c>
      <c r="B2111" s="3" t="s">
        <v>2157</v>
      </c>
      <c r="C2111" s="3" t="s">
        <v>4974</v>
      </c>
      <c r="D2111" s="3" t="s">
        <v>7791</v>
      </c>
      <c r="E2111" s="3" t="s">
        <v>13425</v>
      </c>
      <c r="F2111" s="3" t="s">
        <v>10608</v>
      </c>
      <c r="G2111" s="3" t="s">
        <v>16242</v>
      </c>
      <c r="H2111" s="3" t="s">
        <v>19059</v>
      </c>
      <c r="I2111" s="3" t="s">
        <v>21876</v>
      </c>
    </row>
    <row r="2112" spans="1:9" x14ac:dyDescent="0.25">
      <c r="A2112" s="3" t="s">
        <v>49</v>
      </c>
      <c r="B2112" s="3" t="s">
        <v>2158</v>
      </c>
      <c r="C2112" s="3" t="s">
        <v>4975</v>
      </c>
      <c r="D2112" s="3" t="s">
        <v>7792</v>
      </c>
      <c r="E2112" s="3" t="s">
        <v>13426</v>
      </c>
      <c r="F2112" s="3" t="s">
        <v>10609</v>
      </c>
      <c r="G2112" s="3" t="s">
        <v>16243</v>
      </c>
      <c r="H2112" s="3" t="s">
        <v>19060</v>
      </c>
      <c r="I2112" s="3" t="s">
        <v>21877</v>
      </c>
    </row>
    <row r="2113" spans="1:9" x14ac:dyDescent="0.25">
      <c r="A2113" s="3" t="s">
        <v>49</v>
      </c>
      <c r="B2113" s="3" t="s">
        <v>2159</v>
      </c>
      <c r="C2113" s="3" t="s">
        <v>4976</v>
      </c>
      <c r="D2113" s="3" t="s">
        <v>7793</v>
      </c>
      <c r="E2113" s="3" t="s">
        <v>13427</v>
      </c>
      <c r="F2113" s="3" t="s">
        <v>10610</v>
      </c>
      <c r="G2113" s="3" t="s">
        <v>16244</v>
      </c>
      <c r="H2113" s="3" t="s">
        <v>19061</v>
      </c>
      <c r="I2113" s="3" t="s">
        <v>21878</v>
      </c>
    </row>
    <row r="2114" spans="1:9" x14ac:dyDescent="0.25">
      <c r="A2114" s="3" t="s">
        <v>49</v>
      </c>
      <c r="B2114" s="3" t="s">
        <v>2160</v>
      </c>
      <c r="C2114" s="3" t="s">
        <v>4977</v>
      </c>
      <c r="D2114" s="3" t="s">
        <v>7794</v>
      </c>
      <c r="E2114" s="3" t="s">
        <v>13428</v>
      </c>
      <c r="F2114" s="3" t="s">
        <v>10611</v>
      </c>
      <c r="G2114" s="3" t="s">
        <v>16245</v>
      </c>
      <c r="H2114" s="3" t="s">
        <v>19062</v>
      </c>
      <c r="I2114" s="3" t="s">
        <v>21879</v>
      </c>
    </row>
    <row r="2115" spans="1:9" x14ac:dyDescent="0.25">
      <c r="A2115" s="3" t="s">
        <v>49</v>
      </c>
      <c r="B2115" s="3" t="s">
        <v>2161</v>
      </c>
      <c r="C2115" s="3" t="s">
        <v>4978</v>
      </c>
      <c r="D2115" s="3" t="s">
        <v>7795</v>
      </c>
      <c r="E2115" s="3" t="s">
        <v>13429</v>
      </c>
      <c r="F2115" s="3" t="s">
        <v>10612</v>
      </c>
      <c r="G2115" s="3" t="s">
        <v>16246</v>
      </c>
      <c r="H2115" s="3" t="s">
        <v>19063</v>
      </c>
      <c r="I2115" s="3" t="s">
        <v>21880</v>
      </c>
    </row>
    <row r="2116" spans="1:9" x14ac:dyDescent="0.25">
      <c r="A2116" s="3" t="s">
        <v>49</v>
      </c>
      <c r="B2116" s="3" t="s">
        <v>2162</v>
      </c>
      <c r="C2116" s="3" t="s">
        <v>4979</v>
      </c>
      <c r="D2116" s="3" t="s">
        <v>7796</v>
      </c>
      <c r="E2116" s="3" t="s">
        <v>13430</v>
      </c>
      <c r="F2116" s="3" t="s">
        <v>10613</v>
      </c>
      <c r="G2116" s="3" t="s">
        <v>16247</v>
      </c>
      <c r="H2116" s="3" t="s">
        <v>19064</v>
      </c>
      <c r="I2116" s="3" t="s">
        <v>21881</v>
      </c>
    </row>
    <row r="2117" spans="1:9" x14ac:dyDescent="0.25">
      <c r="A2117" s="3" t="s">
        <v>49</v>
      </c>
      <c r="B2117" s="3" t="s">
        <v>2163</v>
      </c>
      <c r="C2117" s="3" t="s">
        <v>4980</v>
      </c>
      <c r="D2117" s="3" t="s">
        <v>7797</v>
      </c>
      <c r="E2117" s="3" t="s">
        <v>13431</v>
      </c>
      <c r="F2117" s="3" t="s">
        <v>10614</v>
      </c>
      <c r="G2117" s="3" t="s">
        <v>16248</v>
      </c>
      <c r="H2117" s="3" t="s">
        <v>19065</v>
      </c>
      <c r="I2117" s="3" t="s">
        <v>21882</v>
      </c>
    </row>
    <row r="2118" spans="1:9" x14ac:dyDescent="0.25">
      <c r="A2118" s="3" t="s">
        <v>49</v>
      </c>
      <c r="B2118" s="3" t="s">
        <v>2164</v>
      </c>
      <c r="C2118" s="3" t="s">
        <v>4981</v>
      </c>
      <c r="D2118" s="3" t="s">
        <v>7798</v>
      </c>
      <c r="E2118" s="3" t="s">
        <v>13432</v>
      </c>
      <c r="F2118" s="3" t="s">
        <v>10615</v>
      </c>
      <c r="G2118" s="3" t="s">
        <v>16249</v>
      </c>
      <c r="H2118" s="3" t="s">
        <v>19066</v>
      </c>
      <c r="I2118" s="3" t="s">
        <v>21883</v>
      </c>
    </row>
    <row r="2119" spans="1:9" x14ac:dyDescent="0.25">
      <c r="A2119" s="3" t="s">
        <v>49</v>
      </c>
      <c r="B2119" s="3" t="s">
        <v>2165</v>
      </c>
      <c r="C2119" s="3" t="s">
        <v>4982</v>
      </c>
      <c r="D2119" s="3" t="s">
        <v>7799</v>
      </c>
      <c r="E2119" s="3" t="s">
        <v>13433</v>
      </c>
      <c r="F2119" s="3" t="s">
        <v>10616</v>
      </c>
      <c r="G2119" s="3" t="s">
        <v>16250</v>
      </c>
      <c r="H2119" s="3" t="s">
        <v>19067</v>
      </c>
      <c r="I2119" s="3" t="s">
        <v>21884</v>
      </c>
    </row>
    <row r="2120" spans="1:9" x14ac:dyDescent="0.25">
      <c r="A2120" s="3" t="s">
        <v>49</v>
      </c>
      <c r="B2120" s="3" t="s">
        <v>2166</v>
      </c>
      <c r="C2120" s="3" t="s">
        <v>4983</v>
      </c>
      <c r="D2120" s="3" t="s">
        <v>7800</v>
      </c>
      <c r="E2120" s="3" t="s">
        <v>13434</v>
      </c>
      <c r="F2120" s="3" t="s">
        <v>10617</v>
      </c>
      <c r="G2120" s="3" t="s">
        <v>16251</v>
      </c>
      <c r="H2120" s="3" t="s">
        <v>19068</v>
      </c>
      <c r="I2120" s="3" t="s">
        <v>21885</v>
      </c>
    </row>
    <row r="2121" spans="1:9" x14ac:dyDescent="0.25">
      <c r="A2121" s="3" t="s">
        <v>49</v>
      </c>
      <c r="B2121" s="3" t="s">
        <v>2167</v>
      </c>
      <c r="C2121" s="3" t="s">
        <v>4984</v>
      </c>
      <c r="D2121" s="3" t="s">
        <v>7801</v>
      </c>
      <c r="E2121" s="3" t="s">
        <v>13435</v>
      </c>
      <c r="F2121" s="3" t="s">
        <v>10618</v>
      </c>
      <c r="G2121" s="3" t="s">
        <v>16252</v>
      </c>
      <c r="H2121" s="3" t="s">
        <v>19069</v>
      </c>
      <c r="I2121" s="3" t="s">
        <v>21886</v>
      </c>
    </row>
    <row r="2122" spans="1:9" x14ac:dyDescent="0.25">
      <c r="A2122" s="3" t="s">
        <v>49</v>
      </c>
      <c r="B2122" s="3" t="s">
        <v>2168</v>
      </c>
      <c r="C2122" s="3" t="s">
        <v>4985</v>
      </c>
      <c r="D2122" s="3" t="s">
        <v>7802</v>
      </c>
      <c r="E2122" s="3" t="s">
        <v>13436</v>
      </c>
      <c r="F2122" s="3" t="s">
        <v>10619</v>
      </c>
      <c r="G2122" s="3" t="s">
        <v>16253</v>
      </c>
      <c r="H2122" s="3" t="s">
        <v>19070</v>
      </c>
      <c r="I2122" s="3" t="s">
        <v>21887</v>
      </c>
    </row>
    <row r="2123" spans="1:9" x14ac:dyDescent="0.25">
      <c r="A2123" s="3" t="s">
        <v>49</v>
      </c>
      <c r="B2123" s="3" t="s">
        <v>2169</v>
      </c>
      <c r="C2123" s="3" t="s">
        <v>4986</v>
      </c>
      <c r="D2123" s="3" t="s">
        <v>7803</v>
      </c>
      <c r="E2123" s="3" t="s">
        <v>13437</v>
      </c>
      <c r="F2123" s="3" t="s">
        <v>10620</v>
      </c>
      <c r="G2123" s="3" t="s">
        <v>16254</v>
      </c>
      <c r="H2123" s="3" t="s">
        <v>19071</v>
      </c>
      <c r="I2123" s="3" t="s">
        <v>21888</v>
      </c>
    </row>
    <row r="2124" spans="1:9" x14ac:dyDescent="0.25">
      <c r="A2124" s="3" t="s">
        <v>49</v>
      </c>
      <c r="B2124" s="3" t="s">
        <v>2170</v>
      </c>
      <c r="C2124" s="3" t="s">
        <v>4987</v>
      </c>
      <c r="D2124" s="3" t="s">
        <v>7804</v>
      </c>
      <c r="E2124" s="3" t="s">
        <v>13438</v>
      </c>
      <c r="F2124" s="3" t="s">
        <v>10621</v>
      </c>
      <c r="G2124" s="3" t="s">
        <v>16255</v>
      </c>
      <c r="H2124" s="3" t="s">
        <v>19072</v>
      </c>
      <c r="I2124" s="3" t="s">
        <v>21889</v>
      </c>
    </row>
    <row r="2125" spans="1:9" x14ac:dyDescent="0.25">
      <c r="A2125" s="3" t="s">
        <v>49</v>
      </c>
      <c r="B2125" s="3" t="s">
        <v>2171</v>
      </c>
      <c r="C2125" s="3" t="s">
        <v>4988</v>
      </c>
      <c r="D2125" s="3" t="s">
        <v>7805</v>
      </c>
      <c r="E2125" s="3" t="s">
        <v>13439</v>
      </c>
      <c r="F2125" s="3" t="s">
        <v>10622</v>
      </c>
      <c r="G2125" s="3" t="s">
        <v>16256</v>
      </c>
      <c r="H2125" s="3" t="s">
        <v>19073</v>
      </c>
      <c r="I2125" s="3" t="s">
        <v>21890</v>
      </c>
    </row>
    <row r="2126" spans="1:9" x14ac:dyDescent="0.25">
      <c r="A2126" s="3" t="s">
        <v>49</v>
      </c>
      <c r="B2126" s="3" t="s">
        <v>2172</v>
      </c>
      <c r="C2126" s="3" t="s">
        <v>4989</v>
      </c>
      <c r="D2126" s="3" t="s">
        <v>7806</v>
      </c>
      <c r="E2126" s="3" t="s">
        <v>13440</v>
      </c>
      <c r="F2126" s="3" t="s">
        <v>10623</v>
      </c>
      <c r="G2126" s="3" t="s">
        <v>16257</v>
      </c>
      <c r="H2126" s="3" t="s">
        <v>19074</v>
      </c>
      <c r="I2126" s="3" t="s">
        <v>21891</v>
      </c>
    </row>
    <row r="2127" spans="1:9" x14ac:dyDescent="0.25">
      <c r="A2127" s="3" t="s">
        <v>49</v>
      </c>
      <c r="B2127" s="3" t="s">
        <v>2173</v>
      </c>
      <c r="C2127" s="3" t="s">
        <v>4990</v>
      </c>
      <c r="D2127" s="3" t="s">
        <v>7807</v>
      </c>
      <c r="E2127" s="3" t="s">
        <v>13441</v>
      </c>
      <c r="F2127" s="3" t="s">
        <v>10624</v>
      </c>
      <c r="G2127" s="3" t="s">
        <v>16258</v>
      </c>
      <c r="H2127" s="3" t="s">
        <v>19075</v>
      </c>
      <c r="I2127" s="3" t="s">
        <v>21892</v>
      </c>
    </row>
    <row r="2128" spans="1:9" x14ac:dyDescent="0.25">
      <c r="A2128" s="3" t="s">
        <v>49</v>
      </c>
      <c r="B2128" s="3" t="s">
        <v>2174</v>
      </c>
      <c r="C2128" s="3" t="s">
        <v>4991</v>
      </c>
      <c r="D2128" s="3" t="s">
        <v>7808</v>
      </c>
      <c r="E2128" s="3" t="s">
        <v>13442</v>
      </c>
      <c r="F2128" s="3" t="s">
        <v>10625</v>
      </c>
      <c r="G2128" s="3" t="s">
        <v>16259</v>
      </c>
      <c r="H2128" s="3" t="s">
        <v>19076</v>
      </c>
      <c r="I2128" s="3" t="s">
        <v>21893</v>
      </c>
    </row>
    <row r="2129" spans="1:9" x14ac:dyDescent="0.25">
      <c r="A2129" s="3" t="s">
        <v>49</v>
      </c>
      <c r="B2129" s="3" t="s">
        <v>2175</v>
      </c>
      <c r="C2129" s="3" t="s">
        <v>4992</v>
      </c>
      <c r="D2129" s="3" t="s">
        <v>7809</v>
      </c>
      <c r="E2129" s="3" t="s">
        <v>13443</v>
      </c>
      <c r="F2129" s="3" t="s">
        <v>10626</v>
      </c>
      <c r="G2129" s="3" t="s">
        <v>16260</v>
      </c>
      <c r="H2129" s="3" t="s">
        <v>19077</v>
      </c>
      <c r="I2129" s="3" t="s">
        <v>21894</v>
      </c>
    </row>
    <row r="2130" spans="1:9" x14ac:dyDescent="0.25">
      <c r="A2130" s="3" t="s">
        <v>49</v>
      </c>
      <c r="B2130" s="3" t="s">
        <v>2176</v>
      </c>
      <c r="C2130" s="3" t="s">
        <v>4993</v>
      </c>
      <c r="D2130" s="3" t="s">
        <v>7810</v>
      </c>
      <c r="E2130" s="3" t="s">
        <v>13444</v>
      </c>
      <c r="F2130" s="3" t="s">
        <v>10627</v>
      </c>
      <c r="G2130" s="3" t="s">
        <v>16261</v>
      </c>
      <c r="H2130" s="3" t="s">
        <v>19078</v>
      </c>
      <c r="I2130" s="3" t="s">
        <v>21895</v>
      </c>
    </row>
    <row r="2131" spans="1:9" x14ac:dyDescent="0.25">
      <c r="A2131" s="3" t="s">
        <v>49</v>
      </c>
      <c r="B2131" s="3" t="s">
        <v>2177</v>
      </c>
      <c r="C2131" s="3" t="s">
        <v>4994</v>
      </c>
      <c r="D2131" s="3" t="s">
        <v>7811</v>
      </c>
      <c r="E2131" s="3" t="s">
        <v>13445</v>
      </c>
      <c r="F2131" s="3" t="s">
        <v>10628</v>
      </c>
      <c r="G2131" s="3" t="s">
        <v>16262</v>
      </c>
      <c r="H2131" s="3" t="s">
        <v>19079</v>
      </c>
      <c r="I2131" s="3" t="s">
        <v>21896</v>
      </c>
    </row>
    <row r="2132" spans="1:9" x14ac:dyDescent="0.25">
      <c r="A2132" s="3" t="s">
        <v>49</v>
      </c>
      <c r="B2132" s="3" t="s">
        <v>2178</v>
      </c>
      <c r="C2132" s="3" t="s">
        <v>4995</v>
      </c>
      <c r="D2132" s="3" t="s">
        <v>7812</v>
      </c>
      <c r="E2132" s="3" t="s">
        <v>13446</v>
      </c>
      <c r="F2132" s="3" t="s">
        <v>10629</v>
      </c>
      <c r="G2132" s="3" t="s">
        <v>16263</v>
      </c>
      <c r="H2132" s="3" t="s">
        <v>19080</v>
      </c>
      <c r="I2132" s="3" t="s">
        <v>21897</v>
      </c>
    </row>
    <row r="2133" spans="1:9" x14ac:dyDescent="0.25">
      <c r="A2133" s="3" t="s">
        <v>49</v>
      </c>
      <c r="B2133" s="3" t="s">
        <v>2179</v>
      </c>
      <c r="C2133" s="3" t="s">
        <v>4996</v>
      </c>
      <c r="D2133" s="3" t="s">
        <v>7813</v>
      </c>
      <c r="E2133" s="3" t="s">
        <v>13447</v>
      </c>
      <c r="F2133" s="3" t="s">
        <v>10630</v>
      </c>
      <c r="G2133" s="3" t="s">
        <v>16264</v>
      </c>
      <c r="H2133" s="3" t="s">
        <v>19081</v>
      </c>
      <c r="I2133" s="3" t="s">
        <v>21898</v>
      </c>
    </row>
    <row r="2134" spans="1:9" x14ac:dyDescent="0.25">
      <c r="A2134" s="3" t="s">
        <v>49</v>
      </c>
      <c r="B2134" s="3" t="s">
        <v>2180</v>
      </c>
      <c r="C2134" s="3" t="s">
        <v>4997</v>
      </c>
      <c r="D2134" s="3" t="s">
        <v>7814</v>
      </c>
      <c r="E2134" s="3" t="s">
        <v>13448</v>
      </c>
      <c r="F2134" s="3" t="s">
        <v>10631</v>
      </c>
      <c r="G2134" s="3" t="s">
        <v>16265</v>
      </c>
      <c r="H2134" s="3" t="s">
        <v>19082</v>
      </c>
      <c r="I2134" s="3" t="s">
        <v>21899</v>
      </c>
    </row>
    <row r="2135" spans="1:9" x14ac:dyDescent="0.25">
      <c r="A2135" s="3" t="s">
        <v>49</v>
      </c>
      <c r="B2135" s="3" t="s">
        <v>2181</v>
      </c>
      <c r="C2135" s="3" t="s">
        <v>4998</v>
      </c>
      <c r="D2135" s="3" t="s">
        <v>7815</v>
      </c>
      <c r="E2135" s="3" t="s">
        <v>13449</v>
      </c>
      <c r="F2135" s="3" t="s">
        <v>10632</v>
      </c>
      <c r="G2135" s="3" t="s">
        <v>16266</v>
      </c>
      <c r="H2135" s="3" t="s">
        <v>19083</v>
      </c>
      <c r="I2135" s="3" t="s">
        <v>21900</v>
      </c>
    </row>
    <row r="2136" spans="1:9" x14ac:dyDescent="0.25">
      <c r="A2136" s="3" t="s">
        <v>49</v>
      </c>
      <c r="B2136" s="3" t="s">
        <v>2182</v>
      </c>
      <c r="C2136" s="3" t="s">
        <v>4999</v>
      </c>
      <c r="D2136" s="3" t="s">
        <v>7816</v>
      </c>
      <c r="E2136" s="3" t="s">
        <v>13450</v>
      </c>
      <c r="F2136" s="3" t="s">
        <v>10633</v>
      </c>
      <c r="G2136" s="3" t="s">
        <v>16267</v>
      </c>
      <c r="H2136" s="3" t="s">
        <v>19084</v>
      </c>
      <c r="I2136" s="3" t="s">
        <v>21901</v>
      </c>
    </row>
    <row r="2137" spans="1:9" x14ac:dyDescent="0.25">
      <c r="A2137" s="3" t="s">
        <v>49</v>
      </c>
      <c r="B2137" s="3" t="s">
        <v>2183</v>
      </c>
      <c r="C2137" s="3" t="s">
        <v>5000</v>
      </c>
      <c r="D2137" s="3" t="s">
        <v>7817</v>
      </c>
      <c r="E2137" s="3" t="s">
        <v>13451</v>
      </c>
      <c r="F2137" s="3" t="s">
        <v>10634</v>
      </c>
      <c r="G2137" s="3" t="s">
        <v>16268</v>
      </c>
      <c r="H2137" s="3" t="s">
        <v>19085</v>
      </c>
      <c r="I2137" s="3" t="s">
        <v>21902</v>
      </c>
    </row>
    <row r="2138" spans="1:9" x14ac:dyDescent="0.25">
      <c r="A2138" s="3" t="s">
        <v>49</v>
      </c>
      <c r="B2138" s="3" t="s">
        <v>2184</v>
      </c>
      <c r="C2138" s="3" t="s">
        <v>5001</v>
      </c>
      <c r="D2138" s="3" t="s">
        <v>7818</v>
      </c>
      <c r="E2138" s="3" t="s">
        <v>13452</v>
      </c>
      <c r="F2138" s="3" t="s">
        <v>10635</v>
      </c>
      <c r="G2138" s="3" t="s">
        <v>16269</v>
      </c>
      <c r="H2138" s="3" t="s">
        <v>19086</v>
      </c>
      <c r="I2138" s="3" t="s">
        <v>21903</v>
      </c>
    </row>
    <row r="2139" spans="1:9" x14ac:dyDescent="0.25">
      <c r="A2139" s="3" t="s">
        <v>49</v>
      </c>
      <c r="B2139" s="3" t="s">
        <v>2185</v>
      </c>
      <c r="C2139" s="3" t="s">
        <v>5002</v>
      </c>
      <c r="D2139" s="3" t="s">
        <v>7819</v>
      </c>
      <c r="E2139" s="3" t="s">
        <v>13453</v>
      </c>
      <c r="F2139" s="3" t="s">
        <v>10636</v>
      </c>
      <c r="G2139" s="3" t="s">
        <v>16270</v>
      </c>
      <c r="H2139" s="3" t="s">
        <v>19087</v>
      </c>
      <c r="I2139" s="3" t="s">
        <v>21904</v>
      </c>
    </row>
    <row r="2140" spans="1:9" x14ac:dyDescent="0.25">
      <c r="A2140" s="3" t="s">
        <v>49</v>
      </c>
      <c r="B2140" s="3" t="s">
        <v>2186</v>
      </c>
      <c r="C2140" s="3" t="s">
        <v>5003</v>
      </c>
      <c r="D2140" s="3" t="s">
        <v>7820</v>
      </c>
      <c r="E2140" s="3" t="s">
        <v>13454</v>
      </c>
      <c r="F2140" s="3" t="s">
        <v>10637</v>
      </c>
      <c r="G2140" s="3" t="s">
        <v>16271</v>
      </c>
      <c r="H2140" s="3" t="s">
        <v>19088</v>
      </c>
      <c r="I2140" s="3" t="s">
        <v>21905</v>
      </c>
    </row>
    <row r="2141" spans="1:9" x14ac:dyDescent="0.25">
      <c r="A2141" s="3" t="s">
        <v>49</v>
      </c>
      <c r="B2141" s="3" t="s">
        <v>2187</v>
      </c>
      <c r="C2141" s="3" t="s">
        <v>5004</v>
      </c>
      <c r="D2141" s="3" t="s">
        <v>7821</v>
      </c>
      <c r="E2141" s="3" t="s">
        <v>13455</v>
      </c>
      <c r="F2141" s="3" t="s">
        <v>10638</v>
      </c>
      <c r="G2141" s="3" t="s">
        <v>16272</v>
      </c>
      <c r="H2141" s="3" t="s">
        <v>19089</v>
      </c>
      <c r="I2141" s="3" t="s">
        <v>21906</v>
      </c>
    </row>
    <row r="2142" spans="1:9" x14ac:dyDescent="0.25">
      <c r="A2142" s="3" t="s">
        <v>49</v>
      </c>
      <c r="B2142" s="3" t="s">
        <v>2188</v>
      </c>
      <c r="C2142" s="3" t="s">
        <v>5005</v>
      </c>
      <c r="D2142" s="3" t="s">
        <v>7822</v>
      </c>
      <c r="E2142" s="3" t="s">
        <v>13456</v>
      </c>
      <c r="F2142" s="3" t="s">
        <v>10639</v>
      </c>
      <c r="G2142" s="3" t="s">
        <v>16273</v>
      </c>
      <c r="H2142" s="3" t="s">
        <v>19090</v>
      </c>
      <c r="I2142" s="3" t="s">
        <v>21907</v>
      </c>
    </row>
    <row r="2143" spans="1:9" x14ac:dyDescent="0.25">
      <c r="A2143" s="3" t="s">
        <v>49</v>
      </c>
      <c r="B2143" s="3" t="s">
        <v>2189</v>
      </c>
      <c r="C2143" s="3" t="s">
        <v>5006</v>
      </c>
      <c r="D2143" s="3" t="s">
        <v>7823</v>
      </c>
      <c r="E2143" s="3" t="s">
        <v>13457</v>
      </c>
      <c r="F2143" s="3" t="s">
        <v>10640</v>
      </c>
      <c r="G2143" s="3" t="s">
        <v>16274</v>
      </c>
      <c r="H2143" s="3" t="s">
        <v>19091</v>
      </c>
      <c r="I2143" s="3" t="s">
        <v>21908</v>
      </c>
    </row>
    <row r="2144" spans="1:9" x14ac:dyDescent="0.25">
      <c r="A2144" s="3" t="s">
        <v>49</v>
      </c>
      <c r="B2144" s="3" t="s">
        <v>2190</v>
      </c>
      <c r="C2144" s="3" t="s">
        <v>5007</v>
      </c>
      <c r="D2144" s="3" t="s">
        <v>7824</v>
      </c>
      <c r="E2144" s="3" t="s">
        <v>13458</v>
      </c>
      <c r="F2144" s="3" t="s">
        <v>10641</v>
      </c>
      <c r="G2144" s="3" t="s">
        <v>16275</v>
      </c>
      <c r="H2144" s="3" t="s">
        <v>19092</v>
      </c>
      <c r="I2144" s="3" t="s">
        <v>21909</v>
      </c>
    </row>
    <row r="2145" spans="1:9" x14ac:dyDescent="0.25">
      <c r="A2145" s="3" t="s">
        <v>49</v>
      </c>
      <c r="B2145" s="3" t="s">
        <v>2191</v>
      </c>
      <c r="C2145" s="3" t="s">
        <v>5008</v>
      </c>
      <c r="D2145" s="3" t="s">
        <v>7825</v>
      </c>
      <c r="E2145" s="3" t="s">
        <v>13459</v>
      </c>
      <c r="F2145" s="3" t="s">
        <v>10642</v>
      </c>
      <c r="G2145" s="3" t="s">
        <v>16276</v>
      </c>
      <c r="H2145" s="3" t="s">
        <v>19093</v>
      </c>
      <c r="I2145" s="3" t="s">
        <v>21910</v>
      </c>
    </row>
    <row r="2146" spans="1:9" x14ac:dyDescent="0.25">
      <c r="A2146" s="3" t="s">
        <v>49</v>
      </c>
      <c r="B2146" s="3" t="s">
        <v>2192</v>
      </c>
      <c r="C2146" s="3" t="s">
        <v>5009</v>
      </c>
      <c r="D2146" s="3" t="s">
        <v>7826</v>
      </c>
      <c r="E2146" s="3" t="s">
        <v>13460</v>
      </c>
      <c r="F2146" s="3" t="s">
        <v>10643</v>
      </c>
      <c r="G2146" s="3" t="s">
        <v>16277</v>
      </c>
      <c r="H2146" s="3" t="s">
        <v>19094</v>
      </c>
      <c r="I2146" s="3" t="s">
        <v>21911</v>
      </c>
    </row>
    <row r="2147" spans="1:9" x14ac:dyDescent="0.25">
      <c r="A2147" s="3" t="s">
        <v>49</v>
      </c>
      <c r="B2147" s="3" t="s">
        <v>2193</v>
      </c>
      <c r="C2147" s="3" t="s">
        <v>5010</v>
      </c>
      <c r="D2147" s="3" t="s">
        <v>7827</v>
      </c>
      <c r="E2147" s="3" t="s">
        <v>13461</v>
      </c>
      <c r="F2147" s="3" t="s">
        <v>10644</v>
      </c>
      <c r="G2147" s="3" t="s">
        <v>16278</v>
      </c>
      <c r="H2147" s="3" t="s">
        <v>19095</v>
      </c>
      <c r="I2147" s="3" t="s">
        <v>21912</v>
      </c>
    </row>
    <row r="2148" spans="1:9" x14ac:dyDescent="0.25">
      <c r="A2148" s="3" t="s">
        <v>49</v>
      </c>
      <c r="B2148" s="3" t="s">
        <v>2194</v>
      </c>
      <c r="C2148" s="3" t="s">
        <v>5011</v>
      </c>
      <c r="D2148" s="3" t="s">
        <v>7828</v>
      </c>
      <c r="E2148" s="3" t="s">
        <v>13462</v>
      </c>
      <c r="F2148" s="3" t="s">
        <v>10645</v>
      </c>
      <c r="G2148" s="3" t="s">
        <v>16279</v>
      </c>
      <c r="H2148" s="3" t="s">
        <v>19096</v>
      </c>
      <c r="I2148" s="3" t="s">
        <v>21913</v>
      </c>
    </row>
    <row r="2149" spans="1:9" x14ac:dyDescent="0.25">
      <c r="A2149" s="3" t="s">
        <v>49</v>
      </c>
      <c r="B2149" s="3" t="s">
        <v>2195</v>
      </c>
      <c r="C2149" s="3" t="s">
        <v>5012</v>
      </c>
      <c r="D2149" s="3" t="s">
        <v>7829</v>
      </c>
      <c r="E2149" s="3" t="s">
        <v>13463</v>
      </c>
      <c r="F2149" s="3" t="s">
        <v>10646</v>
      </c>
      <c r="G2149" s="3" t="s">
        <v>16280</v>
      </c>
      <c r="H2149" s="3" t="s">
        <v>19097</v>
      </c>
      <c r="I2149" s="3" t="s">
        <v>21914</v>
      </c>
    </row>
    <row r="2150" spans="1:9" x14ac:dyDescent="0.25">
      <c r="A2150" s="3" t="s">
        <v>49</v>
      </c>
      <c r="B2150" s="3" t="s">
        <v>2196</v>
      </c>
      <c r="C2150" s="3" t="s">
        <v>5013</v>
      </c>
      <c r="D2150" s="3" t="s">
        <v>7830</v>
      </c>
      <c r="E2150" s="3" t="s">
        <v>13464</v>
      </c>
      <c r="F2150" s="3" t="s">
        <v>10647</v>
      </c>
      <c r="G2150" s="3" t="s">
        <v>16281</v>
      </c>
      <c r="H2150" s="3" t="s">
        <v>19098</v>
      </c>
      <c r="I2150" s="3" t="s">
        <v>21915</v>
      </c>
    </row>
    <row r="2151" spans="1:9" x14ac:dyDescent="0.25">
      <c r="A2151" s="3" t="s">
        <v>49</v>
      </c>
      <c r="B2151" s="3" t="s">
        <v>2197</v>
      </c>
      <c r="C2151" s="3" t="s">
        <v>5014</v>
      </c>
      <c r="D2151" s="3" t="s">
        <v>7831</v>
      </c>
      <c r="E2151" s="3" t="s">
        <v>13465</v>
      </c>
      <c r="F2151" s="3" t="s">
        <v>10648</v>
      </c>
      <c r="G2151" s="3" t="s">
        <v>16282</v>
      </c>
      <c r="H2151" s="3" t="s">
        <v>19099</v>
      </c>
      <c r="I2151" s="3" t="s">
        <v>21916</v>
      </c>
    </row>
    <row r="2152" spans="1:9" x14ac:dyDescent="0.25">
      <c r="A2152" s="3" t="s">
        <v>49</v>
      </c>
      <c r="B2152" s="3" t="s">
        <v>2198</v>
      </c>
      <c r="C2152" s="3" t="s">
        <v>5015</v>
      </c>
      <c r="D2152" s="3" t="s">
        <v>7832</v>
      </c>
      <c r="E2152" s="3" t="s">
        <v>13466</v>
      </c>
      <c r="F2152" s="3" t="s">
        <v>10649</v>
      </c>
      <c r="G2152" s="3" t="s">
        <v>16283</v>
      </c>
      <c r="H2152" s="3" t="s">
        <v>19100</v>
      </c>
      <c r="I2152" s="3" t="s">
        <v>21917</v>
      </c>
    </row>
    <row r="2153" spans="1:9" x14ac:dyDescent="0.25">
      <c r="A2153" s="3" t="s">
        <v>49</v>
      </c>
      <c r="B2153" s="3" t="s">
        <v>2199</v>
      </c>
      <c r="C2153" s="3" t="s">
        <v>5016</v>
      </c>
      <c r="D2153" s="3" t="s">
        <v>7833</v>
      </c>
      <c r="E2153" s="3" t="s">
        <v>13467</v>
      </c>
      <c r="F2153" s="3" t="s">
        <v>10650</v>
      </c>
      <c r="G2153" s="3" t="s">
        <v>16284</v>
      </c>
      <c r="H2153" s="3" t="s">
        <v>19101</v>
      </c>
      <c r="I2153" s="3" t="s">
        <v>21918</v>
      </c>
    </row>
    <row r="2154" spans="1:9" x14ac:dyDescent="0.25">
      <c r="A2154" s="3" t="s">
        <v>49</v>
      </c>
      <c r="B2154" s="3" t="s">
        <v>2200</v>
      </c>
      <c r="C2154" s="3" t="s">
        <v>5017</v>
      </c>
      <c r="D2154" s="3" t="s">
        <v>7834</v>
      </c>
      <c r="E2154" s="3" t="s">
        <v>13468</v>
      </c>
      <c r="F2154" s="3" t="s">
        <v>10651</v>
      </c>
      <c r="G2154" s="3" t="s">
        <v>16285</v>
      </c>
      <c r="H2154" s="3" t="s">
        <v>19102</v>
      </c>
      <c r="I2154" s="3" t="s">
        <v>21919</v>
      </c>
    </row>
    <row r="2155" spans="1:9" x14ac:dyDescent="0.25">
      <c r="A2155" s="3" t="s">
        <v>49</v>
      </c>
      <c r="B2155" s="3" t="s">
        <v>2201</v>
      </c>
      <c r="C2155" s="3" t="s">
        <v>5018</v>
      </c>
      <c r="D2155" s="3" t="s">
        <v>7835</v>
      </c>
      <c r="E2155" s="3" t="s">
        <v>13469</v>
      </c>
      <c r="F2155" s="3" t="s">
        <v>10652</v>
      </c>
      <c r="G2155" s="3" t="s">
        <v>16286</v>
      </c>
      <c r="H2155" s="3" t="s">
        <v>19103</v>
      </c>
      <c r="I2155" s="3" t="s">
        <v>21920</v>
      </c>
    </row>
    <row r="2156" spans="1:9" x14ac:dyDescent="0.25">
      <c r="A2156" s="3" t="s">
        <v>49</v>
      </c>
      <c r="B2156" s="3" t="s">
        <v>2202</v>
      </c>
      <c r="C2156" s="3" t="s">
        <v>5019</v>
      </c>
      <c r="D2156" s="3" t="s">
        <v>7836</v>
      </c>
      <c r="E2156" s="3" t="s">
        <v>13470</v>
      </c>
      <c r="F2156" s="3" t="s">
        <v>10653</v>
      </c>
      <c r="G2156" s="3" t="s">
        <v>16287</v>
      </c>
      <c r="H2156" s="3" t="s">
        <v>19104</v>
      </c>
      <c r="I2156" s="3" t="s">
        <v>21921</v>
      </c>
    </row>
    <row r="2157" spans="1:9" x14ac:dyDescent="0.25">
      <c r="A2157" s="3" t="s">
        <v>49</v>
      </c>
      <c r="B2157" s="3" t="s">
        <v>2203</v>
      </c>
      <c r="C2157" s="3" t="s">
        <v>5020</v>
      </c>
      <c r="D2157" s="3" t="s">
        <v>7837</v>
      </c>
      <c r="E2157" s="3" t="s">
        <v>13471</v>
      </c>
      <c r="F2157" s="3" t="s">
        <v>10654</v>
      </c>
      <c r="G2157" s="3" t="s">
        <v>16288</v>
      </c>
      <c r="H2157" s="3" t="s">
        <v>19105</v>
      </c>
      <c r="I2157" s="3" t="s">
        <v>21922</v>
      </c>
    </row>
    <row r="2158" spans="1:9" x14ac:dyDescent="0.25">
      <c r="A2158" s="3" t="s">
        <v>49</v>
      </c>
      <c r="B2158" s="3" t="s">
        <v>2204</v>
      </c>
      <c r="C2158" s="3" t="s">
        <v>5021</v>
      </c>
      <c r="D2158" s="3" t="s">
        <v>7838</v>
      </c>
      <c r="E2158" s="3" t="s">
        <v>13472</v>
      </c>
      <c r="F2158" s="3" t="s">
        <v>10655</v>
      </c>
      <c r="G2158" s="3" t="s">
        <v>16289</v>
      </c>
      <c r="H2158" s="3" t="s">
        <v>19106</v>
      </c>
      <c r="I2158" s="3" t="s">
        <v>21923</v>
      </c>
    </row>
    <row r="2159" spans="1:9" x14ac:dyDescent="0.25">
      <c r="A2159" s="3" t="s">
        <v>49</v>
      </c>
      <c r="B2159" s="3" t="s">
        <v>2205</v>
      </c>
      <c r="C2159" s="3" t="s">
        <v>5022</v>
      </c>
      <c r="D2159" s="3" t="s">
        <v>7839</v>
      </c>
      <c r="E2159" s="3" t="s">
        <v>13473</v>
      </c>
      <c r="F2159" s="3" t="s">
        <v>10656</v>
      </c>
      <c r="G2159" s="3" t="s">
        <v>16290</v>
      </c>
      <c r="H2159" s="3" t="s">
        <v>19107</v>
      </c>
      <c r="I2159" s="3" t="s">
        <v>21924</v>
      </c>
    </row>
    <row r="2160" spans="1:9" x14ac:dyDescent="0.25">
      <c r="A2160" s="3" t="s">
        <v>49</v>
      </c>
      <c r="B2160" s="3" t="s">
        <v>2206</v>
      </c>
      <c r="C2160" s="3" t="s">
        <v>5023</v>
      </c>
      <c r="D2160" s="3" t="s">
        <v>7840</v>
      </c>
      <c r="E2160" s="3" t="s">
        <v>13474</v>
      </c>
      <c r="F2160" s="3" t="s">
        <v>10657</v>
      </c>
      <c r="G2160" s="3" t="s">
        <v>16291</v>
      </c>
      <c r="H2160" s="3" t="s">
        <v>19108</v>
      </c>
      <c r="I2160" s="3" t="s">
        <v>21925</v>
      </c>
    </row>
    <row r="2161" spans="1:9" x14ac:dyDescent="0.25">
      <c r="A2161" s="3" t="s">
        <v>49</v>
      </c>
      <c r="B2161" s="3" t="s">
        <v>2207</v>
      </c>
      <c r="C2161" s="3" t="s">
        <v>5024</v>
      </c>
      <c r="D2161" s="3" t="s">
        <v>7841</v>
      </c>
      <c r="E2161" s="3" t="s">
        <v>13475</v>
      </c>
      <c r="F2161" s="3" t="s">
        <v>10658</v>
      </c>
      <c r="G2161" s="3" t="s">
        <v>16292</v>
      </c>
      <c r="H2161" s="3" t="s">
        <v>19109</v>
      </c>
      <c r="I2161" s="3" t="s">
        <v>21926</v>
      </c>
    </row>
    <row r="2162" spans="1:9" x14ac:dyDescent="0.25">
      <c r="A2162" s="3" t="s">
        <v>49</v>
      </c>
      <c r="B2162" s="3" t="s">
        <v>2208</v>
      </c>
      <c r="C2162" s="3" t="s">
        <v>5025</v>
      </c>
      <c r="D2162" s="3" t="s">
        <v>7842</v>
      </c>
      <c r="E2162" s="3" t="s">
        <v>13476</v>
      </c>
      <c r="F2162" s="3" t="s">
        <v>10659</v>
      </c>
      <c r="G2162" s="3" t="s">
        <v>16293</v>
      </c>
      <c r="H2162" s="3" t="s">
        <v>19110</v>
      </c>
      <c r="I2162" s="3" t="s">
        <v>21927</v>
      </c>
    </row>
    <row r="2163" spans="1:9" x14ac:dyDescent="0.25">
      <c r="A2163" s="3" t="s">
        <v>49</v>
      </c>
      <c r="B2163" s="3" t="s">
        <v>2209</v>
      </c>
      <c r="C2163" s="3" t="s">
        <v>5026</v>
      </c>
      <c r="D2163" s="3" t="s">
        <v>7843</v>
      </c>
      <c r="E2163" s="3" t="s">
        <v>13477</v>
      </c>
      <c r="F2163" s="3" t="s">
        <v>10660</v>
      </c>
      <c r="G2163" s="3" t="s">
        <v>16294</v>
      </c>
      <c r="H2163" s="3" t="s">
        <v>19111</v>
      </c>
      <c r="I2163" s="3" t="s">
        <v>21928</v>
      </c>
    </row>
    <row r="2164" spans="1:9" x14ac:dyDescent="0.25">
      <c r="A2164" s="3" t="s">
        <v>49</v>
      </c>
      <c r="B2164" s="3" t="s">
        <v>2210</v>
      </c>
      <c r="C2164" s="3" t="s">
        <v>5027</v>
      </c>
      <c r="D2164" s="3" t="s">
        <v>7844</v>
      </c>
      <c r="E2164" s="3" t="s">
        <v>13478</v>
      </c>
      <c r="F2164" s="3" t="s">
        <v>10661</v>
      </c>
      <c r="G2164" s="3" t="s">
        <v>16295</v>
      </c>
      <c r="H2164" s="3" t="s">
        <v>19112</v>
      </c>
      <c r="I2164" s="3" t="s">
        <v>21929</v>
      </c>
    </row>
    <row r="2165" spans="1:9" x14ac:dyDescent="0.25">
      <c r="A2165" s="3" t="s">
        <v>49</v>
      </c>
      <c r="B2165" s="3" t="s">
        <v>2211</v>
      </c>
      <c r="C2165" s="3" t="s">
        <v>5028</v>
      </c>
      <c r="D2165" s="3" t="s">
        <v>7845</v>
      </c>
      <c r="E2165" s="3" t="s">
        <v>13479</v>
      </c>
      <c r="F2165" s="3" t="s">
        <v>10662</v>
      </c>
      <c r="G2165" s="3" t="s">
        <v>16296</v>
      </c>
      <c r="H2165" s="3" t="s">
        <v>19113</v>
      </c>
      <c r="I2165" s="3" t="s">
        <v>21930</v>
      </c>
    </row>
    <row r="2166" spans="1:9" x14ac:dyDescent="0.25">
      <c r="A2166" s="3" t="s">
        <v>49</v>
      </c>
      <c r="B2166" s="3" t="s">
        <v>2212</v>
      </c>
      <c r="C2166" s="3" t="s">
        <v>5029</v>
      </c>
      <c r="D2166" s="3" t="s">
        <v>7846</v>
      </c>
      <c r="E2166" s="3" t="s">
        <v>13480</v>
      </c>
      <c r="F2166" s="3" t="s">
        <v>10663</v>
      </c>
      <c r="G2166" s="3" t="s">
        <v>16297</v>
      </c>
      <c r="H2166" s="3" t="s">
        <v>19114</v>
      </c>
      <c r="I2166" s="3" t="s">
        <v>21931</v>
      </c>
    </row>
    <row r="2167" spans="1:9" x14ac:dyDescent="0.25">
      <c r="A2167" s="3" t="s">
        <v>49</v>
      </c>
      <c r="B2167" s="3" t="s">
        <v>2213</v>
      </c>
      <c r="C2167" s="3" t="s">
        <v>5030</v>
      </c>
      <c r="D2167" s="3" t="s">
        <v>7847</v>
      </c>
      <c r="E2167" s="3" t="s">
        <v>13481</v>
      </c>
      <c r="F2167" s="3" t="s">
        <v>10664</v>
      </c>
      <c r="G2167" s="3" t="s">
        <v>16298</v>
      </c>
      <c r="H2167" s="3" t="s">
        <v>19115</v>
      </c>
      <c r="I2167" s="3" t="s">
        <v>21932</v>
      </c>
    </row>
    <row r="2168" spans="1:9" x14ac:dyDescent="0.25">
      <c r="A2168" s="3" t="s">
        <v>49</v>
      </c>
      <c r="B2168" s="3" t="s">
        <v>2214</v>
      </c>
      <c r="C2168" s="3" t="s">
        <v>5031</v>
      </c>
      <c r="D2168" s="3" t="s">
        <v>7848</v>
      </c>
      <c r="E2168" s="3" t="s">
        <v>13482</v>
      </c>
      <c r="F2168" s="3" t="s">
        <v>10665</v>
      </c>
      <c r="G2168" s="3" t="s">
        <v>16299</v>
      </c>
      <c r="H2168" s="3" t="s">
        <v>19116</v>
      </c>
      <c r="I2168" s="3" t="s">
        <v>21933</v>
      </c>
    </row>
    <row r="2169" spans="1:9" x14ac:dyDescent="0.25">
      <c r="A2169" s="3" t="s">
        <v>49</v>
      </c>
      <c r="B2169" s="3" t="s">
        <v>2215</v>
      </c>
      <c r="C2169" s="3" t="s">
        <v>5032</v>
      </c>
      <c r="D2169" s="3" t="s">
        <v>7849</v>
      </c>
      <c r="E2169" s="3" t="s">
        <v>13483</v>
      </c>
      <c r="F2169" s="3" t="s">
        <v>10666</v>
      </c>
      <c r="G2169" s="3" t="s">
        <v>16300</v>
      </c>
      <c r="H2169" s="3" t="s">
        <v>19117</v>
      </c>
      <c r="I2169" s="3" t="s">
        <v>21934</v>
      </c>
    </row>
    <row r="2170" spans="1:9" x14ac:dyDescent="0.25">
      <c r="A2170" s="3" t="s">
        <v>49</v>
      </c>
      <c r="B2170" s="3" t="s">
        <v>2216</v>
      </c>
      <c r="C2170" s="3" t="s">
        <v>5033</v>
      </c>
      <c r="D2170" s="3" t="s">
        <v>7850</v>
      </c>
      <c r="E2170" s="3" t="s">
        <v>13484</v>
      </c>
      <c r="F2170" s="3" t="s">
        <v>10667</v>
      </c>
      <c r="G2170" s="3" t="s">
        <v>16301</v>
      </c>
      <c r="H2170" s="3" t="s">
        <v>19118</v>
      </c>
      <c r="I2170" s="3" t="s">
        <v>21935</v>
      </c>
    </row>
    <row r="2171" spans="1:9" x14ac:dyDescent="0.25">
      <c r="A2171" s="3" t="s">
        <v>49</v>
      </c>
      <c r="B2171" s="3" t="s">
        <v>2217</v>
      </c>
      <c r="C2171" s="3" t="s">
        <v>5034</v>
      </c>
      <c r="D2171" s="3" t="s">
        <v>7851</v>
      </c>
      <c r="E2171" s="3" t="s">
        <v>13485</v>
      </c>
      <c r="F2171" s="3" t="s">
        <v>10668</v>
      </c>
      <c r="G2171" s="3" t="s">
        <v>16302</v>
      </c>
      <c r="H2171" s="3" t="s">
        <v>19119</v>
      </c>
      <c r="I2171" s="3" t="s">
        <v>21936</v>
      </c>
    </row>
    <row r="2172" spans="1:9" x14ac:dyDescent="0.25">
      <c r="A2172" s="3" t="s">
        <v>49</v>
      </c>
      <c r="B2172" s="3" t="s">
        <v>2218</v>
      </c>
      <c r="C2172" s="3" t="s">
        <v>5035</v>
      </c>
      <c r="D2172" s="3" t="s">
        <v>7852</v>
      </c>
      <c r="E2172" s="3" t="s">
        <v>13486</v>
      </c>
      <c r="F2172" s="3" t="s">
        <v>10669</v>
      </c>
      <c r="G2172" s="3" t="s">
        <v>16303</v>
      </c>
      <c r="H2172" s="3" t="s">
        <v>19120</v>
      </c>
      <c r="I2172" s="3" t="s">
        <v>21937</v>
      </c>
    </row>
    <row r="2173" spans="1:9" x14ac:dyDescent="0.25">
      <c r="A2173" s="3" t="s">
        <v>49</v>
      </c>
      <c r="B2173" s="3" t="s">
        <v>2219</v>
      </c>
      <c r="C2173" s="3" t="s">
        <v>5036</v>
      </c>
      <c r="D2173" s="3" t="s">
        <v>7853</v>
      </c>
      <c r="E2173" s="3" t="s">
        <v>13487</v>
      </c>
      <c r="F2173" s="3" t="s">
        <v>10670</v>
      </c>
      <c r="G2173" s="3" t="s">
        <v>16304</v>
      </c>
      <c r="H2173" s="3" t="s">
        <v>19121</v>
      </c>
      <c r="I2173" s="3" t="s">
        <v>21938</v>
      </c>
    </row>
    <row r="2174" spans="1:9" x14ac:dyDescent="0.25">
      <c r="A2174" s="3" t="s">
        <v>49</v>
      </c>
      <c r="B2174" s="3" t="s">
        <v>2220</v>
      </c>
      <c r="C2174" s="3" t="s">
        <v>5037</v>
      </c>
      <c r="D2174" s="3" t="s">
        <v>7854</v>
      </c>
      <c r="E2174" s="3" t="s">
        <v>13488</v>
      </c>
      <c r="F2174" s="3" t="s">
        <v>10671</v>
      </c>
      <c r="G2174" s="3" t="s">
        <v>16305</v>
      </c>
      <c r="H2174" s="3" t="s">
        <v>19122</v>
      </c>
      <c r="I2174" s="3" t="s">
        <v>21939</v>
      </c>
    </row>
    <row r="2175" spans="1:9" x14ac:dyDescent="0.25">
      <c r="A2175" s="3" t="s">
        <v>49</v>
      </c>
      <c r="B2175" s="3" t="s">
        <v>2221</v>
      </c>
      <c r="C2175" s="3" t="s">
        <v>5038</v>
      </c>
      <c r="D2175" s="3" t="s">
        <v>7855</v>
      </c>
      <c r="E2175" s="3" t="s">
        <v>13489</v>
      </c>
      <c r="F2175" s="3" t="s">
        <v>10672</v>
      </c>
      <c r="G2175" s="3" t="s">
        <v>16306</v>
      </c>
      <c r="H2175" s="3" t="s">
        <v>19123</v>
      </c>
      <c r="I2175" s="3" t="s">
        <v>21940</v>
      </c>
    </row>
    <row r="2176" spans="1:9" x14ac:dyDescent="0.25">
      <c r="A2176" s="3" t="s">
        <v>49</v>
      </c>
      <c r="B2176" s="3" t="s">
        <v>2222</v>
      </c>
      <c r="C2176" s="3" t="s">
        <v>5039</v>
      </c>
      <c r="D2176" s="3" t="s">
        <v>7856</v>
      </c>
      <c r="E2176" s="3" t="s">
        <v>13490</v>
      </c>
      <c r="F2176" s="3" t="s">
        <v>10673</v>
      </c>
      <c r="G2176" s="3" t="s">
        <v>16307</v>
      </c>
      <c r="H2176" s="3" t="s">
        <v>19124</v>
      </c>
      <c r="I2176" s="3" t="s">
        <v>21941</v>
      </c>
    </row>
    <row r="2177" spans="1:9" x14ac:dyDescent="0.25">
      <c r="A2177" s="3" t="s">
        <v>49</v>
      </c>
      <c r="B2177" s="3" t="s">
        <v>2223</v>
      </c>
      <c r="C2177" s="3" t="s">
        <v>5040</v>
      </c>
      <c r="D2177" s="3" t="s">
        <v>7857</v>
      </c>
      <c r="E2177" s="3" t="s">
        <v>13491</v>
      </c>
      <c r="F2177" s="3" t="s">
        <v>10674</v>
      </c>
      <c r="G2177" s="3" t="s">
        <v>16308</v>
      </c>
      <c r="H2177" s="3" t="s">
        <v>19125</v>
      </c>
      <c r="I2177" s="3" t="s">
        <v>21942</v>
      </c>
    </row>
    <row r="2178" spans="1:9" x14ac:dyDescent="0.25">
      <c r="A2178" s="3" t="s">
        <v>49</v>
      </c>
      <c r="B2178" s="3" t="s">
        <v>2224</v>
      </c>
      <c r="C2178" s="3" t="s">
        <v>5041</v>
      </c>
      <c r="D2178" s="3" t="s">
        <v>7858</v>
      </c>
      <c r="E2178" s="3" t="s">
        <v>13492</v>
      </c>
      <c r="F2178" s="3" t="s">
        <v>10675</v>
      </c>
      <c r="G2178" s="3" t="s">
        <v>16309</v>
      </c>
      <c r="H2178" s="3" t="s">
        <v>19126</v>
      </c>
      <c r="I2178" s="3" t="s">
        <v>21943</v>
      </c>
    </row>
    <row r="2179" spans="1:9" x14ac:dyDescent="0.25">
      <c r="A2179" s="3" t="s">
        <v>49</v>
      </c>
      <c r="B2179" s="3" t="s">
        <v>2225</v>
      </c>
      <c r="C2179" s="3" t="s">
        <v>5042</v>
      </c>
      <c r="D2179" s="3" t="s">
        <v>7859</v>
      </c>
      <c r="E2179" s="3" t="s">
        <v>13493</v>
      </c>
      <c r="F2179" s="3" t="s">
        <v>10676</v>
      </c>
      <c r="G2179" s="3" t="s">
        <v>16310</v>
      </c>
      <c r="H2179" s="3" t="s">
        <v>19127</v>
      </c>
      <c r="I2179" s="3" t="s">
        <v>21944</v>
      </c>
    </row>
    <row r="2180" spans="1:9" x14ac:dyDescent="0.25">
      <c r="A2180" s="3" t="s">
        <v>49</v>
      </c>
      <c r="B2180" s="3" t="s">
        <v>2226</v>
      </c>
      <c r="C2180" s="3" t="s">
        <v>5043</v>
      </c>
      <c r="D2180" s="3" t="s">
        <v>7860</v>
      </c>
      <c r="E2180" s="3" t="s">
        <v>13494</v>
      </c>
      <c r="F2180" s="3" t="s">
        <v>10677</v>
      </c>
      <c r="G2180" s="3" t="s">
        <v>16311</v>
      </c>
      <c r="H2180" s="3" t="s">
        <v>19128</v>
      </c>
      <c r="I2180" s="3" t="s">
        <v>21945</v>
      </c>
    </row>
    <row r="2181" spans="1:9" x14ac:dyDescent="0.25">
      <c r="A2181" s="3" t="s">
        <v>49</v>
      </c>
      <c r="B2181" s="3" t="s">
        <v>2227</v>
      </c>
      <c r="C2181" s="3" t="s">
        <v>5044</v>
      </c>
      <c r="D2181" s="3" t="s">
        <v>7861</v>
      </c>
      <c r="E2181" s="3" t="s">
        <v>13495</v>
      </c>
      <c r="F2181" s="3" t="s">
        <v>10678</v>
      </c>
      <c r="G2181" s="3" t="s">
        <v>16312</v>
      </c>
      <c r="H2181" s="3" t="s">
        <v>19129</v>
      </c>
      <c r="I2181" s="3" t="s">
        <v>21946</v>
      </c>
    </row>
    <row r="2182" spans="1:9" x14ac:dyDescent="0.25">
      <c r="A2182" s="3" t="s">
        <v>49</v>
      </c>
      <c r="B2182" s="3" t="s">
        <v>2228</v>
      </c>
      <c r="C2182" s="3" t="s">
        <v>5045</v>
      </c>
      <c r="D2182" s="3" t="s">
        <v>7862</v>
      </c>
      <c r="E2182" s="3" t="s">
        <v>13496</v>
      </c>
      <c r="F2182" s="3" t="s">
        <v>10679</v>
      </c>
      <c r="G2182" s="3" t="s">
        <v>16313</v>
      </c>
      <c r="H2182" s="3" t="s">
        <v>19130</v>
      </c>
      <c r="I2182" s="3" t="s">
        <v>21947</v>
      </c>
    </row>
    <row r="2183" spans="1:9" x14ac:dyDescent="0.25">
      <c r="A2183" s="3" t="s">
        <v>49</v>
      </c>
      <c r="B2183" s="3" t="s">
        <v>2229</v>
      </c>
      <c r="C2183" s="3" t="s">
        <v>5046</v>
      </c>
      <c r="D2183" s="3" t="s">
        <v>7863</v>
      </c>
      <c r="E2183" s="3" t="s">
        <v>13497</v>
      </c>
      <c r="F2183" s="3" t="s">
        <v>10680</v>
      </c>
      <c r="G2183" s="3" t="s">
        <v>16314</v>
      </c>
      <c r="H2183" s="3" t="s">
        <v>19131</v>
      </c>
      <c r="I2183" s="3" t="s">
        <v>21948</v>
      </c>
    </row>
    <row r="2184" spans="1:9" x14ac:dyDescent="0.25">
      <c r="A2184" s="3" t="s">
        <v>49</v>
      </c>
      <c r="B2184" s="3" t="s">
        <v>2230</v>
      </c>
      <c r="C2184" s="3" t="s">
        <v>5047</v>
      </c>
      <c r="D2184" s="3" t="s">
        <v>7864</v>
      </c>
      <c r="E2184" s="3" t="s">
        <v>13498</v>
      </c>
      <c r="F2184" s="3" t="s">
        <v>10681</v>
      </c>
      <c r="G2184" s="3" t="s">
        <v>16315</v>
      </c>
      <c r="H2184" s="3" t="s">
        <v>19132</v>
      </c>
      <c r="I2184" s="3" t="s">
        <v>21949</v>
      </c>
    </row>
    <row r="2185" spans="1:9" x14ac:dyDescent="0.25">
      <c r="A2185" s="3" t="s">
        <v>49</v>
      </c>
      <c r="B2185" s="3" t="s">
        <v>2231</v>
      </c>
      <c r="C2185" s="3" t="s">
        <v>5048</v>
      </c>
      <c r="D2185" s="3" t="s">
        <v>7865</v>
      </c>
      <c r="E2185" s="3" t="s">
        <v>13499</v>
      </c>
      <c r="F2185" s="3" t="s">
        <v>10682</v>
      </c>
      <c r="G2185" s="3" t="s">
        <v>16316</v>
      </c>
      <c r="H2185" s="3" t="s">
        <v>19133</v>
      </c>
      <c r="I2185" s="3" t="s">
        <v>21950</v>
      </c>
    </row>
    <row r="2186" spans="1:9" x14ac:dyDescent="0.25">
      <c r="A2186" s="3" t="s">
        <v>49</v>
      </c>
      <c r="B2186" s="3" t="s">
        <v>2232</v>
      </c>
      <c r="C2186" s="3" t="s">
        <v>5049</v>
      </c>
      <c r="D2186" s="3" t="s">
        <v>7866</v>
      </c>
      <c r="E2186" s="3" t="s">
        <v>13500</v>
      </c>
      <c r="F2186" s="3" t="s">
        <v>10683</v>
      </c>
      <c r="G2186" s="3" t="s">
        <v>16317</v>
      </c>
      <c r="H2186" s="3" t="s">
        <v>19134</v>
      </c>
      <c r="I2186" s="3" t="s">
        <v>21951</v>
      </c>
    </row>
    <row r="2187" spans="1:9" x14ac:dyDescent="0.25">
      <c r="A2187" s="3" t="s">
        <v>49</v>
      </c>
      <c r="B2187" s="3" t="s">
        <v>2233</v>
      </c>
      <c r="C2187" s="3" t="s">
        <v>5050</v>
      </c>
      <c r="D2187" s="3" t="s">
        <v>7867</v>
      </c>
      <c r="E2187" s="3" t="s">
        <v>13501</v>
      </c>
      <c r="F2187" s="3" t="s">
        <v>10684</v>
      </c>
      <c r="G2187" s="3" t="s">
        <v>16318</v>
      </c>
      <c r="H2187" s="3" t="s">
        <v>19135</v>
      </c>
      <c r="I2187" s="3" t="s">
        <v>21952</v>
      </c>
    </row>
    <row r="2188" spans="1:9" x14ac:dyDescent="0.25">
      <c r="A2188" s="3" t="s">
        <v>49</v>
      </c>
      <c r="B2188" s="3" t="s">
        <v>2234</v>
      </c>
      <c r="C2188" s="3" t="s">
        <v>5051</v>
      </c>
      <c r="D2188" s="3" t="s">
        <v>7868</v>
      </c>
      <c r="E2188" s="3" t="s">
        <v>13502</v>
      </c>
      <c r="F2188" s="3" t="s">
        <v>10685</v>
      </c>
      <c r="G2188" s="3" t="s">
        <v>16319</v>
      </c>
      <c r="H2188" s="3" t="s">
        <v>19136</v>
      </c>
      <c r="I2188" s="3" t="s">
        <v>21953</v>
      </c>
    </row>
    <row r="2189" spans="1:9" x14ac:dyDescent="0.25">
      <c r="A2189" s="3" t="s">
        <v>49</v>
      </c>
      <c r="B2189" s="3" t="s">
        <v>2235</v>
      </c>
      <c r="C2189" s="3" t="s">
        <v>5052</v>
      </c>
      <c r="D2189" s="3" t="s">
        <v>7869</v>
      </c>
      <c r="E2189" s="3" t="s">
        <v>13503</v>
      </c>
      <c r="F2189" s="3" t="s">
        <v>10686</v>
      </c>
      <c r="G2189" s="3" t="s">
        <v>16320</v>
      </c>
      <c r="H2189" s="3" t="s">
        <v>19137</v>
      </c>
      <c r="I2189" s="3" t="s">
        <v>21954</v>
      </c>
    </row>
    <row r="2190" spans="1:9" x14ac:dyDescent="0.25">
      <c r="A2190" s="3" t="s">
        <v>49</v>
      </c>
      <c r="B2190" s="3" t="s">
        <v>2236</v>
      </c>
      <c r="C2190" s="3" t="s">
        <v>5053</v>
      </c>
      <c r="D2190" s="3" t="s">
        <v>7870</v>
      </c>
      <c r="E2190" s="3" t="s">
        <v>13504</v>
      </c>
      <c r="F2190" s="3" t="s">
        <v>10687</v>
      </c>
      <c r="G2190" s="3" t="s">
        <v>16321</v>
      </c>
      <c r="H2190" s="3" t="s">
        <v>19138</v>
      </c>
      <c r="I2190" s="3" t="s">
        <v>21955</v>
      </c>
    </row>
    <row r="2191" spans="1:9" x14ac:dyDescent="0.25">
      <c r="A2191" s="3" t="s">
        <v>49</v>
      </c>
      <c r="B2191" s="3" t="s">
        <v>2237</v>
      </c>
      <c r="C2191" s="3" t="s">
        <v>5054</v>
      </c>
      <c r="D2191" s="3" t="s">
        <v>7871</v>
      </c>
      <c r="E2191" s="3" t="s">
        <v>13505</v>
      </c>
      <c r="F2191" s="3" t="s">
        <v>10688</v>
      </c>
      <c r="G2191" s="3" t="s">
        <v>16322</v>
      </c>
      <c r="H2191" s="3" t="s">
        <v>19139</v>
      </c>
      <c r="I2191" s="3" t="s">
        <v>21956</v>
      </c>
    </row>
    <row r="2192" spans="1:9" x14ac:dyDescent="0.25">
      <c r="A2192" s="3" t="s">
        <v>49</v>
      </c>
      <c r="B2192" s="3" t="s">
        <v>2238</v>
      </c>
      <c r="C2192" s="3" t="s">
        <v>5055</v>
      </c>
      <c r="D2192" s="3" t="s">
        <v>7872</v>
      </c>
      <c r="E2192" s="3" t="s">
        <v>13506</v>
      </c>
      <c r="F2192" s="3" t="s">
        <v>10689</v>
      </c>
      <c r="G2192" s="3" t="s">
        <v>16323</v>
      </c>
      <c r="H2192" s="3" t="s">
        <v>19140</v>
      </c>
      <c r="I2192" s="3" t="s">
        <v>21957</v>
      </c>
    </row>
    <row r="2193" spans="1:9" x14ac:dyDescent="0.25">
      <c r="A2193" s="3" t="s">
        <v>49</v>
      </c>
      <c r="B2193" s="3" t="s">
        <v>2239</v>
      </c>
      <c r="C2193" s="3" t="s">
        <v>5056</v>
      </c>
      <c r="D2193" s="3" t="s">
        <v>7873</v>
      </c>
      <c r="E2193" s="3" t="s">
        <v>13507</v>
      </c>
      <c r="F2193" s="3" t="s">
        <v>10690</v>
      </c>
      <c r="G2193" s="3" t="s">
        <v>16324</v>
      </c>
      <c r="H2193" s="3" t="s">
        <v>19141</v>
      </c>
      <c r="I2193" s="3" t="s">
        <v>21958</v>
      </c>
    </row>
    <row r="2194" spans="1:9" x14ac:dyDescent="0.25">
      <c r="A2194" s="3" t="s">
        <v>49</v>
      </c>
      <c r="B2194" s="3" t="s">
        <v>2240</v>
      </c>
      <c r="C2194" s="3" t="s">
        <v>5057</v>
      </c>
      <c r="D2194" s="3" t="s">
        <v>7874</v>
      </c>
      <c r="E2194" s="3" t="s">
        <v>13508</v>
      </c>
      <c r="F2194" s="3" t="s">
        <v>10691</v>
      </c>
      <c r="G2194" s="3" t="s">
        <v>16325</v>
      </c>
      <c r="H2194" s="3" t="s">
        <v>19142</v>
      </c>
      <c r="I2194" s="3" t="s">
        <v>21959</v>
      </c>
    </row>
    <row r="2195" spans="1:9" x14ac:dyDescent="0.25">
      <c r="A2195" s="3" t="s">
        <v>49</v>
      </c>
      <c r="B2195" s="3" t="s">
        <v>2241</v>
      </c>
      <c r="C2195" s="3" t="s">
        <v>5058</v>
      </c>
      <c r="D2195" s="3" t="s">
        <v>7875</v>
      </c>
      <c r="E2195" s="3" t="s">
        <v>13509</v>
      </c>
      <c r="F2195" s="3" t="s">
        <v>10692</v>
      </c>
      <c r="G2195" s="3" t="s">
        <v>16326</v>
      </c>
      <c r="H2195" s="3" t="s">
        <v>19143</v>
      </c>
      <c r="I2195" s="3" t="s">
        <v>21960</v>
      </c>
    </row>
    <row r="2196" spans="1:9" x14ac:dyDescent="0.25">
      <c r="A2196" s="3" t="s">
        <v>49</v>
      </c>
      <c r="B2196" s="3" t="s">
        <v>2242</v>
      </c>
      <c r="C2196" s="3" t="s">
        <v>5059</v>
      </c>
      <c r="D2196" s="3" t="s">
        <v>7876</v>
      </c>
      <c r="E2196" s="3" t="s">
        <v>13510</v>
      </c>
      <c r="F2196" s="3" t="s">
        <v>10693</v>
      </c>
      <c r="G2196" s="3" t="s">
        <v>16327</v>
      </c>
      <c r="H2196" s="3" t="s">
        <v>19144</v>
      </c>
      <c r="I2196" s="3" t="s">
        <v>21961</v>
      </c>
    </row>
    <row r="2197" spans="1:9" x14ac:dyDescent="0.25">
      <c r="A2197" s="3" t="s">
        <v>49</v>
      </c>
      <c r="B2197" s="3" t="s">
        <v>2243</v>
      </c>
      <c r="C2197" s="3" t="s">
        <v>5060</v>
      </c>
      <c r="D2197" s="3" t="s">
        <v>7877</v>
      </c>
      <c r="E2197" s="3" t="s">
        <v>13511</v>
      </c>
      <c r="F2197" s="3" t="s">
        <v>10694</v>
      </c>
      <c r="G2197" s="3" t="s">
        <v>16328</v>
      </c>
      <c r="H2197" s="3" t="s">
        <v>19145</v>
      </c>
      <c r="I2197" s="3" t="s">
        <v>21962</v>
      </c>
    </row>
    <row r="2198" spans="1:9" x14ac:dyDescent="0.25">
      <c r="A2198" s="3" t="s">
        <v>49</v>
      </c>
      <c r="B2198" s="3" t="s">
        <v>2244</v>
      </c>
      <c r="C2198" s="3" t="s">
        <v>5061</v>
      </c>
      <c r="D2198" s="3" t="s">
        <v>7878</v>
      </c>
      <c r="E2198" s="3" t="s">
        <v>13512</v>
      </c>
      <c r="F2198" s="3" t="s">
        <v>10695</v>
      </c>
      <c r="G2198" s="3" t="s">
        <v>16329</v>
      </c>
      <c r="H2198" s="3" t="s">
        <v>19146</v>
      </c>
      <c r="I2198" s="3" t="s">
        <v>21963</v>
      </c>
    </row>
    <row r="2199" spans="1:9" x14ac:dyDescent="0.25">
      <c r="A2199" s="3" t="s">
        <v>49</v>
      </c>
      <c r="B2199" s="3" t="s">
        <v>2245</v>
      </c>
      <c r="C2199" s="3" t="s">
        <v>5062</v>
      </c>
      <c r="D2199" s="3" t="s">
        <v>7879</v>
      </c>
      <c r="E2199" s="3" t="s">
        <v>13513</v>
      </c>
      <c r="F2199" s="3" t="s">
        <v>10696</v>
      </c>
      <c r="G2199" s="3" t="s">
        <v>16330</v>
      </c>
      <c r="H2199" s="3" t="s">
        <v>19147</v>
      </c>
      <c r="I2199" s="3" t="s">
        <v>21964</v>
      </c>
    </row>
    <row r="2200" spans="1:9" x14ac:dyDescent="0.25">
      <c r="A2200" s="3" t="s">
        <v>49</v>
      </c>
      <c r="B2200" s="3" t="s">
        <v>2246</v>
      </c>
      <c r="C2200" s="3" t="s">
        <v>5063</v>
      </c>
      <c r="D2200" s="3" t="s">
        <v>7880</v>
      </c>
      <c r="E2200" s="3" t="s">
        <v>13514</v>
      </c>
      <c r="F2200" s="3" t="s">
        <v>10697</v>
      </c>
      <c r="G2200" s="3" t="s">
        <v>16331</v>
      </c>
      <c r="H2200" s="3" t="s">
        <v>19148</v>
      </c>
      <c r="I2200" s="3" t="s">
        <v>21965</v>
      </c>
    </row>
    <row r="2201" spans="1:9" x14ac:dyDescent="0.25">
      <c r="A2201" s="3" t="s">
        <v>49</v>
      </c>
      <c r="B2201" s="3" t="s">
        <v>2247</v>
      </c>
      <c r="C2201" s="3" t="s">
        <v>5064</v>
      </c>
      <c r="D2201" s="3" t="s">
        <v>7881</v>
      </c>
      <c r="E2201" s="3" t="s">
        <v>13515</v>
      </c>
      <c r="F2201" s="3" t="s">
        <v>10698</v>
      </c>
      <c r="G2201" s="3" t="s">
        <v>16332</v>
      </c>
      <c r="H2201" s="3" t="s">
        <v>19149</v>
      </c>
      <c r="I2201" s="3" t="s">
        <v>21966</v>
      </c>
    </row>
    <row r="2202" spans="1:9" x14ac:dyDescent="0.25">
      <c r="A2202" s="3" t="s">
        <v>49</v>
      </c>
      <c r="B2202" s="3" t="s">
        <v>2248</v>
      </c>
      <c r="C2202" s="3" t="s">
        <v>5065</v>
      </c>
      <c r="D2202" s="3" t="s">
        <v>7882</v>
      </c>
      <c r="E2202" s="3" t="s">
        <v>13516</v>
      </c>
      <c r="F2202" s="3" t="s">
        <v>10699</v>
      </c>
      <c r="G2202" s="3" t="s">
        <v>16333</v>
      </c>
      <c r="H2202" s="3" t="s">
        <v>19150</v>
      </c>
      <c r="I2202" s="3" t="s">
        <v>21967</v>
      </c>
    </row>
    <row r="2203" spans="1:9" x14ac:dyDescent="0.25">
      <c r="A2203" s="3" t="s">
        <v>49</v>
      </c>
      <c r="B2203" s="3" t="s">
        <v>2249</v>
      </c>
      <c r="C2203" s="3" t="s">
        <v>5066</v>
      </c>
      <c r="D2203" s="3" t="s">
        <v>7883</v>
      </c>
      <c r="E2203" s="3" t="s">
        <v>13517</v>
      </c>
      <c r="F2203" s="3" t="s">
        <v>10700</v>
      </c>
      <c r="G2203" s="3" t="s">
        <v>16334</v>
      </c>
      <c r="H2203" s="3" t="s">
        <v>19151</v>
      </c>
      <c r="I2203" s="3" t="s">
        <v>21968</v>
      </c>
    </row>
    <row r="2204" spans="1:9" x14ac:dyDescent="0.25">
      <c r="A2204" s="3" t="s">
        <v>49</v>
      </c>
      <c r="B2204" s="3" t="s">
        <v>2250</v>
      </c>
      <c r="C2204" s="3" t="s">
        <v>5067</v>
      </c>
      <c r="D2204" s="3" t="s">
        <v>7884</v>
      </c>
      <c r="E2204" s="3" t="s">
        <v>13518</v>
      </c>
      <c r="F2204" s="3" t="s">
        <v>10701</v>
      </c>
      <c r="G2204" s="3" t="s">
        <v>16335</v>
      </c>
      <c r="H2204" s="3" t="s">
        <v>19152</v>
      </c>
      <c r="I2204" s="3" t="s">
        <v>21969</v>
      </c>
    </row>
    <row r="2205" spans="1:9" x14ac:dyDescent="0.25">
      <c r="A2205" s="3" t="s">
        <v>49</v>
      </c>
      <c r="B2205" s="3" t="s">
        <v>2251</v>
      </c>
      <c r="C2205" s="3" t="s">
        <v>5068</v>
      </c>
      <c r="D2205" s="3" t="s">
        <v>7885</v>
      </c>
      <c r="E2205" s="3" t="s">
        <v>13519</v>
      </c>
      <c r="F2205" s="3" t="s">
        <v>10702</v>
      </c>
      <c r="G2205" s="3" t="s">
        <v>16336</v>
      </c>
      <c r="H2205" s="3" t="s">
        <v>19153</v>
      </c>
      <c r="I2205" s="3" t="s">
        <v>21970</v>
      </c>
    </row>
    <row r="2206" spans="1:9" x14ac:dyDescent="0.25">
      <c r="A2206" s="3" t="s">
        <v>49</v>
      </c>
      <c r="B2206" s="3" t="s">
        <v>2252</v>
      </c>
      <c r="C2206" s="3" t="s">
        <v>5069</v>
      </c>
      <c r="D2206" s="3" t="s">
        <v>7886</v>
      </c>
      <c r="E2206" s="3" t="s">
        <v>13520</v>
      </c>
      <c r="F2206" s="3" t="s">
        <v>10703</v>
      </c>
      <c r="G2206" s="3" t="s">
        <v>16337</v>
      </c>
      <c r="H2206" s="3" t="s">
        <v>19154</v>
      </c>
      <c r="I2206" s="3" t="s">
        <v>21971</v>
      </c>
    </row>
    <row r="2207" spans="1:9" x14ac:dyDescent="0.25">
      <c r="A2207" s="3" t="s">
        <v>49</v>
      </c>
      <c r="B2207" s="3" t="s">
        <v>2253</v>
      </c>
      <c r="C2207" s="3" t="s">
        <v>5070</v>
      </c>
      <c r="D2207" s="3" t="s">
        <v>7887</v>
      </c>
      <c r="E2207" s="3" t="s">
        <v>13521</v>
      </c>
      <c r="F2207" s="3" t="s">
        <v>10704</v>
      </c>
      <c r="G2207" s="3" t="s">
        <v>16338</v>
      </c>
      <c r="H2207" s="3" t="s">
        <v>19155</v>
      </c>
      <c r="I2207" s="3" t="s">
        <v>21972</v>
      </c>
    </row>
    <row r="2208" spans="1:9" x14ac:dyDescent="0.25">
      <c r="A2208" s="3" t="s">
        <v>49</v>
      </c>
      <c r="B2208" s="3" t="s">
        <v>2254</v>
      </c>
      <c r="C2208" s="3" t="s">
        <v>5071</v>
      </c>
      <c r="D2208" s="3" t="s">
        <v>7888</v>
      </c>
      <c r="E2208" s="3" t="s">
        <v>13522</v>
      </c>
      <c r="F2208" s="3" t="s">
        <v>10705</v>
      </c>
      <c r="G2208" s="3" t="s">
        <v>16339</v>
      </c>
      <c r="H2208" s="3" t="s">
        <v>19156</v>
      </c>
      <c r="I2208" s="3" t="s">
        <v>21973</v>
      </c>
    </row>
    <row r="2209" spans="1:9" x14ac:dyDescent="0.25">
      <c r="A2209" s="3" t="s">
        <v>49</v>
      </c>
      <c r="B2209" s="3" t="s">
        <v>2255</v>
      </c>
      <c r="C2209" s="3" t="s">
        <v>5072</v>
      </c>
      <c r="D2209" s="3" t="s">
        <v>7889</v>
      </c>
      <c r="E2209" s="3" t="s">
        <v>13523</v>
      </c>
      <c r="F2209" s="3" t="s">
        <v>10706</v>
      </c>
      <c r="G2209" s="3" t="s">
        <v>16340</v>
      </c>
      <c r="H2209" s="3" t="s">
        <v>19157</v>
      </c>
      <c r="I2209" s="3" t="s">
        <v>21974</v>
      </c>
    </row>
    <row r="2210" spans="1:9" x14ac:dyDescent="0.25">
      <c r="A2210" s="3" t="s">
        <v>49</v>
      </c>
      <c r="B2210" s="3" t="s">
        <v>2256</v>
      </c>
      <c r="C2210" s="3" t="s">
        <v>5073</v>
      </c>
      <c r="D2210" s="3" t="s">
        <v>7890</v>
      </c>
      <c r="E2210" s="3" t="s">
        <v>13524</v>
      </c>
      <c r="F2210" s="3" t="s">
        <v>10707</v>
      </c>
      <c r="G2210" s="3" t="s">
        <v>16341</v>
      </c>
      <c r="H2210" s="3" t="s">
        <v>19158</v>
      </c>
      <c r="I2210" s="3" t="s">
        <v>21975</v>
      </c>
    </row>
    <row r="2211" spans="1:9" x14ac:dyDescent="0.25">
      <c r="A2211" s="3" t="s">
        <v>49</v>
      </c>
      <c r="B2211" s="3" t="s">
        <v>2257</v>
      </c>
      <c r="C2211" s="3" t="s">
        <v>5074</v>
      </c>
      <c r="D2211" s="3" t="s">
        <v>7891</v>
      </c>
      <c r="E2211" s="3" t="s">
        <v>13525</v>
      </c>
      <c r="F2211" s="3" t="s">
        <v>10708</v>
      </c>
      <c r="G2211" s="3" t="s">
        <v>16342</v>
      </c>
      <c r="H2211" s="3" t="s">
        <v>19159</v>
      </c>
      <c r="I2211" s="3" t="s">
        <v>21976</v>
      </c>
    </row>
    <row r="2212" spans="1:9" x14ac:dyDescent="0.25">
      <c r="A2212" s="3" t="s">
        <v>49</v>
      </c>
      <c r="B2212" s="3" t="s">
        <v>2258</v>
      </c>
      <c r="C2212" s="3" t="s">
        <v>5075</v>
      </c>
      <c r="D2212" s="3" t="s">
        <v>7892</v>
      </c>
      <c r="E2212" s="3" t="s">
        <v>13526</v>
      </c>
      <c r="F2212" s="3" t="s">
        <v>10709</v>
      </c>
      <c r="G2212" s="3" t="s">
        <v>16343</v>
      </c>
      <c r="H2212" s="3" t="s">
        <v>19160</v>
      </c>
      <c r="I2212" s="3" t="s">
        <v>21977</v>
      </c>
    </row>
    <row r="2213" spans="1:9" x14ac:dyDescent="0.25">
      <c r="A2213" s="3" t="s">
        <v>49</v>
      </c>
      <c r="B2213" s="3" t="s">
        <v>2259</v>
      </c>
      <c r="C2213" s="3" t="s">
        <v>5076</v>
      </c>
      <c r="D2213" s="3" t="s">
        <v>7893</v>
      </c>
      <c r="E2213" s="3" t="s">
        <v>13527</v>
      </c>
      <c r="F2213" s="3" t="s">
        <v>10710</v>
      </c>
      <c r="G2213" s="3" t="s">
        <v>16344</v>
      </c>
      <c r="H2213" s="3" t="s">
        <v>19161</v>
      </c>
      <c r="I2213" s="3" t="s">
        <v>21978</v>
      </c>
    </row>
    <row r="2214" spans="1:9" x14ac:dyDescent="0.25">
      <c r="A2214" s="3" t="s">
        <v>49</v>
      </c>
      <c r="B2214" s="3" t="s">
        <v>2260</v>
      </c>
      <c r="C2214" s="3" t="s">
        <v>5077</v>
      </c>
      <c r="D2214" s="3" t="s">
        <v>7894</v>
      </c>
      <c r="E2214" s="3" t="s">
        <v>13528</v>
      </c>
      <c r="F2214" s="3" t="s">
        <v>10711</v>
      </c>
      <c r="G2214" s="3" t="s">
        <v>16345</v>
      </c>
      <c r="H2214" s="3" t="s">
        <v>19162</v>
      </c>
      <c r="I2214" s="3" t="s">
        <v>21979</v>
      </c>
    </row>
    <row r="2215" spans="1:9" x14ac:dyDescent="0.25">
      <c r="A2215" s="3" t="s">
        <v>49</v>
      </c>
      <c r="B2215" s="3" t="s">
        <v>2261</v>
      </c>
      <c r="C2215" s="3" t="s">
        <v>5078</v>
      </c>
      <c r="D2215" s="3" t="s">
        <v>7895</v>
      </c>
      <c r="E2215" s="3" t="s">
        <v>13529</v>
      </c>
      <c r="F2215" s="3" t="s">
        <v>10712</v>
      </c>
      <c r="G2215" s="3" t="s">
        <v>16346</v>
      </c>
      <c r="H2215" s="3" t="s">
        <v>19163</v>
      </c>
      <c r="I2215" s="3" t="s">
        <v>21980</v>
      </c>
    </row>
    <row r="2216" spans="1:9" x14ac:dyDescent="0.25">
      <c r="A2216" s="3" t="s">
        <v>49</v>
      </c>
      <c r="B2216" s="3" t="s">
        <v>2262</v>
      </c>
      <c r="C2216" s="3" t="s">
        <v>5079</v>
      </c>
      <c r="D2216" s="3" t="s">
        <v>7896</v>
      </c>
      <c r="E2216" s="3" t="s">
        <v>13530</v>
      </c>
      <c r="F2216" s="3" t="s">
        <v>10713</v>
      </c>
      <c r="G2216" s="3" t="s">
        <v>16347</v>
      </c>
      <c r="H2216" s="3" t="s">
        <v>19164</v>
      </c>
      <c r="I2216" s="3" t="s">
        <v>21981</v>
      </c>
    </row>
    <row r="2217" spans="1:9" x14ac:dyDescent="0.25">
      <c r="A2217" s="3" t="s">
        <v>49</v>
      </c>
      <c r="B2217" s="3" t="s">
        <v>2263</v>
      </c>
      <c r="C2217" s="3" t="s">
        <v>5080</v>
      </c>
      <c r="D2217" s="3" t="s">
        <v>7897</v>
      </c>
      <c r="E2217" s="3" t="s">
        <v>13531</v>
      </c>
      <c r="F2217" s="3" t="s">
        <v>10714</v>
      </c>
      <c r="G2217" s="3" t="s">
        <v>16348</v>
      </c>
      <c r="H2217" s="3" t="s">
        <v>19165</v>
      </c>
      <c r="I2217" s="3" t="s">
        <v>21982</v>
      </c>
    </row>
    <row r="2218" spans="1:9" x14ac:dyDescent="0.25">
      <c r="A2218" s="3" t="s">
        <v>49</v>
      </c>
      <c r="B2218" s="3" t="s">
        <v>2264</v>
      </c>
      <c r="C2218" s="3" t="s">
        <v>5081</v>
      </c>
      <c r="D2218" s="3" t="s">
        <v>7898</v>
      </c>
      <c r="E2218" s="3" t="s">
        <v>13532</v>
      </c>
      <c r="F2218" s="3" t="s">
        <v>10715</v>
      </c>
      <c r="G2218" s="3" t="s">
        <v>16349</v>
      </c>
      <c r="H2218" s="3" t="s">
        <v>19166</v>
      </c>
      <c r="I2218" s="3" t="s">
        <v>21983</v>
      </c>
    </row>
    <row r="2219" spans="1:9" x14ac:dyDescent="0.25">
      <c r="A2219" s="3" t="s">
        <v>49</v>
      </c>
      <c r="B2219" s="3" t="s">
        <v>2265</v>
      </c>
      <c r="C2219" s="3" t="s">
        <v>5082</v>
      </c>
      <c r="D2219" s="3" t="s">
        <v>7899</v>
      </c>
      <c r="E2219" s="3" t="s">
        <v>13533</v>
      </c>
      <c r="F2219" s="3" t="s">
        <v>10716</v>
      </c>
      <c r="G2219" s="3" t="s">
        <v>16350</v>
      </c>
      <c r="H2219" s="3" t="s">
        <v>19167</v>
      </c>
      <c r="I2219" s="3" t="s">
        <v>21984</v>
      </c>
    </row>
    <row r="2220" spans="1:9" x14ac:dyDescent="0.25">
      <c r="A2220" s="3" t="s">
        <v>49</v>
      </c>
      <c r="B2220" s="3" t="s">
        <v>2266</v>
      </c>
      <c r="C2220" s="3" t="s">
        <v>5083</v>
      </c>
      <c r="D2220" s="3" t="s">
        <v>7900</v>
      </c>
      <c r="E2220" s="3" t="s">
        <v>13534</v>
      </c>
      <c r="F2220" s="3" t="s">
        <v>10717</v>
      </c>
      <c r="G2220" s="3" t="s">
        <v>16351</v>
      </c>
      <c r="H2220" s="3" t="s">
        <v>19168</v>
      </c>
      <c r="I2220" s="3" t="s">
        <v>21985</v>
      </c>
    </row>
    <row r="2221" spans="1:9" x14ac:dyDescent="0.25">
      <c r="A2221" s="3" t="s">
        <v>49</v>
      </c>
      <c r="B2221" s="3" t="s">
        <v>2267</v>
      </c>
      <c r="C2221" s="3" t="s">
        <v>5084</v>
      </c>
      <c r="D2221" s="3" t="s">
        <v>7901</v>
      </c>
      <c r="E2221" s="3" t="s">
        <v>13535</v>
      </c>
      <c r="F2221" s="3" t="s">
        <v>10718</v>
      </c>
      <c r="G2221" s="3" t="s">
        <v>16352</v>
      </c>
      <c r="H2221" s="3" t="s">
        <v>19169</v>
      </c>
      <c r="I2221" s="3" t="s">
        <v>21986</v>
      </c>
    </row>
    <row r="2222" spans="1:9" x14ac:dyDescent="0.25">
      <c r="A2222" s="3" t="s">
        <v>49</v>
      </c>
      <c r="B2222" s="3" t="s">
        <v>2268</v>
      </c>
      <c r="C2222" s="3" t="s">
        <v>5085</v>
      </c>
      <c r="D2222" s="3" t="s">
        <v>7902</v>
      </c>
      <c r="E2222" s="3" t="s">
        <v>13536</v>
      </c>
      <c r="F2222" s="3" t="s">
        <v>10719</v>
      </c>
      <c r="G2222" s="3" t="s">
        <v>16353</v>
      </c>
      <c r="H2222" s="3" t="s">
        <v>19170</v>
      </c>
      <c r="I2222" s="3" t="s">
        <v>21987</v>
      </c>
    </row>
    <row r="2223" spans="1:9" x14ac:dyDescent="0.25">
      <c r="A2223" s="3" t="s">
        <v>49</v>
      </c>
      <c r="B2223" s="3" t="s">
        <v>2269</v>
      </c>
      <c r="C2223" s="3" t="s">
        <v>5086</v>
      </c>
      <c r="D2223" s="3" t="s">
        <v>7903</v>
      </c>
      <c r="E2223" s="3" t="s">
        <v>13537</v>
      </c>
      <c r="F2223" s="3" t="s">
        <v>10720</v>
      </c>
      <c r="G2223" s="3" t="s">
        <v>16354</v>
      </c>
      <c r="H2223" s="3" t="s">
        <v>19171</v>
      </c>
      <c r="I2223" s="3" t="s">
        <v>21988</v>
      </c>
    </row>
    <row r="2224" spans="1:9" x14ac:dyDescent="0.25">
      <c r="A2224" s="3" t="s">
        <v>49</v>
      </c>
      <c r="B2224" s="3" t="s">
        <v>2270</v>
      </c>
      <c r="C2224" s="3" t="s">
        <v>5087</v>
      </c>
      <c r="D2224" s="3" t="s">
        <v>7904</v>
      </c>
      <c r="E2224" s="3" t="s">
        <v>13538</v>
      </c>
      <c r="F2224" s="3" t="s">
        <v>10721</v>
      </c>
      <c r="G2224" s="3" t="s">
        <v>16355</v>
      </c>
      <c r="H2224" s="3" t="s">
        <v>19172</v>
      </c>
      <c r="I2224" s="3" t="s">
        <v>21989</v>
      </c>
    </row>
    <row r="2225" spans="1:9" x14ac:dyDescent="0.25">
      <c r="A2225" s="3" t="s">
        <v>49</v>
      </c>
      <c r="B2225" s="3" t="s">
        <v>2271</v>
      </c>
      <c r="C2225" s="3" t="s">
        <v>5088</v>
      </c>
      <c r="D2225" s="3" t="s">
        <v>7905</v>
      </c>
      <c r="E2225" s="3" t="s">
        <v>13539</v>
      </c>
      <c r="F2225" s="3" t="s">
        <v>10722</v>
      </c>
      <c r="G2225" s="3" t="s">
        <v>16356</v>
      </c>
      <c r="H2225" s="3" t="s">
        <v>19173</v>
      </c>
      <c r="I2225" s="3" t="s">
        <v>21990</v>
      </c>
    </row>
    <row r="2226" spans="1:9" x14ac:dyDescent="0.25">
      <c r="A2226" s="3" t="s">
        <v>49</v>
      </c>
      <c r="B2226" s="3" t="s">
        <v>2272</v>
      </c>
      <c r="C2226" s="3" t="s">
        <v>5089</v>
      </c>
      <c r="D2226" s="3" t="s">
        <v>7906</v>
      </c>
      <c r="E2226" s="3" t="s">
        <v>13540</v>
      </c>
      <c r="F2226" s="3" t="s">
        <v>10723</v>
      </c>
      <c r="G2226" s="3" t="s">
        <v>16357</v>
      </c>
      <c r="H2226" s="3" t="s">
        <v>19174</v>
      </c>
      <c r="I2226" s="3" t="s">
        <v>21991</v>
      </c>
    </row>
    <row r="2227" spans="1:9" x14ac:dyDescent="0.25">
      <c r="A2227" s="3" t="s">
        <v>49</v>
      </c>
      <c r="B2227" s="3" t="s">
        <v>2273</v>
      </c>
      <c r="C2227" s="3" t="s">
        <v>5090</v>
      </c>
      <c r="D2227" s="3" t="s">
        <v>7907</v>
      </c>
      <c r="E2227" s="3" t="s">
        <v>13541</v>
      </c>
      <c r="F2227" s="3" t="s">
        <v>10724</v>
      </c>
      <c r="G2227" s="3" t="s">
        <v>16358</v>
      </c>
      <c r="H2227" s="3" t="s">
        <v>19175</v>
      </c>
      <c r="I2227" s="3" t="s">
        <v>21992</v>
      </c>
    </row>
    <row r="2228" spans="1:9" x14ac:dyDescent="0.25">
      <c r="A2228" s="3" t="s">
        <v>49</v>
      </c>
      <c r="B2228" s="3" t="s">
        <v>2274</v>
      </c>
      <c r="C2228" s="3" t="s">
        <v>5091</v>
      </c>
      <c r="D2228" s="3" t="s">
        <v>7908</v>
      </c>
      <c r="E2228" s="3" t="s">
        <v>13542</v>
      </c>
      <c r="F2228" s="3" t="s">
        <v>10725</v>
      </c>
      <c r="G2228" s="3" t="s">
        <v>16359</v>
      </c>
      <c r="H2228" s="3" t="s">
        <v>19176</v>
      </c>
      <c r="I2228" s="3" t="s">
        <v>21993</v>
      </c>
    </row>
    <row r="2229" spans="1:9" x14ac:dyDescent="0.25">
      <c r="A2229" s="3" t="s">
        <v>49</v>
      </c>
      <c r="B2229" s="3" t="s">
        <v>2275</v>
      </c>
      <c r="C2229" s="3" t="s">
        <v>5092</v>
      </c>
      <c r="D2229" s="3" t="s">
        <v>7909</v>
      </c>
      <c r="E2229" s="3" t="s">
        <v>13543</v>
      </c>
      <c r="F2229" s="3" t="s">
        <v>10726</v>
      </c>
      <c r="G2229" s="3" t="s">
        <v>16360</v>
      </c>
      <c r="H2229" s="3" t="s">
        <v>19177</v>
      </c>
      <c r="I2229" s="3" t="s">
        <v>21994</v>
      </c>
    </row>
    <row r="2230" spans="1:9" x14ac:dyDescent="0.25">
      <c r="A2230" s="3" t="s">
        <v>49</v>
      </c>
      <c r="B2230" s="3" t="s">
        <v>2276</v>
      </c>
      <c r="C2230" s="3" t="s">
        <v>5093</v>
      </c>
      <c r="D2230" s="3" t="s">
        <v>7910</v>
      </c>
      <c r="E2230" s="3" t="s">
        <v>13544</v>
      </c>
      <c r="F2230" s="3" t="s">
        <v>10727</v>
      </c>
      <c r="G2230" s="3" t="s">
        <v>16361</v>
      </c>
      <c r="H2230" s="3" t="s">
        <v>19178</v>
      </c>
      <c r="I2230" s="3" t="s">
        <v>21995</v>
      </c>
    </row>
    <row r="2231" spans="1:9" x14ac:dyDescent="0.25">
      <c r="A2231" s="3" t="s">
        <v>49</v>
      </c>
      <c r="B2231" s="3" t="s">
        <v>2277</v>
      </c>
      <c r="C2231" s="3" t="s">
        <v>5094</v>
      </c>
      <c r="D2231" s="3" t="s">
        <v>7911</v>
      </c>
      <c r="E2231" s="3" t="s">
        <v>13545</v>
      </c>
      <c r="F2231" s="3" t="s">
        <v>10728</v>
      </c>
      <c r="G2231" s="3" t="s">
        <v>16362</v>
      </c>
      <c r="H2231" s="3" t="s">
        <v>19179</v>
      </c>
      <c r="I2231" s="3" t="s">
        <v>21996</v>
      </c>
    </row>
    <row r="2232" spans="1:9" x14ac:dyDescent="0.25">
      <c r="A2232" s="3" t="s">
        <v>49</v>
      </c>
      <c r="B2232" s="3" t="s">
        <v>2278</v>
      </c>
      <c r="C2232" s="3" t="s">
        <v>5095</v>
      </c>
      <c r="D2232" s="3" t="s">
        <v>7912</v>
      </c>
      <c r="E2232" s="3" t="s">
        <v>13546</v>
      </c>
      <c r="F2232" s="3" t="s">
        <v>10729</v>
      </c>
      <c r="G2232" s="3" t="s">
        <v>16363</v>
      </c>
      <c r="H2232" s="3" t="s">
        <v>19180</v>
      </c>
      <c r="I2232" s="3" t="s">
        <v>21997</v>
      </c>
    </row>
    <row r="2233" spans="1:9" x14ac:dyDescent="0.25">
      <c r="A2233" s="3" t="s">
        <v>49</v>
      </c>
      <c r="B2233" s="3" t="s">
        <v>2279</v>
      </c>
      <c r="C2233" s="3" t="s">
        <v>5096</v>
      </c>
      <c r="D2233" s="3" t="s">
        <v>7913</v>
      </c>
      <c r="E2233" s="3" t="s">
        <v>13547</v>
      </c>
      <c r="F2233" s="3" t="s">
        <v>10730</v>
      </c>
      <c r="G2233" s="3" t="s">
        <v>16364</v>
      </c>
      <c r="H2233" s="3" t="s">
        <v>19181</v>
      </c>
      <c r="I2233" s="3" t="s">
        <v>21998</v>
      </c>
    </row>
    <row r="2234" spans="1:9" x14ac:dyDescent="0.25">
      <c r="A2234" s="3" t="s">
        <v>49</v>
      </c>
      <c r="B2234" s="3" t="s">
        <v>2280</v>
      </c>
      <c r="C2234" s="3" t="s">
        <v>5097</v>
      </c>
      <c r="D2234" s="3" t="s">
        <v>7914</v>
      </c>
      <c r="E2234" s="3" t="s">
        <v>13548</v>
      </c>
      <c r="F2234" s="3" t="s">
        <v>10731</v>
      </c>
      <c r="G2234" s="3" t="s">
        <v>16365</v>
      </c>
      <c r="H2234" s="3" t="s">
        <v>19182</v>
      </c>
      <c r="I2234" s="3" t="s">
        <v>21999</v>
      </c>
    </row>
    <row r="2235" spans="1:9" x14ac:dyDescent="0.25">
      <c r="A2235" s="3" t="s">
        <v>49</v>
      </c>
      <c r="B2235" s="3" t="s">
        <v>2281</v>
      </c>
      <c r="C2235" s="3" t="s">
        <v>5098</v>
      </c>
      <c r="D2235" s="3" t="s">
        <v>7915</v>
      </c>
      <c r="E2235" s="3" t="s">
        <v>13549</v>
      </c>
      <c r="F2235" s="3" t="s">
        <v>10732</v>
      </c>
      <c r="G2235" s="3" t="s">
        <v>16366</v>
      </c>
      <c r="H2235" s="3" t="s">
        <v>19183</v>
      </c>
      <c r="I2235" s="3" t="s">
        <v>22000</v>
      </c>
    </row>
    <row r="2236" spans="1:9" x14ac:dyDescent="0.25">
      <c r="A2236" s="3" t="s">
        <v>49</v>
      </c>
      <c r="B2236" s="3" t="s">
        <v>2282</v>
      </c>
      <c r="C2236" s="3" t="s">
        <v>5099</v>
      </c>
      <c r="D2236" s="3" t="s">
        <v>7916</v>
      </c>
      <c r="E2236" s="3" t="s">
        <v>13550</v>
      </c>
      <c r="F2236" s="3" t="s">
        <v>10733</v>
      </c>
      <c r="G2236" s="3" t="s">
        <v>16367</v>
      </c>
      <c r="H2236" s="3" t="s">
        <v>19184</v>
      </c>
      <c r="I2236" s="3" t="s">
        <v>22001</v>
      </c>
    </row>
    <row r="2237" spans="1:9" x14ac:dyDescent="0.25">
      <c r="A2237" s="3" t="s">
        <v>49</v>
      </c>
      <c r="B2237" s="3" t="s">
        <v>2283</v>
      </c>
      <c r="C2237" s="3" t="s">
        <v>5100</v>
      </c>
      <c r="D2237" s="3" t="s">
        <v>7917</v>
      </c>
      <c r="E2237" s="3" t="s">
        <v>13551</v>
      </c>
      <c r="F2237" s="3" t="s">
        <v>10734</v>
      </c>
      <c r="G2237" s="3" t="s">
        <v>16368</v>
      </c>
      <c r="H2237" s="3" t="s">
        <v>19185</v>
      </c>
      <c r="I2237" s="3" t="s">
        <v>22002</v>
      </c>
    </row>
    <row r="2238" spans="1:9" x14ac:dyDescent="0.25">
      <c r="A2238" s="3" t="s">
        <v>49</v>
      </c>
      <c r="B2238" s="3" t="s">
        <v>2284</v>
      </c>
      <c r="C2238" s="3" t="s">
        <v>5101</v>
      </c>
      <c r="D2238" s="3" t="s">
        <v>7918</v>
      </c>
      <c r="E2238" s="3" t="s">
        <v>13552</v>
      </c>
      <c r="F2238" s="3" t="s">
        <v>10735</v>
      </c>
      <c r="G2238" s="3" t="s">
        <v>16369</v>
      </c>
      <c r="H2238" s="3" t="s">
        <v>19186</v>
      </c>
      <c r="I2238" s="3" t="s">
        <v>22003</v>
      </c>
    </row>
    <row r="2239" spans="1:9" x14ac:dyDescent="0.25">
      <c r="A2239" s="3" t="s">
        <v>49</v>
      </c>
      <c r="B2239" s="3" t="s">
        <v>2285</v>
      </c>
      <c r="C2239" s="3" t="s">
        <v>5102</v>
      </c>
      <c r="D2239" s="3" t="s">
        <v>7919</v>
      </c>
      <c r="E2239" s="3" t="s">
        <v>13553</v>
      </c>
      <c r="F2239" s="3" t="s">
        <v>10736</v>
      </c>
      <c r="G2239" s="3" t="s">
        <v>16370</v>
      </c>
      <c r="H2239" s="3" t="s">
        <v>19187</v>
      </c>
      <c r="I2239" s="3" t="s">
        <v>22004</v>
      </c>
    </row>
    <row r="2240" spans="1:9" x14ac:dyDescent="0.25">
      <c r="A2240" s="3" t="s">
        <v>49</v>
      </c>
      <c r="B2240" s="3" t="s">
        <v>2286</v>
      </c>
      <c r="C2240" s="3" t="s">
        <v>5103</v>
      </c>
      <c r="D2240" s="3" t="s">
        <v>7920</v>
      </c>
      <c r="E2240" s="3" t="s">
        <v>13554</v>
      </c>
      <c r="F2240" s="3" t="s">
        <v>10737</v>
      </c>
      <c r="G2240" s="3" t="s">
        <v>16371</v>
      </c>
      <c r="H2240" s="3" t="s">
        <v>19188</v>
      </c>
      <c r="I2240" s="3" t="s">
        <v>22005</v>
      </c>
    </row>
    <row r="2241" spans="1:9" x14ac:dyDescent="0.25">
      <c r="A2241" s="3" t="s">
        <v>49</v>
      </c>
      <c r="B2241" s="3" t="s">
        <v>2287</v>
      </c>
      <c r="C2241" s="3" t="s">
        <v>5104</v>
      </c>
      <c r="D2241" s="3" t="s">
        <v>7921</v>
      </c>
      <c r="E2241" s="3" t="s">
        <v>13555</v>
      </c>
      <c r="F2241" s="3" t="s">
        <v>10738</v>
      </c>
      <c r="G2241" s="3" t="s">
        <v>16372</v>
      </c>
      <c r="H2241" s="3" t="s">
        <v>19189</v>
      </c>
      <c r="I2241" s="3" t="s">
        <v>22006</v>
      </c>
    </row>
    <row r="2242" spans="1:9" x14ac:dyDescent="0.25">
      <c r="A2242" s="3" t="s">
        <v>49</v>
      </c>
      <c r="B2242" s="3" t="s">
        <v>2288</v>
      </c>
      <c r="C2242" s="3" t="s">
        <v>5105</v>
      </c>
      <c r="D2242" s="3" t="s">
        <v>7922</v>
      </c>
      <c r="E2242" s="3" t="s">
        <v>13556</v>
      </c>
      <c r="F2242" s="3" t="s">
        <v>10739</v>
      </c>
      <c r="G2242" s="3" t="s">
        <v>16373</v>
      </c>
      <c r="H2242" s="3" t="s">
        <v>19190</v>
      </c>
      <c r="I2242" s="3" t="s">
        <v>22007</v>
      </c>
    </row>
    <row r="2243" spans="1:9" x14ac:dyDescent="0.25">
      <c r="A2243" s="3" t="s">
        <v>49</v>
      </c>
      <c r="B2243" s="3" t="s">
        <v>2289</v>
      </c>
      <c r="C2243" s="3" t="s">
        <v>5106</v>
      </c>
      <c r="D2243" s="3" t="s">
        <v>7923</v>
      </c>
      <c r="E2243" s="3" t="s">
        <v>13557</v>
      </c>
      <c r="F2243" s="3" t="s">
        <v>10740</v>
      </c>
      <c r="G2243" s="3" t="s">
        <v>16374</v>
      </c>
      <c r="H2243" s="3" t="s">
        <v>19191</v>
      </c>
      <c r="I2243" s="3" t="s">
        <v>22008</v>
      </c>
    </row>
    <row r="2244" spans="1:9" x14ac:dyDescent="0.25">
      <c r="A2244" s="3" t="s">
        <v>49</v>
      </c>
      <c r="B2244" s="3" t="s">
        <v>2290</v>
      </c>
      <c r="C2244" s="3" t="s">
        <v>5107</v>
      </c>
      <c r="D2244" s="3" t="s">
        <v>7924</v>
      </c>
      <c r="E2244" s="3" t="s">
        <v>13558</v>
      </c>
      <c r="F2244" s="3" t="s">
        <v>10741</v>
      </c>
      <c r="G2244" s="3" t="s">
        <v>16375</v>
      </c>
      <c r="H2244" s="3" t="s">
        <v>19192</v>
      </c>
      <c r="I2244" s="3" t="s">
        <v>22009</v>
      </c>
    </row>
    <row r="2245" spans="1:9" x14ac:dyDescent="0.25">
      <c r="A2245" s="3" t="s">
        <v>49</v>
      </c>
      <c r="B2245" s="3" t="s">
        <v>2291</v>
      </c>
      <c r="C2245" s="3" t="s">
        <v>5108</v>
      </c>
      <c r="D2245" s="3" t="s">
        <v>7925</v>
      </c>
      <c r="E2245" s="3" t="s">
        <v>13559</v>
      </c>
      <c r="F2245" s="3" t="s">
        <v>10742</v>
      </c>
      <c r="G2245" s="3" t="s">
        <v>16376</v>
      </c>
      <c r="H2245" s="3" t="s">
        <v>19193</v>
      </c>
      <c r="I2245" s="3" t="s">
        <v>22010</v>
      </c>
    </row>
    <row r="2246" spans="1:9" x14ac:dyDescent="0.25">
      <c r="A2246" s="3" t="s">
        <v>49</v>
      </c>
      <c r="B2246" s="3" t="s">
        <v>2292</v>
      </c>
      <c r="C2246" s="3" t="s">
        <v>5109</v>
      </c>
      <c r="D2246" s="3" t="s">
        <v>7926</v>
      </c>
      <c r="E2246" s="3" t="s">
        <v>13560</v>
      </c>
      <c r="F2246" s="3" t="s">
        <v>10743</v>
      </c>
      <c r="G2246" s="3" t="s">
        <v>16377</v>
      </c>
      <c r="H2246" s="3" t="s">
        <v>19194</v>
      </c>
      <c r="I2246" s="3" t="s">
        <v>22011</v>
      </c>
    </row>
    <row r="2247" spans="1:9" x14ac:dyDescent="0.25">
      <c r="A2247" s="3" t="s">
        <v>49</v>
      </c>
      <c r="B2247" s="3" t="s">
        <v>2293</v>
      </c>
      <c r="C2247" s="3" t="s">
        <v>5110</v>
      </c>
      <c r="D2247" s="3" t="s">
        <v>7927</v>
      </c>
      <c r="E2247" s="3" t="s">
        <v>13561</v>
      </c>
      <c r="F2247" s="3" t="s">
        <v>10744</v>
      </c>
      <c r="G2247" s="3" t="s">
        <v>16378</v>
      </c>
      <c r="H2247" s="3" t="s">
        <v>19195</v>
      </c>
      <c r="I2247" s="3" t="s">
        <v>22012</v>
      </c>
    </row>
    <row r="2248" spans="1:9" x14ac:dyDescent="0.25">
      <c r="A2248" s="3" t="s">
        <v>49</v>
      </c>
      <c r="B2248" s="3" t="s">
        <v>2294</v>
      </c>
      <c r="C2248" s="3" t="s">
        <v>5111</v>
      </c>
      <c r="D2248" s="3" t="s">
        <v>7928</v>
      </c>
      <c r="E2248" s="3" t="s">
        <v>13562</v>
      </c>
      <c r="F2248" s="3" t="s">
        <v>10745</v>
      </c>
      <c r="G2248" s="3" t="s">
        <v>16379</v>
      </c>
      <c r="H2248" s="3" t="s">
        <v>19196</v>
      </c>
      <c r="I2248" s="3" t="s">
        <v>22013</v>
      </c>
    </row>
    <row r="2249" spans="1:9" x14ac:dyDescent="0.25">
      <c r="A2249" s="3" t="s">
        <v>49</v>
      </c>
      <c r="B2249" s="3" t="s">
        <v>2295</v>
      </c>
      <c r="C2249" s="3" t="s">
        <v>5112</v>
      </c>
      <c r="D2249" s="3" t="s">
        <v>7929</v>
      </c>
      <c r="E2249" s="3" t="s">
        <v>13563</v>
      </c>
      <c r="F2249" s="3" t="s">
        <v>10746</v>
      </c>
      <c r="G2249" s="3" t="s">
        <v>16380</v>
      </c>
      <c r="H2249" s="3" t="s">
        <v>19197</v>
      </c>
      <c r="I2249" s="3" t="s">
        <v>22014</v>
      </c>
    </row>
    <row r="2250" spans="1:9" x14ac:dyDescent="0.25">
      <c r="A2250" s="3" t="s">
        <v>49</v>
      </c>
      <c r="B2250" s="3" t="s">
        <v>2296</v>
      </c>
      <c r="C2250" s="3" t="s">
        <v>5113</v>
      </c>
      <c r="D2250" s="3" t="s">
        <v>7930</v>
      </c>
      <c r="E2250" s="3" t="s">
        <v>13564</v>
      </c>
      <c r="F2250" s="3" t="s">
        <v>10747</v>
      </c>
      <c r="G2250" s="3" t="s">
        <v>16381</v>
      </c>
      <c r="H2250" s="3" t="s">
        <v>19198</v>
      </c>
      <c r="I2250" s="3" t="s">
        <v>22015</v>
      </c>
    </row>
    <row r="2251" spans="1:9" x14ac:dyDescent="0.25">
      <c r="A2251" s="3" t="s">
        <v>49</v>
      </c>
      <c r="B2251" s="3" t="s">
        <v>2297</v>
      </c>
      <c r="C2251" s="3" t="s">
        <v>5114</v>
      </c>
      <c r="D2251" s="3" t="s">
        <v>7931</v>
      </c>
      <c r="E2251" s="3" t="s">
        <v>13565</v>
      </c>
      <c r="F2251" s="3" t="s">
        <v>10748</v>
      </c>
      <c r="G2251" s="3" t="s">
        <v>16382</v>
      </c>
      <c r="H2251" s="3" t="s">
        <v>19199</v>
      </c>
      <c r="I2251" s="3" t="s">
        <v>22016</v>
      </c>
    </row>
    <row r="2252" spans="1:9" x14ac:dyDescent="0.25">
      <c r="A2252" s="3" t="s">
        <v>49</v>
      </c>
      <c r="B2252" s="3" t="s">
        <v>2298</v>
      </c>
      <c r="C2252" s="3" t="s">
        <v>5115</v>
      </c>
      <c r="D2252" s="3" t="s">
        <v>7932</v>
      </c>
      <c r="E2252" s="3" t="s">
        <v>13566</v>
      </c>
      <c r="F2252" s="3" t="s">
        <v>10749</v>
      </c>
      <c r="G2252" s="3" t="s">
        <v>16383</v>
      </c>
      <c r="H2252" s="3" t="s">
        <v>19200</v>
      </c>
      <c r="I2252" s="3" t="s">
        <v>22017</v>
      </c>
    </row>
    <row r="2253" spans="1:9" x14ac:dyDescent="0.25">
      <c r="A2253" s="3" t="s">
        <v>49</v>
      </c>
      <c r="B2253" s="3" t="s">
        <v>2299</v>
      </c>
      <c r="C2253" s="3" t="s">
        <v>5116</v>
      </c>
      <c r="D2253" s="3" t="s">
        <v>7933</v>
      </c>
      <c r="E2253" s="3" t="s">
        <v>13567</v>
      </c>
      <c r="F2253" s="3" t="s">
        <v>10750</v>
      </c>
      <c r="G2253" s="3" t="s">
        <v>16384</v>
      </c>
      <c r="H2253" s="3" t="s">
        <v>19201</v>
      </c>
      <c r="I2253" s="3" t="s">
        <v>22018</v>
      </c>
    </row>
    <row r="2254" spans="1:9" x14ac:dyDescent="0.25">
      <c r="A2254" s="3" t="s">
        <v>49</v>
      </c>
      <c r="B2254" s="3" t="s">
        <v>2300</v>
      </c>
      <c r="C2254" s="3" t="s">
        <v>5117</v>
      </c>
      <c r="D2254" s="3" t="s">
        <v>7934</v>
      </c>
      <c r="E2254" s="3" t="s">
        <v>13568</v>
      </c>
      <c r="F2254" s="3" t="s">
        <v>10751</v>
      </c>
      <c r="G2254" s="3" t="s">
        <v>16385</v>
      </c>
      <c r="H2254" s="3" t="s">
        <v>19202</v>
      </c>
      <c r="I2254" s="3" t="s">
        <v>22019</v>
      </c>
    </row>
    <row r="2255" spans="1:9" x14ac:dyDescent="0.25">
      <c r="A2255" s="3" t="s">
        <v>49</v>
      </c>
      <c r="B2255" s="3" t="s">
        <v>2301</v>
      </c>
      <c r="C2255" s="3" t="s">
        <v>5118</v>
      </c>
      <c r="D2255" s="3" t="s">
        <v>7935</v>
      </c>
      <c r="E2255" s="3" t="s">
        <v>13569</v>
      </c>
      <c r="F2255" s="3" t="s">
        <v>10752</v>
      </c>
      <c r="G2255" s="3" t="s">
        <v>16386</v>
      </c>
      <c r="H2255" s="3" t="s">
        <v>19203</v>
      </c>
      <c r="I2255" s="3" t="s">
        <v>22020</v>
      </c>
    </row>
    <row r="2256" spans="1:9" x14ac:dyDescent="0.25">
      <c r="A2256" s="3" t="s">
        <v>49</v>
      </c>
      <c r="B2256" s="3" t="s">
        <v>2302</v>
      </c>
      <c r="C2256" s="3" t="s">
        <v>5119</v>
      </c>
      <c r="D2256" s="3" t="s">
        <v>7936</v>
      </c>
      <c r="E2256" s="3" t="s">
        <v>13570</v>
      </c>
      <c r="F2256" s="3" t="s">
        <v>10753</v>
      </c>
      <c r="G2256" s="3" t="s">
        <v>16387</v>
      </c>
      <c r="H2256" s="3" t="s">
        <v>19204</v>
      </c>
      <c r="I2256" s="3" t="s">
        <v>22021</v>
      </c>
    </row>
    <row r="2257" spans="1:9" x14ac:dyDescent="0.25">
      <c r="A2257" s="3" t="s">
        <v>49</v>
      </c>
      <c r="B2257" s="3" t="s">
        <v>2303</v>
      </c>
      <c r="C2257" s="3" t="s">
        <v>5120</v>
      </c>
      <c r="D2257" s="3" t="s">
        <v>7937</v>
      </c>
      <c r="E2257" s="3" t="s">
        <v>13571</v>
      </c>
      <c r="F2257" s="3" t="s">
        <v>10754</v>
      </c>
      <c r="G2257" s="3" t="s">
        <v>16388</v>
      </c>
      <c r="H2257" s="3" t="s">
        <v>19205</v>
      </c>
      <c r="I2257" s="3" t="s">
        <v>22022</v>
      </c>
    </row>
    <row r="2258" spans="1:9" x14ac:dyDescent="0.25">
      <c r="A2258" s="3" t="s">
        <v>49</v>
      </c>
      <c r="B2258" s="3" t="s">
        <v>2304</v>
      </c>
      <c r="C2258" s="3" t="s">
        <v>5121</v>
      </c>
      <c r="D2258" s="3" t="s">
        <v>7938</v>
      </c>
      <c r="E2258" s="3" t="s">
        <v>13572</v>
      </c>
      <c r="F2258" s="3" t="s">
        <v>10755</v>
      </c>
      <c r="G2258" s="3" t="s">
        <v>16389</v>
      </c>
      <c r="H2258" s="3" t="s">
        <v>19206</v>
      </c>
      <c r="I2258" s="3" t="s">
        <v>22023</v>
      </c>
    </row>
    <row r="2259" spans="1:9" x14ac:dyDescent="0.25">
      <c r="A2259" s="3" t="s">
        <v>49</v>
      </c>
      <c r="B2259" s="3" t="s">
        <v>2305</v>
      </c>
      <c r="C2259" s="3" t="s">
        <v>5122</v>
      </c>
      <c r="D2259" s="3" t="s">
        <v>7939</v>
      </c>
      <c r="E2259" s="3" t="s">
        <v>13573</v>
      </c>
      <c r="F2259" s="3" t="s">
        <v>10756</v>
      </c>
      <c r="G2259" s="3" t="s">
        <v>16390</v>
      </c>
      <c r="H2259" s="3" t="s">
        <v>19207</v>
      </c>
      <c r="I2259" s="3" t="s">
        <v>22024</v>
      </c>
    </row>
    <row r="2260" spans="1:9" x14ac:dyDescent="0.25">
      <c r="A2260" s="3" t="s">
        <v>49</v>
      </c>
      <c r="B2260" s="3" t="s">
        <v>2306</v>
      </c>
      <c r="C2260" s="3" t="s">
        <v>5123</v>
      </c>
      <c r="D2260" s="3" t="s">
        <v>7940</v>
      </c>
      <c r="E2260" s="3" t="s">
        <v>13574</v>
      </c>
      <c r="F2260" s="3" t="s">
        <v>10757</v>
      </c>
      <c r="G2260" s="3" t="s">
        <v>16391</v>
      </c>
      <c r="H2260" s="3" t="s">
        <v>19208</v>
      </c>
      <c r="I2260" s="3" t="s">
        <v>22025</v>
      </c>
    </row>
    <row r="2261" spans="1:9" x14ac:dyDescent="0.25">
      <c r="A2261" s="3" t="s">
        <v>49</v>
      </c>
      <c r="B2261" s="3" t="s">
        <v>2307</v>
      </c>
      <c r="C2261" s="3" t="s">
        <v>5124</v>
      </c>
      <c r="D2261" s="3" t="s">
        <v>7941</v>
      </c>
      <c r="E2261" s="3" t="s">
        <v>13575</v>
      </c>
      <c r="F2261" s="3" t="s">
        <v>10758</v>
      </c>
      <c r="G2261" s="3" t="s">
        <v>16392</v>
      </c>
      <c r="H2261" s="3" t="s">
        <v>19209</v>
      </c>
      <c r="I2261" s="3" t="s">
        <v>22026</v>
      </c>
    </row>
    <row r="2262" spans="1:9" x14ac:dyDescent="0.25">
      <c r="A2262" s="3" t="s">
        <v>49</v>
      </c>
      <c r="B2262" s="3" t="s">
        <v>2308</v>
      </c>
      <c r="C2262" s="3" t="s">
        <v>5125</v>
      </c>
      <c r="D2262" s="3" t="s">
        <v>7942</v>
      </c>
      <c r="E2262" s="3" t="s">
        <v>13576</v>
      </c>
      <c r="F2262" s="3" t="s">
        <v>10759</v>
      </c>
      <c r="G2262" s="3" t="s">
        <v>16393</v>
      </c>
      <c r="H2262" s="3" t="s">
        <v>19210</v>
      </c>
      <c r="I2262" s="3" t="s">
        <v>22027</v>
      </c>
    </row>
    <row r="2263" spans="1:9" x14ac:dyDescent="0.25">
      <c r="A2263" s="3" t="s">
        <v>49</v>
      </c>
      <c r="B2263" s="3" t="s">
        <v>2309</v>
      </c>
      <c r="C2263" s="3" t="s">
        <v>5126</v>
      </c>
      <c r="D2263" s="3" t="s">
        <v>7943</v>
      </c>
      <c r="E2263" s="3" t="s">
        <v>13577</v>
      </c>
      <c r="F2263" s="3" t="s">
        <v>10760</v>
      </c>
      <c r="G2263" s="3" t="s">
        <v>16394</v>
      </c>
      <c r="H2263" s="3" t="s">
        <v>19211</v>
      </c>
      <c r="I2263" s="3" t="s">
        <v>22028</v>
      </c>
    </row>
    <row r="2264" spans="1:9" x14ac:dyDescent="0.25">
      <c r="A2264" s="3" t="s">
        <v>49</v>
      </c>
      <c r="B2264" s="3" t="s">
        <v>2310</v>
      </c>
      <c r="C2264" s="3" t="s">
        <v>5127</v>
      </c>
      <c r="D2264" s="3" t="s">
        <v>7944</v>
      </c>
      <c r="E2264" s="3" t="s">
        <v>13578</v>
      </c>
      <c r="F2264" s="3" t="s">
        <v>10761</v>
      </c>
      <c r="G2264" s="3" t="s">
        <v>16395</v>
      </c>
      <c r="H2264" s="3" t="s">
        <v>19212</v>
      </c>
      <c r="I2264" s="3" t="s">
        <v>22029</v>
      </c>
    </row>
    <row r="2265" spans="1:9" x14ac:dyDescent="0.25">
      <c r="A2265" s="3" t="s">
        <v>49</v>
      </c>
      <c r="B2265" s="3" t="s">
        <v>2311</v>
      </c>
      <c r="C2265" s="3" t="s">
        <v>5128</v>
      </c>
      <c r="D2265" s="3" t="s">
        <v>7945</v>
      </c>
      <c r="E2265" s="3" t="s">
        <v>13579</v>
      </c>
      <c r="F2265" s="3" t="s">
        <v>10762</v>
      </c>
      <c r="G2265" s="3" t="s">
        <v>16396</v>
      </c>
      <c r="H2265" s="3" t="s">
        <v>19213</v>
      </c>
      <c r="I2265" s="3" t="s">
        <v>22030</v>
      </c>
    </row>
    <row r="2266" spans="1:9" x14ac:dyDescent="0.25">
      <c r="A2266" s="3" t="s">
        <v>49</v>
      </c>
      <c r="B2266" s="3" t="s">
        <v>2312</v>
      </c>
      <c r="C2266" s="3" t="s">
        <v>5129</v>
      </c>
      <c r="D2266" s="3" t="s">
        <v>7946</v>
      </c>
      <c r="E2266" s="3" t="s">
        <v>13580</v>
      </c>
      <c r="F2266" s="3" t="s">
        <v>10763</v>
      </c>
      <c r="G2266" s="3" t="s">
        <v>16397</v>
      </c>
      <c r="H2266" s="3" t="s">
        <v>19214</v>
      </c>
      <c r="I2266" s="3" t="s">
        <v>22031</v>
      </c>
    </row>
    <row r="2267" spans="1:9" x14ac:dyDescent="0.25">
      <c r="A2267" s="3" t="s">
        <v>49</v>
      </c>
      <c r="B2267" s="3" t="s">
        <v>2313</v>
      </c>
      <c r="C2267" s="3" t="s">
        <v>5130</v>
      </c>
      <c r="D2267" s="3" t="s">
        <v>7947</v>
      </c>
      <c r="E2267" s="3" t="s">
        <v>13581</v>
      </c>
      <c r="F2267" s="3" t="s">
        <v>10764</v>
      </c>
      <c r="G2267" s="3" t="s">
        <v>16398</v>
      </c>
      <c r="H2267" s="3" t="s">
        <v>19215</v>
      </c>
      <c r="I2267" s="3" t="s">
        <v>22032</v>
      </c>
    </row>
    <row r="2268" spans="1:9" x14ac:dyDescent="0.25">
      <c r="A2268" s="3" t="s">
        <v>49</v>
      </c>
      <c r="B2268" s="3" t="s">
        <v>2314</v>
      </c>
      <c r="C2268" s="3" t="s">
        <v>5131</v>
      </c>
      <c r="D2268" s="3" t="s">
        <v>7948</v>
      </c>
      <c r="E2268" s="3" t="s">
        <v>13582</v>
      </c>
      <c r="F2268" s="3" t="s">
        <v>10765</v>
      </c>
      <c r="G2268" s="3" t="s">
        <v>16399</v>
      </c>
      <c r="H2268" s="3" t="s">
        <v>19216</v>
      </c>
      <c r="I2268" s="3" t="s">
        <v>22033</v>
      </c>
    </row>
    <row r="2269" spans="1:9" x14ac:dyDescent="0.25">
      <c r="A2269" s="3" t="s">
        <v>49</v>
      </c>
      <c r="B2269" s="3" t="s">
        <v>2315</v>
      </c>
      <c r="C2269" s="3" t="s">
        <v>5132</v>
      </c>
      <c r="D2269" s="3" t="s">
        <v>7949</v>
      </c>
      <c r="E2269" s="3" t="s">
        <v>13583</v>
      </c>
      <c r="F2269" s="3" t="s">
        <v>10766</v>
      </c>
      <c r="G2269" s="3" t="s">
        <v>16400</v>
      </c>
      <c r="H2269" s="3" t="s">
        <v>19217</v>
      </c>
      <c r="I2269" s="3" t="s">
        <v>22034</v>
      </c>
    </row>
    <row r="2270" spans="1:9" x14ac:dyDescent="0.25">
      <c r="A2270" s="3" t="s">
        <v>49</v>
      </c>
      <c r="B2270" s="3" t="s">
        <v>2316</v>
      </c>
      <c r="C2270" s="3" t="s">
        <v>5133</v>
      </c>
      <c r="D2270" s="3" t="s">
        <v>7950</v>
      </c>
      <c r="E2270" s="3" t="s">
        <v>13584</v>
      </c>
      <c r="F2270" s="3" t="s">
        <v>10767</v>
      </c>
      <c r="G2270" s="3" t="s">
        <v>16401</v>
      </c>
      <c r="H2270" s="3" t="s">
        <v>19218</v>
      </c>
      <c r="I2270" s="3" t="s">
        <v>22035</v>
      </c>
    </row>
    <row r="2271" spans="1:9" x14ac:dyDescent="0.25">
      <c r="A2271" s="3" t="s">
        <v>49</v>
      </c>
      <c r="B2271" s="3" t="s">
        <v>2317</v>
      </c>
      <c r="C2271" s="3" t="s">
        <v>5134</v>
      </c>
      <c r="D2271" s="3" t="s">
        <v>7951</v>
      </c>
      <c r="E2271" s="3" t="s">
        <v>13585</v>
      </c>
      <c r="F2271" s="3" t="s">
        <v>10768</v>
      </c>
      <c r="G2271" s="3" t="s">
        <v>16402</v>
      </c>
      <c r="H2271" s="3" t="s">
        <v>19219</v>
      </c>
      <c r="I2271" s="3" t="s">
        <v>22036</v>
      </c>
    </row>
    <row r="2272" spans="1:9" x14ac:dyDescent="0.25">
      <c r="A2272" s="3" t="s">
        <v>49</v>
      </c>
      <c r="B2272" s="3" t="s">
        <v>2318</v>
      </c>
      <c r="C2272" s="3" t="s">
        <v>5135</v>
      </c>
      <c r="D2272" s="3" t="s">
        <v>7952</v>
      </c>
      <c r="E2272" s="3" t="s">
        <v>13586</v>
      </c>
      <c r="F2272" s="3" t="s">
        <v>10769</v>
      </c>
      <c r="G2272" s="3" t="s">
        <v>16403</v>
      </c>
      <c r="H2272" s="3" t="s">
        <v>19220</v>
      </c>
      <c r="I2272" s="3" t="s">
        <v>22037</v>
      </c>
    </row>
    <row r="2273" spans="1:9" x14ac:dyDescent="0.25">
      <c r="A2273" s="3" t="s">
        <v>49</v>
      </c>
      <c r="B2273" s="3" t="s">
        <v>2319</v>
      </c>
      <c r="C2273" s="3" t="s">
        <v>5136</v>
      </c>
      <c r="D2273" s="3" t="s">
        <v>7953</v>
      </c>
      <c r="E2273" s="3" t="s">
        <v>13587</v>
      </c>
      <c r="F2273" s="3" t="s">
        <v>10770</v>
      </c>
      <c r="G2273" s="3" t="s">
        <v>16404</v>
      </c>
      <c r="H2273" s="3" t="s">
        <v>19221</v>
      </c>
      <c r="I2273" s="3" t="s">
        <v>22038</v>
      </c>
    </row>
    <row r="2274" spans="1:9" x14ac:dyDescent="0.25">
      <c r="A2274" s="3" t="s">
        <v>49</v>
      </c>
      <c r="B2274" s="3" t="s">
        <v>2320</v>
      </c>
      <c r="C2274" s="3" t="s">
        <v>5137</v>
      </c>
      <c r="D2274" s="3" t="s">
        <v>7954</v>
      </c>
      <c r="E2274" s="3" t="s">
        <v>13588</v>
      </c>
      <c r="F2274" s="3" t="s">
        <v>10771</v>
      </c>
      <c r="G2274" s="3" t="s">
        <v>16405</v>
      </c>
      <c r="H2274" s="3" t="s">
        <v>19222</v>
      </c>
      <c r="I2274" s="3" t="s">
        <v>22039</v>
      </c>
    </row>
    <row r="2275" spans="1:9" x14ac:dyDescent="0.25">
      <c r="A2275" s="3" t="s">
        <v>49</v>
      </c>
      <c r="B2275" s="3" t="s">
        <v>2321</v>
      </c>
      <c r="C2275" s="3" t="s">
        <v>5138</v>
      </c>
      <c r="D2275" s="3" t="s">
        <v>7955</v>
      </c>
      <c r="E2275" s="3" t="s">
        <v>13589</v>
      </c>
      <c r="F2275" s="3" t="s">
        <v>10772</v>
      </c>
      <c r="G2275" s="3" t="s">
        <v>16406</v>
      </c>
      <c r="H2275" s="3" t="s">
        <v>19223</v>
      </c>
      <c r="I2275" s="3" t="s">
        <v>22040</v>
      </c>
    </row>
    <row r="2276" spans="1:9" x14ac:dyDescent="0.25">
      <c r="A2276" s="3" t="s">
        <v>49</v>
      </c>
      <c r="B2276" s="3" t="s">
        <v>2322</v>
      </c>
      <c r="C2276" s="3" t="s">
        <v>5139</v>
      </c>
      <c r="D2276" s="3" t="s">
        <v>7956</v>
      </c>
      <c r="E2276" s="3" t="s">
        <v>13590</v>
      </c>
      <c r="F2276" s="3" t="s">
        <v>10773</v>
      </c>
      <c r="G2276" s="3" t="s">
        <v>16407</v>
      </c>
      <c r="H2276" s="3" t="s">
        <v>19224</v>
      </c>
      <c r="I2276" s="3" t="s">
        <v>22041</v>
      </c>
    </row>
    <row r="2277" spans="1:9" x14ac:dyDescent="0.25">
      <c r="A2277" s="3" t="s">
        <v>49</v>
      </c>
      <c r="B2277" s="3" t="s">
        <v>2323</v>
      </c>
      <c r="C2277" s="3" t="s">
        <v>5140</v>
      </c>
      <c r="D2277" s="3" t="s">
        <v>7957</v>
      </c>
      <c r="E2277" s="3" t="s">
        <v>13591</v>
      </c>
      <c r="F2277" s="3" t="s">
        <v>10774</v>
      </c>
      <c r="G2277" s="3" t="s">
        <v>16408</v>
      </c>
      <c r="H2277" s="3" t="s">
        <v>19225</v>
      </c>
      <c r="I2277" s="3" t="s">
        <v>22042</v>
      </c>
    </row>
    <row r="2278" spans="1:9" x14ac:dyDescent="0.25">
      <c r="A2278" s="3" t="s">
        <v>49</v>
      </c>
      <c r="B2278" s="3" t="s">
        <v>2324</v>
      </c>
      <c r="C2278" s="3" t="s">
        <v>5141</v>
      </c>
      <c r="D2278" s="3" t="s">
        <v>7958</v>
      </c>
      <c r="E2278" s="3" t="s">
        <v>13592</v>
      </c>
      <c r="F2278" s="3" t="s">
        <v>10775</v>
      </c>
      <c r="G2278" s="3" t="s">
        <v>16409</v>
      </c>
      <c r="H2278" s="3" t="s">
        <v>19226</v>
      </c>
      <c r="I2278" s="3" t="s">
        <v>22043</v>
      </c>
    </row>
    <row r="2279" spans="1:9" x14ac:dyDescent="0.25">
      <c r="A2279" s="3" t="s">
        <v>49</v>
      </c>
      <c r="B2279" s="3" t="s">
        <v>2325</v>
      </c>
      <c r="C2279" s="3" t="s">
        <v>5142</v>
      </c>
      <c r="D2279" s="3" t="s">
        <v>7959</v>
      </c>
      <c r="E2279" s="3" t="s">
        <v>13593</v>
      </c>
      <c r="F2279" s="3" t="s">
        <v>10776</v>
      </c>
      <c r="G2279" s="3" t="s">
        <v>16410</v>
      </c>
      <c r="H2279" s="3" t="s">
        <v>19227</v>
      </c>
      <c r="I2279" s="3" t="s">
        <v>22044</v>
      </c>
    </row>
    <row r="2280" spans="1:9" x14ac:dyDescent="0.25">
      <c r="A2280" s="3" t="s">
        <v>49</v>
      </c>
      <c r="B2280" s="3" t="s">
        <v>2326</v>
      </c>
      <c r="C2280" s="3" t="s">
        <v>5143</v>
      </c>
      <c r="D2280" s="3" t="s">
        <v>7960</v>
      </c>
      <c r="E2280" s="3" t="s">
        <v>13594</v>
      </c>
      <c r="F2280" s="3" t="s">
        <v>10777</v>
      </c>
      <c r="G2280" s="3" t="s">
        <v>16411</v>
      </c>
      <c r="H2280" s="3" t="s">
        <v>19228</v>
      </c>
      <c r="I2280" s="3" t="s">
        <v>22045</v>
      </c>
    </row>
    <row r="2281" spans="1:9" x14ac:dyDescent="0.25">
      <c r="A2281" s="3" t="s">
        <v>49</v>
      </c>
      <c r="B2281" s="3" t="s">
        <v>2327</v>
      </c>
      <c r="C2281" s="3" t="s">
        <v>5144</v>
      </c>
      <c r="D2281" s="3" t="s">
        <v>7961</v>
      </c>
      <c r="E2281" s="3" t="s">
        <v>13595</v>
      </c>
      <c r="F2281" s="3" t="s">
        <v>10778</v>
      </c>
      <c r="G2281" s="3" t="s">
        <v>16412</v>
      </c>
      <c r="H2281" s="3" t="s">
        <v>19229</v>
      </c>
      <c r="I2281" s="3" t="s">
        <v>22046</v>
      </c>
    </row>
    <row r="2282" spans="1:9" x14ac:dyDescent="0.25">
      <c r="A2282" s="3" t="s">
        <v>49</v>
      </c>
      <c r="B2282" s="3" t="s">
        <v>2328</v>
      </c>
      <c r="C2282" s="3" t="s">
        <v>5145</v>
      </c>
      <c r="D2282" s="3" t="s">
        <v>7962</v>
      </c>
      <c r="E2282" s="3" t="s">
        <v>13596</v>
      </c>
      <c r="F2282" s="3" t="s">
        <v>10779</v>
      </c>
      <c r="G2282" s="3" t="s">
        <v>16413</v>
      </c>
      <c r="H2282" s="3" t="s">
        <v>19230</v>
      </c>
      <c r="I2282" s="3" t="s">
        <v>22047</v>
      </c>
    </row>
    <row r="2283" spans="1:9" x14ac:dyDescent="0.25">
      <c r="A2283" s="3" t="s">
        <v>49</v>
      </c>
      <c r="B2283" s="3" t="s">
        <v>2329</v>
      </c>
      <c r="C2283" s="3" t="s">
        <v>5146</v>
      </c>
      <c r="D2283" s="3" t="s">
        <v>7963</v>
      </c>
      <c r="E2283" s="3" t="s">
        <v>13597</v>
      </c>
      <c r="F2283" s="3" t="s">
        <v>10780</v>
      </c>
      <c r="G2283" s="3" t="s">
        <v>16414</v>
      </c>
      <c r="H2283" s="3" t="s">
        <v>19231</v>
      </c>
      <c r="I2283" s="3" t="s">
        <v>22048</v>
      </c>
    </row>
    <row r="2284" spans="1:9" x14ac:dyDescent="0.25">
      <c r="A2284" s="3" t="s">
        <v>49</v>
      </c>
      <c r="B2284" s="3" t="s">
        <v>2330</v>
      </c>
      <c r="C2284" s="3" t="s">
        <v>5147</v>
      </c>
      <c r="D2284" s="3" t="s">
        <v>7964</v>
      </c>
      <c r="E2284" s="3" t="s">
        <v>13598</v>
      </c>
      <c r="F2284" s="3" t="s">
        <v>10781</v>
      </c>
      <c r="G2284" s="3" t="s">
        <v>16415</v>
      </c>
      <c r="H2284" s="3" t="s">
        <v>19232</v>
      </c>
      <c r="I2284" s="3" t="s">
        <v>22049</v>
      </c>
    </row>
    <row r="2285" spans="1:9" x14ac:dyDescent="0.25">
      <c r="A2285" s="3" t="s">
        <v>49</v>
      </c>
      <c r="B2285" s="3" t="s">
        <v>2331</v>
      </c>
      <c r="C2285" s="3" t="s">
        <v>5148</v>
      </c>
      <c r="D2285" s="3" t="s">
        <v>7965</v>
      </c>
      <c r="E2285" s="3" t="s">
        <v>13599</v>
      </c>
      <c r="F2285" s="3" t="s">
        <v>10782</v>
      </c>
      <c r="G2285" s="3" t="s">
        <v>16416</v>
      </c>
      <c r="H2285" s="3" t="s">
        <v>19233</v>
      </c>
      <c r="I2285" s="3" t="s">
        <v>22050</v>
      </c>
    </row>
    <row r="2286" spans="1:9" x14ac:dyDescent="0.25">
      <c r="A2286" s="3" t="s">
        <v>49</v>
      </c>
      <c r="B2286" s="3" t="s">
        <v>2332</v>
      </c>
      <c r="C2286" s="3" t="s">
        <v>5149</v>
      </c>
      <c r="D2286" s="3" t="s">
        <v>7966</v>
      </c>
      <c r="E2286" s="3" t="s">
        <v>13600</v>
      </c>
      <c r="F2286" s="3" t="s">
        <v>10783</v>
      </c>
      <c r="G2286" s="3" t="s">
        <v>16417</v>
      </c>
      <c r="H2286" s="3" t="s">
        <v>19234</v>
      </c>
      <c r="I2286" s="3" t="s">
        <v>22051</v>
      </c>
    </row>
    <row r="2287" spans="1:9" x14ac:dyDescent="0.25">
      <c r="A2287" s="3" t="s">
        <v>49</v>
      </c>
      <c r="B2287" s="3" t="s">
        <v>2333</v>
      </c>
      <c r="C2287" s="3" t="s">
        <v>5150</v>
      </c>
      <c r="D2287" s="3" t="s">
        <v>7967</v>
      </c>
      <c r="E2287" s="3" t="s">
        <v>13601</v>
      </c>
      <c r="F2287" s="3" t="s">
        <v>10784</v>
      </c>
      <c r="G2287" s="3" t="s">
        <v>16418</v>
      </c>
      <c r="H2287" s="3" t="s">
        <v>19235</v>
      </c>
      <c r="I2287" s="3" t="s">
        <v>22052</v>
      </c>
    </row>
    <row r="2288" spans="1:9" x14ac:dyDescent="0.25">
      <c r="A2288" s="3" t="s">
        <v>49</v>
      </c>
      <c r="B2288" s="3" t="s">
        <v>2334</v>
      </c>
      <c r="C2288" s="3" t="s">
        <v>5151</v>
      </c>
      <c r="D2288" s="3" t="s">
        <v>7968</v>
      </c>
      <c r="E2288" s="3" t="s">
        <v>13602</v>
      </c>
      <c r="F2288" s="3" t="s">
        <v>10785</v>
      </c>
      <c r="G2288" s="3" t="s">
        <v>16419</v>
      </c>
      <c r="H2288" s="3" t="s">
        <v>19236</v>
      </c>
      <c r="I2288" s="3" t="s">
        <v>22053</v>
      </c>
    </row>
    <row r="2289" spans="1:9" x14ac:dyDescent="0.25">
      <c r="A2289" s="3" t="s">
        <v>49</v>
      </c>
      <c r="B2289" s="3" t="s">
        <v>2335</v>
      </c>
      <c r="C2289" s="3" t="s">
        <v>5152</v>
      </c>
      <c r="D2289" s="3" t="s">
        <v>7969</v>
      </c>
      <c r="E2289" s="3" t="s">
        <v>13603</v>
      </c>
      <c r="F2289" s="3" t="s">
        <v>10786</v>
      </c>
      <c r="G2289" s="3" t="s">
        <v>16420</v>
      </c>
      <c r="H2289" s="3" t="s">
        <v>19237</v>
      </c>
      <c r="I2289" s="3" t="s">
        <v>22054</v>
      </c>
    </row>
    <row r="2290" spans="1:9" x14ac:dyDescent="0.25">
      <c r="A2290" s="3" t="s">
        <v>49</v>
      </c>
      <c r="B2290" s="3" t="s">
        <v>2336</v>
      </c>
      <c r="C2290" s="3" t="s">
        <v>5153</v>
      </c>
      <c r="D2290" s="3" t="s">
        <v>7970</v>
      </c>
      <c r="E2290" s="3" t="s">
        <v>13604</v>
      </c>
      <c r="F2290" s="3" t="s">
        <v>10787</v>
      </c>
      <c r="G2290" s="3" t="s">
        <v>16421</v>
      </c>
      <c r="H2290" s="3" t="s">
        <v>19238</v>
      </c>
      <c r="I2290" s="3" t="s">
        <v>22055</v>
      </c>
    </row>
    <row r="2291" spans="1:9" x14ac:dyDescent="0.25">
      <c r="A2291" s="3" t="s">
        <v>49</v>
      </c>
      <c r="B2291" s="3" t="s">
        <v>2337</v>
      </c>
      <c r="C2291" s="3" t="s">
        <v>5154</v>
      </c>
      <c r="D2291" s="3" t="s">
        <v>7971</v>
      </c>
      <c r="E2291" s="3" t="s">
        <v>13605</v>
      </c>
      <c r="F2291" s="3" t="s">
        <v>10788</v>
      </c>
      <c r="G2291" s="3" t="s">
        <v>16422</v>
      </c>
      <c r="H2291" s="3" t="s">
        <v>19239</v>
      </c>
      <c r="I2291" s="3" t="s">
        <v>22056</v>
      </c>
    </row>
    <row r="2292" spans="1:9" x14ac:dyDescent="0.25">
      <c r="A2292" s="3" t="s">
        <v>49</v>
      </c>
      <c r="B2292" s="3" t="s">
        <v>2338</v>
      </c>
      <c r="C2292" s="3" t="s">
        <v>5155</v>
      </c>
      <c r="D2292" s="3" t="s">
        <v>7972</v>
      </c>
      <c r="E2292" s="3" t="s">
        <v>13606</v>
      </c>
      <c r="F2292" s="3" t="s">
        <v>10789</v>
      </c>
      <c r="G2292" s="3" t="s">
        <v>16423</v>
      </c>
      <c r="H2292" s="3" t="s">
        <v>19240</v>
      </c>
      <c r="I2292" s="3" t="s">
        <v>22057</v>
      </c>
    </row>
    <row r="2293" spans="1:9" x14ac:dyDescent="0.25">
      <c r="A2293" s="3" t="s">
        <v>49</v>
      </c>
      <c r="B2293" s="3" t="s">
        <v>2339</v>
      </c>
      <c r="C2293" s="3" t="s">
        <v>5156</v>
      </c>
      <c r="D2293" s="3" t="s">
        <v>7973</v>
      </c>
      <c r="E2293" s="3" t="s">
        <v>13607</v>
      </c>
      <c r="F2293" s="3" t="s">
        <v>10790</v>
      </c>
      <c r="G2293" s="3" t="s">
        <v>16424</v>
      </c>
      <c r="H2293" s="3" t="s">
        <v>19241</v>
      </c>
      <c r="I2293" s="3" t="s">
        <v>22058</v>
      </c>
    </row>
    <row r="2294" spans="1:9" x14ac:dyDescent="0.25">
      <c r="A2294" s="3" t="s">
        <v>49</v>
      </c>
      <c r="B2294" s="3" t="s">
        <v>2340</v>
      </c>
      <c r="C2294" s="3" t="s">
        <v>5157</v>
      </c>
      <c r="D2294" s="3" t="s">
        <v>7974</v>
      </c>
      <c r="E2294" s="3" t="s">
        <v>13608</v>
      </c>
      <c r="F2294" s="3" t="s">
        <v>10791</v>
      </c>
      <c r="G2294" s="3" t="s">
        <v>16425</v>
      </c>
      <c r="H2294" s="3" t="s">
        <v>19242</v>
      </c>
      <c r="I2294" s="3" t="s">
        <v>22059</v>
      </c>
    </row>
    <row r="2295" spans="1:9" x14ac:dyDescent="0.25">
      <c r="A2295" s="3" t="s">
        <v>49</v>
      </c>
      <c r="B2295" s="3" t="s">
        <v>2341</v>
      </c>
      <c r="C2295" s="3" t="s">
        <v>5158</v>
      </c>
      <c r="D2295" s="3" t="s">
        <v>7975</v>
      </c>
      <c r="E2295" s="3" t="s">
        <v>13609</v>
      </c>
      <c r="F2295" s="3" t="s">
        <v>10792</v>
      </c>
      <c r="G2295" s="3" t="s">
        <v>16426</v>
      </c>
      <c r="H2295" s="3" t="s">
        <v>19243</v>
      </c>
      <c r="I2295" s="3" t="s">
        <v>22060</v>
      </c>
    </row>
    <row r="2296" spans="1:9" x14ac:dyDescent="0.25">
      <c r="A2296" s="3" t="s">
        <v>49</v>
      </c>
      <c r="B2296" s="3" t="s">
        <v>2342</v>
      </c>
      <c r="C2296" s="3" t="s">
        <v>5159</v>
      </c>
      <c r="D2296" s="3" t="s">
        <v>7976</v>
      </c>
      <c r="E2296" s="3" t="s">
        <v>13610</v>
      </c>
      <c r="F2296" s="3" t="s">
        <v>10793</v>
      </c>
      <c r="G2296" s="3" t="s">
        <v>16427</v>
      </c>
      <c r="H2296" s="3" t="s">
        <v>19244</v>
      </c>
      <c r="I2296" s="3" t="s">
        <v>22061</v>
      </c>
    </row>
    <row r="2297" spans="1:9" x14ac:dyDescent="0.25">
      <c r="A2297" s="3" t="s">
        <v>49</v>
      </c>
      <c r="B2297" s="3" t="s">
        <v>2343</v>
      </c>
      <c r="C2297" s="3" t="s">
        <v>5160</v>
      </c>
      <c r="D2297" s="3" t="s">
        <v>7977</v>
      </c>
      <c r="E2297" s="3" t="s">
        <v>13611</v>
      </c>
      <c r="F2297" s="3" t="s">
        <v>10794</v>
      </c>
      <c r="G2297" s="3" t="s">
        <v>16428</v>
      </c>
      <c r="H2297" s="3" t="s">
        <v>19245</v>
      </c>
      <c r="I2297" s="3" t="s">
        <v>22062</v>
      </c>
    </row>
    <row r="2298" spans="1:9" x14ac:dyDescent="0.25">
      <c r="A2298" s="3" t="s">
        <v>49</v>
      </c>
      <c r="B2298" s="3" t="s">
        <v>2344</v>
      </c>
      <c r="C2298" s="3" t="s">
        <v>5161</v>
      </c>
      <c r="D2298" s="3" t="s">
        <v>7978</v>
      </c>
      <c r="E2298" s="3" t="s">
        <v>13612</v>
      </c>
      <c r="F2298" s="3" t="s">
        <v>10795</v>
      </c>
      <c r="G2298" s="3" t="s">
        <v>16429</v>
      </c>
      <c r="H2298" s="3" t="s">
        <v>19246</v>
      </c>
      <c r="I2298" s="3" t="s">
        <v>22063</v>
      </c>
    </row>
    <row r="2299" spans="1:9" x14ac:dyDescent="0.25">
      <c r="A2299" s="3" t="s">
        <v>49</v>
      </c>
      <c r="B2299" s="3" t="s">
        <v>2345</v>
      </c>
      <c r="C2299" s="3" t="s">
        <v>5162</v>
      </c>
      <c r="D2299" s="3" t="s">
        <v>7979</v>
      </c>
      <c r="E2299" s="3" t="s">
        <v>13613</v>
      </c>
      <c r="F2299" s="3" t="s">
        <v>10796</v>
      </c>
      <c r="G2299" s="3" t="s">
        <v>16430</v>
      </c>
      <c r="H2299" s="3" t="s">
        <v>19247</v>
      </c>
      <c r="I2299" s="3" t="s">
        <v>22064</v>
      </c>
    </row>
    <row r="2300" spans="1:9" x14ac:dyDescent="0.25">
      <c r="A2300" s="3" t="s">
        <v>49</v>
      </c>
      <c r="B2300" s="3" t="s">
        <v>2346</v>
      </c>
      <c r="C2300" s="3" t="s">
        <v>5163</v>
      </c>
      <c r="D2300" s="3" t="s">
        <v>7980</v>
      </c>
      <c r="E2300" s="3" t="s">
        <v>13614</v>
      </c>
      <c r="F2300" s="3" t="s">
        <v>10797</v>
      </c>
      <c r="G2300" s="3" t="s">
        <v>16431</v>
      </c>
      <c r="H2300" s="3" t="s">
        <v>19248</v>
      </c>
      <c r="I2300" s="3" t="s">
        <v>22065</v>
      </c>
    </row>
    <row r="2301" spans="1:9" x14ac:dyDescent="0.25">
      <c r="A2301" s="3" t="s">
        <v>49</v>
      </c>
      <c r="B2301" s="3" t="s">
        <v>2347</v>
      </c>
      <c r="C2301" s="3" t="s">
        <v>5164</v>
      </c>
      <c r="D2301" s="3" t="s">
        <v>7981</v>
      </c>
      <c r="E2301" s="3" t="s">
        <v>13615</v>
      </c>
      <c r="F2301" s="3" t="s">
        <v>10798</v>
      </c>
      <c r="G2301" s="3" t="s">
        <v>16432</v>
      </c>
      <c r="H2301" s="3" t="s">
        <v>19249</v>
      </c>
      <c r="I2301" s="3" t="s">
        <v>22066</v>
      </c>
    </row>
    <row r="2302" spans="1:9" x14ac:dyDescent="0.25">
      <c r="A2302" s="3" t="s">
        <v>49</v>
      </c>
      <c r="B2302" s="3" t="s">
        <v>2348</v>
      </c>
      <c r="C2302" s="3" t="s">
        <v>5165</v>
      </c>
      <c r="D2302" s="3" t="s">
        <v>7982</v>
      </c>
      <c r="E2302" s="3" t="s">
        <v>13616</v>
      </c>
      <c r="F2302" s="3" t="s">
        <v>10799</v>
      </c>
      <c r="G2302" s="3" t="s">
        <v>16433</v>
      </c>
      <c r="H2302" s="3" t="s">
        <v>19250</v>
      </c>
      <c r="I2302" s="3" t="s">
        <v>22067</v>
      </c>
    </row>
    <row r="2303" spans="1:9" x14ac:dyDescent="0.25">
      <c r="A2303" s="3" t="s">
        <v>49</v>
      </c>
      <c r="B2303" s="3" t="s">
        <v>2349</v>
      </c>
      <c r="C2303" s="3" t="s">
        <v>5166</v>
      </c>
      <c r="D2303" s="3" t="s">
        <v>7983</v>
      </c>
      <c r="E2303" s="3" t="s">
        <v>13617</v>
      </c>
      <c r="F2303" s="3" t="s">
        <v>10800</v>
      </c>
      <c r="G2303" s="3" t="s">
        <v>16434</v>
      </c>
      <c r="H2303" s="3" t="s">
        <v>19251</v>
      </c>
      <c r="I2303" s="3" t="s">
        <v>22068</v>
      </c>
    </row>
    <row r="2304" spans="1:9" x14ac:dyDescent="0.25">
      <c r="A2304" s="3" t="s">
        <v>49</v>
      </c>
      <c r="B2304" s="3" t="s">
        <v>2350</v>
      </c>
      <c r="C2304" s="3" t="s">
        <v>5167</v>
      </c>
      <c r="D2304" s="3" t="s">
        <v>7984</v>
      </c>
      <c r="E2304" s="3" t="s">
        <v>13618</v>
      </c>
      <c r="F2304" s="3" t="s">
        <v>10801</v>
      </c>
      <c r="G2304" s="3" t="s">
        <v>16435</v>
      </c>
      <c r="H2304" s="3" t="s">
        <v>19252</v>
      </c>
      <c r="I2304" s="3" t="s">
        <v>22069</v>
      </c>
    </row>
    <row r="2305" spans="1:9" x14ac:dyDescent="0.25">
      <c r="A2305" s="3" t="s">
        <v>49</v>
      </c>
      <c r="B2305" s="3" t="s">
        <v>2351</v>
      </c>
      <c r="C2305" s="3" t="s">
        <v>5168</v>
      </c>
      <c r="D2305" s="3" t="s">
        <v>7985</v>
      </c>
      <c r="E2305" s="3" t="s">
        <v>13619</v>
      </c>
      <c r="F2305" s="3" t="s">
        <v>10802</v>
      </c>
      <c r="G2305" s="3" t="s">
        <v>16436</v>
      </c>
      <c r="H2305" s="3" t="s">
        <v>19253</v>
      </c>
      <c r="I2305" s="3" t="s">
        <v>22070</v>
      </c>
    </row>
    <row r="2306" spans="1:9" x14ac:dyDescent="0.25">
      <c r="A2306" s="3" t="s">
        <v>49</v>
      </c>
      <c r="B2306" s="3" t="s">
        <v>2352</v>
      </c>
      <c r="C2306" s="3" t="s">
        <v>5169</v>
      </c>
      <c r="D2306" s="3" t="s">
        <v>7986</v>
      </c>
      <c r="E2306" s="3" t="s">
        <v>13620</v>
      </c>
      <c r="F2306" s="3" t="s">
        <v>10803</v>
      </c>
      <c r="G2306" s="3" t="s">
        <v>16437</v>
      </c>
      <c r="H2306" s="3" t="s">
        <v>19254</v>
      </c>
      <c r="I2306" s="3" t="s">
        <v>22071</v>
      </c>
    </row>
    <row r="2307" spans="1:9" x14ac:dyDescent="0.25">
      <c r="A2307" s="3" t="s">
        <v>49</v>
      </c>
      <c r="B2307" s="3" t="s">
        <v>2353</v>
      </c>
      <c r="C2307" s="3" t="s">
        <v>5170</v>
      </c>
      <c r="D2307" s="3" t="s">
        <v>7987</v>
      </c>
      <c r="E2307" s="3" t="s">
        <v>13621</v>
      </c>
      <c r="F2307" s="3" t="s">
        <v>10804</v>
      </c>
      <c r="G2307" s="3" t="s">
        <v>16438</v>
      </c>
      <c r="H2307" s="3" t="s">
        <v>19255</v>
      </c>
      <c r="I2307" s="3" t="s">
        <v>22072</v>
      </c>
    </row>
    <row r="2308" spans="1:9" x14ac:dyDescent="0.25">
      <c r="A2308" s="3" t="s">
        <v>49</v>
      </c>
      <c r="B2308" s="3" t="s">
        <v>2354</v>
      </c>
      <c r="C2308" s="3" t="s">
        <v>5171</v>
      </c>
      <c r="D2308" s="3" t="s">
        <v>7988</v>
      </c>
      <c r="E2308" s="3" t="s">
        <v>13622</v>
      </c>
      <c r="F2308" s="3" t="s">
        <v>10805</v>
      </c>
      <c r="G2308" s="3" t="s">
        <v>16439</v>
      </c>
      <c r="H2308" s="3" t="s">
        <v>19256</v>
      </c>
      <c r="I2308" s="3" t="s">
        <v>22073</v>
      </c>
    </row>
    <row r="2309" spans="1:9" x14ac:dyDescent="0.25">
      <c r="A2309" s="3" t="s">
        <v>49</v>
      </c>
      <c r="B2309" s="3" t="s">
        <v>2355</v>
      </c>
      <c r="C2309" s="3" t="s">
        <v>5172</v>
      </c>
      <c r="D2309" s="3" t="s">
        <v>7989</v>
      </c>
      <c r="E2309" s="3" t="s">
        <v>13623</v>
      </c>
      <c r="F2309" s="3" t="s">
        <v>10806</v>
      </c>
      <c r="G2309" s="3" t="s">
        <v>16440</v>
      </c>
      <c r="H2309" s="3" t="s">
        <v>19257</v>
      </c>
      <c r="I2309" s="3" t="s">
        <v>22074</v>
      </c>
    </row>
    <row r="2310" spans="1:9" x14ac:dyDescent="0.25">
      <c r="A2310" s="3" t="s">
        <v>49</v>
      </c>
      <c r="B2310" s="3" t="s">
        <v>2356</v>
      </c>
      <c r="C2310" s="3" t="s">
        <v>5173</v>
      </c>
      <c r="D2310" s="3" t="s">
        <v>7990</v>
      </c>
      <c r="E2310" s="3" t="s">
        <v>13624</v>
      </c>
      <c r="F2310" s="3" t="s">
        <v>10807</v>
      </c>
      <c r="G2310" s="3" t="s">
        <v>16441</v>
      </c>
      <c r="H2310" s="3" t="s">
        <v>19258</v>
      </c>
      <c r="I2310" s="3" t="s">
        <v>22075</v>
      </c>
    </row>
    <row r="2311" spans="1:9" x14ac:dyDescent="0.25">
      <c r="A2311" s="3" t="s">
        <v>49</v>
      </c>
      <c r="B2311" s="3" t="s">
        <v>2357</v>
      </c>
      <c r="C2311" s="3" t="s">
        <v>5174</v>
      </c>
      <c r="D2311" s="3" t="s">
        <v>7991</v>
      </c>
      <c r="E2311" s="3" t="s">
        <v>13625</v>
      </c>
      <c r="F2311" s="3" t="s">
        <v>10808</v>
      </c>
      <c r="G2311" s="3" t="s">
        <v>16442</v>
      </c>
      <c r="H2311" s="3" t="s">
        <v>19259</v>
      </c>
      <c r="I2311" s="3" t="s">
        <v>22076</v>
      </c>
    </row>
    <row r="2312" spans="1:9" x14ac:dyDescent="0.25">
      <c r="A2312" s="3" t="s">
        <v>49</v>
      </c>
      <c r="B2312" s="3" t="s">
        <v>2358</v>
      </c>
      <c r="C2312" s="3" t="s">
        <v>5175</v>
      </c>
      <c r="D2312" s="3" t="s">
        <v>7992</v>
      </c>
      <c r="E2312" s="3" t="s">
        <v>13626</v>
      </c>
      <c r="F2312" s="3" t="s">
        <v>10809</v>
      </c>
      <c r="G2312" s="3" t="s">
        <v>16443</v>
      </c>
      <c r="H2312" s="3" t="s">
        <v>19260</v>
      </c>
      <c r="I2312" s="3" t="s">
        <v>22077</v>
      </c>
    </row>
    <row r="2313" spans="1:9" x14ac:dyDescent="0.25">
      <c r="A2313" s="3" t="s">
        <v>49</v>
      </c>
      <c r="B2313" s="3" t="s">
        <v>2359</v>
      </c>
      <c r="C2313" s="3" t="s">
        <v>5176</v>
      </c>
      <c r="D2313" s="3" t="s">
        <v>7993</v>
      </c>
      <c r="E2313" s="3" t="s">
        <v>13627</v>
      </c>
      <c r="F2313" s="3" t="s">
        <v>10810</v>
      </c>
      <c r="G2313" s="3" t="s">
        <v>16444</v>
      </c>
      <c r="H2313" s="3" t="s">
        <v>19261</v>
      </c>
      <c r="I2313" s="3" t="s">
        <v>22078</v>
      </c>
    </row>
    <row r="2314" spans="1:9" x14ac:dyDescent="0.25">
      <c r="A2314" s="3" t="s">
        <v>49</v>
      </c>
      <c r="B2314" s="3" t="s">
        <v>2360</v>
      </c>
      <c r="C2314" s="3" t="s">
        <v>5177</v>
      </c>
      <c r="D2314" s="3" t="s">
        <v>7994</v>
      </c>
      <c r="E2314" s="3" t="s">
        <v>13628</v>
      </c>
      <c r="F2314" s="3" t="s">
        <v>10811</v>
      </c>
      <c r="G2314" s="3" t="s">
        <v>16445</v>
      </c>
      <c r="H2314" s="3" t="s">
        <v>19262</v>
      </c>
      <c r="I2314" s="3" t="s">
        <v>22079</v>
      </c>
    </row>
    <row r="2315" spans="1:9" x14ac:dyDescent="0.25">
      <c r="A2315" s="3" t="s">
        <v>49</v>
      </c>
      <c r="B2315" s="3" t="s">
        <v>2361</v>
      </c>
      <c r="C2315" s="3" t="s">
        <v>5178</v>
      </c>
      <c r="D2315" s="3" t="s">
        <v>7995</v>
      </c>
      <c r="E2315" s="3" t="s">
        <v>13629</v>
      </c>
      <c r="F2315" s="3" t="s">
        <v>10812</v>
      </c>
      <c r="G2315" s="3" t="s">
        <v>16446</v>
      </c>
      <c r="H2315" s="3" t="s">
        <v>19263</v>
      </c>
      <c r="I2315" s="3" t="s">
        <v>22080</v>
      </c>
    </row>
    <row r="2316" spans="1:9" x14ac:dyDescent="0.25">
      <c r="A2316" s="3" t="s">
        <v>49</v>
      </c>
      <c r="B2316" s="3" t="s">
        <v>2362</v>
      </c>
      <c r="C2316" s="3" t="s">
        <v>5179</v>
      </c>
      <c r="D2316" s="3" t="s">
        <v>7996</v>
      </c>
      <c r="E2316" s="3" t="s">
        <v>13630</v>
      </c>
      <c r="F2316" s="3" t="s">
        <v>10813</v>
      </c>
      <c r="G2316" s="3" t="s">
        <v>16447</v>
      </c>
      <c r="H2316" s="3" t="s">
        <v>19264</v>
      </c>
      <c r="I2316" s="3" t="s">
        <v>22081</v>
      </c>
    </row>
    <row r="2317" spans="1:9" x14ac:dyDescent="0.25">
      <c r="A2317" s="3" t="s">
        <v>49</v>
      </c>
      <c r="B2317" s="3" t="s">
        <v>2363</v>
      </c>
      <c r="C2317" s="3" t="s">
        <v>5180</v>
      </c>
      <c r="D2317" s="3" t="s">
        <v>7997</v>
      </c>
      <c r="E2317" s="3" t="s">
        <v>13631</v>
      </c>
      <c r="F2317" s="3" t="s">
        <v>10814</v>
      </c>
      <c r="G2317" s="3" t="s">
        <v>16448</v>
      </c>
      <c r="H2317" s="3" t="s">
        <v>19265</v>
      </c>
      <c r="I2317" s="3" t="s">
        <v>22082</v>
      </c>
    </row>
    <row r="2318" spans="1:9" x14ac:dyDescent="0.25">
      <c r="A2318" s="3" t="s">
        <v>49</v>
      </c>
      <c r="B2318" s="3" t="s">
        <v>2364</v>
      </c>
      <c r="C2318" s="3" t="s">
        <v>5181</v>
      </c>
      <c r="D2318" s="3" t="s">
        <v>7998</v>
      </c>
      <c r="E2318" s="3" t="s">
        <v>13632</v>
      </c>
      <c r="F2318" s="3" t="s">
        <v>10815</v>
      </c>
      <c r="G2318" s="3" t="s">
        <v>16449</v>
      </c>
      <c r="H2318" s="3" t="s">
        <v>19266</v>
      </c>
      <c r="I2318" s="3" t="s">
        <v>22083</v>
      </c>
    </row>
    <row r="2319" spans="1:9" x14ac:dyDescent="0.25">
      <c r="A2319" s="3" t="s">
        <v>49</v>
      </c>
      <c r="B2319" s="3" t="s">
        <v>2365</v>
      </c>
      <c r="C2319" s="3" t="s">
        <v>5182</v>
      </c>
      <c r="D2319" s="3" t="s">
        <v>7999</v>
      </c>
      <c r="E2319" s="3" t="s">
        <v>13633</v>
      </c>
      <c r="F2319" s="3" t="s">
        <v>10816</v>
      </c>
      <c r="G2319" s="3" t="s">
        <v>16450</v>
      </c>
      <c r="H2319" s="3" t="s">
        <v>19267</v>
      </c>
      <c r="I2319" s="3" t="s">
        <v>22084</v>
      </c>
    </row>
    <row r="2320" spans="1:9" x14ac:dyDescent="0.25">
      <c r="A2320" s="3" t="s">
        <v>49</v>
      </c>
      <c r="B2320" s="3" t="s">
        <v>2366</v>
      </c>
      <c r="C2320" s="3" t="s">
        <v>5183</v>
      </c>
      <c r="D2320" s="3" t="s">
        <v>8000</v>
      </c>
      <c r="E2320" s="3" t="s">
        <v>13634</v>
      </c>
      <c r="F2320" s="3" t="s">
        <v>10817</v>
      </c>
      <c r="G2320" s="3" t="s">
        <v>16451</v>
      </c>
      <c r="H2320" s="3" t="s">
        <v>19268</v>
      </c>
      <c r="I2320" s="3" t="s">
        <v>22085</v>
      </c>
    </row>
    <row r="2321" spans="1:9" x14ac:dyDescent="0.25">
      <c r="A2321" s="3" t="s">
        <v>49</v>
      </c>
      <c r="B2321" s="3" t="s">
        <v>2367</v>
      </c>
      <c r="C2321" s="3" t="s">
        <v>5184</v>
      </c>
      <c r="D2321" s="3" t="s">
        <v>8001</v>
      </c>
      <c r="E2321" s="3" t="s">
        <v>13635</v>
      </c>
      <c r="F2321" s="3" t="s">
        <v>10818</v>
      </c>
      <c r="G2321" s="3" t="s">
        <v>16452</v>
      </c>
      <c r="H2321" s="3" t="s">
        <v>19269</v>
      </c>
      <c r="I2321" s="3" t="s">
        <v>22086</v>
      </c>
    </row>
    <row r="2322" spans="1:9" x14ac:dyDescent="0.25">
      <c r="A2322" s="3" t="s">
        <v>49</v>
      </c>
      <c r="B2322" s="3" t="s">
        <v>2368</v>
      </c>
      <c r="C2322" s="3" t="s">
        <v>5185</v>
      </c>
      <c r="D2322" s="3" t="s">
        <v>8002</v>
      </c>
      <c r="E2322" s="3" t="s">
        <v>13636</v>
      </c>
      <c r="F2322" s="3" t="s">
        <v>10819</v>
      </c>
      <c r="G2322" s="3" t="s">
        <v>16453</v>
      </c>
      <c r="H2322" s="3" t="s">
        <v>19270</v>
      </c>
      <c r="I2322" s="3" t="s">
        <v>22087</v>
      </c>
    </row>
    <row r="2323" spans="1:9" x14ac:dyDescent="0.25">
      <c r="A2323" s="3" t="s">
        <v>49</v>
      </c>
      <c r="B2323" s="3" t="s">
        <v>2369</v>
      </c>
      <c r="C2323" s="3" t="s">
        <v>5186</v>
      </c>
      <c r="D2323" s="3" t="s">
        <v>8003</v>
      </c>
      <c r="E2323" s="3" t="s">
        <v>13637</v>
      </c>
      <c r="F2323" s="3" t="s">
        <v>10820</v>
      </c>
      <c r="G2323" s="3" t="s">
        <v>16454</v>
      </c>
      <c r="H2323" s="3" t="s">
        <v>19271</v>
      </c>
      <c r="I2323" s="3" t="s">
        <v>22088</v>
      </c>
    </row>
    <row r="2324" spans="1:9" x14ac:dyDescent="0.25">
      <c r="A2324" s="3" t="s">
        <v>49</v>
      </c>
      <c r="B2324" s="3" t="s">
        <v>2370</v>
      </c>
      <c r="C2324" s="3" t="s">
        <v>5187</v>
      </c>
      <c r="D2324" s="3" t="s">
        <v>8004</v>
      </c>
      <c r="E2324" s="3" t="s">
        <v>13638</v>
      </c>
      <c r="F2324" s="3" t="s">
        <v>10821</v>
      </c>
      <c r="G2324" s="3" t="s">
        <v>16455</v>
      </c>
      <c r="H2324" s="3" t="s">
        <v>19272</v>
      </c>
      <c r="I2324" s="3" t="s">
        <v>22089</v>
      </c>
    </row>
    <row r="2325" spans="1:9" x14ac:dyDescent="0.25">
      <c r="A2325" s="3" t="s">
        <v>49</v>
      </c>
      <c r="B2325" s="3" t="s">
        <v>2371</v>
      </c>
      <c r="C2325" s="3" t="s">
        <v>5188</v>
      </c>
      <c r="D2325" s="3" t="s">
        <v>8005</v>
      </c>
      <c r="E2325" s="3" t="s">
        <v>13639</v>
      </c>
      <c r="F2325" s="3" t="s">
        <v>10822</v>
      </c>
      <c r="G2325" s="3" t="s">
        <v>16456</v>
      </c>
      <c r="H2325" s="3" t="s">
        <v>19273</v>
      </c>
      <c r="I2325" s="3" t="s">
        <v>22090</v>
      </c>
    </row>
    <row r="2326" spans="1:9" x14ac:dyDescent="0.25">
      <c r="A2326" s="3" t="s">
        <v>49</v>
      </c>
      <c r="B2326" s="3" t="s">
        <v>2372</v>
      </c>
      <c r="C2326" s="3" t="s">
        <v>5189</v>
      </c>
      <c r="D2326" s="3" t="s">
        <v>8006</v>
      </c>
      <c r="E2326" s="3" t="s">
        <v>13640</v>
      </c>
      <c r="F2326" s="3" t="s">
        <v>10823</v>
      </c>
      <c r="G2326" s="3" t="s">
        <v>16457</v>
      </c>
      <c r="H2326" s="3" t="s">
        <v>19274</v>
      </c>
      <c r="I2326" s="3" t="s">
        <v>22091</v>
      </c>
    </row>
    <row r="2327" spans="1:9" x14ac:dyDescent="0.25">
      <c r="A2327" s="3" t="s">
        <v>49</v>
      </c>
      <c r="B2327" s="3" t="s">
        <v>2373</v>
      </c>
      <c r="C2327" s="3" t="s">
        <v>5190</v>
      </c>
      <c r="D2327" s="3" t="s">
        <v>8007</v>
      </c>
      <c r="E2327" s="3" t="s">
        <v>13641</v>
      </c>
      <c r="F2327" s="3" t="s">
        <v>10824</v>
      </c>
      <c r="G2327" s="3" t="s">
        <v>16458</v>
      </c>
      <c r="H2327" s="3" t="s">
        <v>19275</v>
      </c>
      <c r="I2327" s="3" t="s">
        <v>22092</v>
      </c>
    </row>
    <row r="2328" spans="1:9" x14ac:dyDescent="0.25">
      <c r="A2328" s="3" t="s">
        <v>49</v>
      </c>
      <c r="B2328" s="3" t="s">
        <v>2374</v>
      </c>
      <c r="C2328" s="3" t="s">
        <v>5191</v>
      </c>
      <c r="D2328" s="3" t="s">
        <v>8008</v>
      </c>
      <c r="E2328" s="3" t="s">
        <v>13642</v>
      </c>
      <c r="F2328" s="3" t="s">
        <v>10825</v>
      </c>
      <c r="G2328" s="3" t="s">
        <v>16459</v>
      </c>
      <c r="H2328" s="3" t="s">
        <v>19276</v>
      </c>
      <c r="I2328" s="3" t="s">
        <v>22093</v>
      </c>
    </row>
    <row r="2329" spans="1:9" x14ac:dyDescent="0.25">
      <c r="A2329" s="3" t="s">
        <v>49</v>
      </c>
      <c r="B2329" s="3" t="s">
        <v>2375</v>
      </c>
      <c r="C2329" s="3" t="s">
        <v>5192</v>
      </c>
      <c r="D2329" s="3" t="s">
        <v>8009</v>
      </c>
      <c r="E2329" s="3" t="s">
        <v>13643</v>
      </c>
      <c r="F2329" s="3" t="s">
        <v>10826</v>
      </c>
      <c r="G2329" s="3" t="s">
        <v>16460</v>
      </c>
      <c r="H2329" s="3" t="s">
        <v>19277</v>
      </c>
      <c r="I2329" s="3" t="s">
        <v>22094</v>
      </c>
    </row>
    <row r="2330" spans="1:9" x14ac:dyDescent="0.25">
      <c r="A2330" s="3" t="s">
        <v>49</v>
      </c>
      <c r="B2330" s="3" t="s">
        <v>2376</v>
      </c>
      <c r="C2330" s="3" t="s">
        <v>5193</v>
      </c>
      <c r="D2330" s="3" t="s">
        <v>8010</v>
      </c>
      <c r="E2330" s="3" t="s">
        <v>13644</v>
      </c>
      <c r="F2330" s="3" t="s">
        <v>10827</v>
      </c>
      <c r="G2330" s="3" t="s">
        <v>16461</v>
      </c>
      <c r="H2330" s="3" t="s">
        <v>19278</v>
      </c>
      <c r="I2330" s="3" t="s">
        <v>22095</v>
      </c>
    </row>
    <row r="2331" spans="1:9" x14ac:dyDescent="0.25">
      <c r="A2331" s="3" t="s">
        <v>49</v>
      </c>
      <c r="B2331" s="3" t="s">
        <v>2377</v>
      </c>
      <c r="C2331" s="3" t="s">
        <v>5194</v>
      </c>
      <c r="D2331" s="3" t="s">
        <v>8011</v>
      </c>
      <c r="E2331" s="3" t="s">
        <v>13645</v>
      </c>
      <c r="F2331" s="3" t="s">
        <v>10828</v>
      </c>
      <c r="G2331" s="3" t="s">
        <v>16462</v>
      </c>
      <c r="H2331" s="3" t="s">
        <v>19279</v>
      </c>
      <c r="I2331" s="3" t="s">
        <v>22096</v>
      </c>
    </row>
    <row r="2332" spans="1:9" x14ac:dyDescent="0.25">
      <c r="A2332" s="3" t="s">
        <v>49</v>
      </c>
      <c r="B2332" s="3" t="s">
        <v>2378</v>
      </c>
      <c r="C2332" s="3" t="s">
        <v>5195</v>
      </c>
      <c r="D2332" s="3" t="s">
        <v>8012</v>
      </c>
      <c r="E2332" s="3" t="s">
        <v>13646</v>
      </c>
      <c r="F2332" s="3" t="s">
        <v>10829</v>
      </c>
      <c r="G2332" s="3" t="s">
        <v>16463</v>
      </c>
      <c r="H2332" s="3" t="s">
        <v>19280</v>
      </c>
      <c r="I2332" s="3" t="s">
        <v>22097</v>
      </c>
    </row>
    <row r="2333" spans="1:9" x14ac:dyDescent="0.25">
      <c r="A2333" s="3" t="s">
        <v>49</v>
      </c>
      <c r="B2333" s="3" t="s">
        <v>2379</v>
      </c>
      <c r="C2333" s="3" t="s">
        <v>5196</v>
      </c>
      <c r="D2333" s="3" t="s">
        <v>8013</v>
      </c>
      <c r="E2333" s="3" t="s">
        <v>13647</v>
      </c>
      <c r="F2333" s="3" t="s">
        <v>10830</v>
      </c>
      <c r="G2333" s="3" t="s">
        <v>16464</v>
      </c>
      <c r="H2333" s="3" t="s">
        <v>19281</v>
      </c>
      <c r="I2333" s="3" t="s">
        <v>22098</v>
      </c>
    </row>
    <row r="2334" spans="1:9" x14ac:dyDescent="0.25">
      <c r="A2334" s="3" t="s">
        <v>49</v>
      </c>
      <c r="B2334" s="3" t="s">
        <v>2380</v>
      </c>
      <c r="C2334" s="3" t="s">
        <v>5197</v>
      </c>
      <c r="D2334" s="3" t="s">
        <v>8014</v>
      </c>
      <c r="E2334" s="3" t="s">
        <v>13648</v>
      </c>
      <c r="F2334" s="3" t="s">
        <v>10831</v>
      </c>
      <c r="G2334" s="3" t="s">
        <v>16465</v>
      </c>
      <c r="H2334" s="3" t="s">
        <v>19282</v>
      </c>
      <c r="I2334" s="3" t="s">
        <v>22099</v>
      </c>
    </row>
    <row r="2335" spans="1:9" x14ac:dyDescent="0.25">
      <c r="A2335" s="3" t="s">
        <v>49</v>
      </c>
      <c r="B2335" s="3" t="s">
        <v>2381</v>
      </c>
      <c r="C2335" s="3" t="s">
        <v>5198</v>
      </c>
      <c r="D2335" s="3" t="s">
        <v>8015</v>
      </c>
      <c r="E2335" s="3" t="s">
        <v>13649</v>
      </c>
      <c r="F2335" s="3" t="s">
        <v>10832</v>
      </c>
      <c r="G2335" s="3" t="s">
        <v>16466</v>
      </c>
      <c r="H2335" s="3" t="s">
        <v>19283</v>
      </c>
      <c r="I2335" s="3" t="s">
        <v>22100</v>
      </c>
    </row>
    <row r="2336" spans="1:9" x14ac:dyDescent="0.25">
      <c r="A2336" s="3" t="s">
        <v>49</v>
      </c>
      <c r="B2336" s="3" t="s">
        <v>2382</v>
      </c>
      <c r="C2336" s="3" t="s">
        <v>5199</v>
      </c>
      <c r="D2336" s="3" t="s">
        <v>8016</v>
      </c>
      <c r="E2336" s="3" t="s">
        <v>13650</v>
      </c>
      <c r="F2336" s="3" t="s">
        <v>10833</v>
      </c>
      <c r="G2336" s="3" t="s">
        <v>16467</v>
      </c>
      <c r="H2336" s="3" t="s">
        <v>19284</v>
      </c>
      <c r="I2336" s="3" t="s">
        <v>22101</v>
      </c>
    </row>
    <row r="2337" spans="1:9" x14ac:dyDescent="0.25">
      <c r="A2337" s="3" t="s">
        <v>49</v>
      </c>
      <c r="B2337" s="3" t="s">
        <v>2383</v>
      </c>
      <c r="C2337" s="3" t="s">
        <v>5200</v>
      </c>
      <c r="D2337" s="3" t="s">
        <v>8017</v>
      </c>
      <c r="E2337" s="3" t="s">
        <v>13651</v>
      </c>
      <c r="F2337" s="3" t="s">
        <v>10834</v>
      </c>
      <c r="G2337" s="3" t="s">
        <v>16468</v>
      </c>
      <c r="H2337" s="3" t="s">
        <v>19285</v>
      </c>
      <c r="I2337" s="3" t="s">
        <v>22102</v>
      </c>
    </row>
    <row r="2338" spans="1:9" x14ac:dyDescent="0.25">
      <c r="A2338" s="3" t="s">
        <v>49</v>
      </c>
      <c r="B2338" s="3" t="s">
        <v>2384</v>
      </c>
      <c r="C2338" s="3" t="s">
        <v>5201</v>
      </c>
      <c r="D2338" s="3" t="s">
        <v>8018</v>
      </c>
      <c r="E2338" s="3" t="s">
        <v>13652</v>
      </c>
      <c r="F2338" s="3" t="s">
        <v>10835</v>
      </c>
      <c r="G2338" s="3" t="s">
        <v>16469</v>
      </c>
      <c r="H2338" s="3" t="s">
        <v>19286</v>
      </c>
      <c r="I2338" s="3" t="s">
        <v>22103</v>
      </c>
    </row>
    <row r="2339" spans="1:9" x14ac:dyDescent="0.25">
      <c r="A2339" s="3" t="s">
        <v>49</v>
      </c>
      <c r="B2339" s="3" t="s">
        <v>2385</v>
      </c>
      <c r="C2339" s="3" t="s">
        <v>5202</v>
      </c>
      <c r="D2339" s="3" t="s">
        <v>8019</v>
      </c>
      <c r="E2339" s="3" t="s">
        <v>13653</v>
      </c>
      <c r="F2339" s="3" t="s">
        <v>10836</v>
      </c>
      <c r="G2339" s="3" t="s">
        <v>16470</v>
      </c>
      <c r="H2339" s="3" t="s">
        <v>19287</v>
      </c>
      <c r="I2339" s="3" t="s">
        <v>22104</v>
      </c>
    </row>
    <row r="2340" spans="1:9" x14ac:dyDescent="0.25">
      <c r="A2340" s="3" t="s">
        <v>49</v>
      </c>
      <c r="B2340" s="3" t="s">
        <v>2386</v>
      </c>
      <c r="C2340" s="3" t="s">
        <v>5203</v>
      </c>
      <c r="D2340" s="3" t="s">
        <v>8020</v>
      </c>
      <c r="E2340" s="3" t="s">
        <v>13654</v>
      </c>
      <c r="F2340" s="3" t="s">
        <v>10837</v>
      </c>
      <c r="G2340" s="3" t="s">
        <v>16471</v>
      </c>
      <c r="H2340" s="3" t="s">
        <v>19288</v>
      </c>
      <c r="I2340" s="3" t="s">
        <v>22105</v>
      </c>
    </row>
    <row r="2341" spans="1:9" x14ac:dyDescent="0.25">
      <c r="A2341" s="3" t="s">
        <v>49</v>
      </c>
      <c r="B2341" s="3" t="s">
        <v>2387</v>
      </c>
      <c r="C2341" s="3" t="s">
        <v>5204</v>
      </c>
      <c r="D2341" s="3" t="s">
        <v>8021</v>
      </c>
      <c r="E2341" s="3" t="s">
        <v>13655</v>
      </c>
      <c r="F2341" s="3" t="s">
        <v>10838</v>
      </c>
      <c r="G2341" s="3" t="s">
        <v>16472</v>
      </c>
      <c r="H2341" s="3" t="s">
        <v>19289</v>
      </c>
      <c r="I2341" s="3" t="s">
        <v>22106</v>
      </c>
    </row>
    <row r="2342" spans="1:9" x14ac:dyDescent="0.25">
      <c r="A2342" s="3" t="s">
        <v>49</v>
      </c>
      <c r="B2342" s="3" t="s">
        <v>2388</v>
      </c>
      <c r="C2342" s="3" t="s">
        <v>5205</v>
      </c>
      <c r="D2342" s="3" t="s">
        <v>8022</v>
      </c>
      <c r="E2342" s="3" t="s">
        <v>13656</v>
      </c>
      <c r="F2342" s="3" t="s">
        <v>10839</v>
      </c>
      <c r="G2342" s="3" t="s">
        <v>16473</v>
      </c>
      <c r="H2342" s="3" t="s">
        <v>19290</v>
      </c>
      <c r="I2342" s="3" t="s">
        <v>22107</v>
      </c>
    </row>
    <row r="2343" spans="1:9" x14ac:dyDescent="0.25">
      <c r="A2343" s="3" t="s">
        <v>49</v>
      </c>
      <c r="B2343" s="3" t="s">
        <v>2389</v>
      </c>
      <c r="C2343" s="3" t="s">
        <v>5206</v>
      </c>
      <c r="D2343" s="3" t="s">
        <v>8023</v>
      </c>
      <c r="E2343" s="3" t="s">
        <v>13657</v>
      </c>
      <c r="F2343" s="3" t="s">
        <v>10840</v>
      </c>
      <c r="G2343" s="3" t="s">
        <v>16474</v>
      </c>
      <c r="H2343" s="3" t="s">
        <v>19291</v>
      </c>
      <c r="I2343" s="3" t="s">
        <v>22108</v>
      </c>
    </row>
    <row r="2344" spans="1:9" x14ac:dyDescent="0.25">
      <c r="A2344" s="3" t="s">
        <v>49</v>
      </c>
      <c r="B2344" s="3" t="s">
        <v>2390</v>
      </c>
      <c r="C2344" s="3" t="s">
        <v>5207</v>
      </c>
      <c r="D2344" s="3" t="s">
        <v>8024</v>
      </c>
      <c r="E2344" s="3" t="s">
        <v>13658</v>
      </c>
      <c r="F2344" s="3" t="s">
        <v>10841</v>
      </c>
      <c r="G2344" s="3" t="s">
        <v>16475</v>
      </c>
      <c r="H2344" s="3" t="s">
        <v>19292</v>
      </c>
      <c r="I2344" s="3" t="s">
        <v>22109</v>
      </c>
    </row>
    <row r="2345" spans="1:9" x14ac:dyDescent="0.25">
      <c r="A2345" s="3" t="s">
        <v>49</v>
      </c>
      <c r="B2345" s="3" t="s">
        <v>2391</v>
      </c>
      <c r="C2345" s="3" t="s">
        <v>5208</v>
      </c>
      <c r="D2345" s="3" t="s">
        <v>8025</v>
      </c>
      <c r="E2345" s="3" t="s">
        <v>13659</v>
      </c>
      <c r="F2345" s="3" t="s">
        <v>10842</v>
      </c>
      <c r="G2345" s="3" t="s">
        <v>16476</v>
      </c>
      <c r="H2345" s="3" t="s">
        <v>19293</v>
      </c>
      <c r="I2345" s="3" t="s">
        <v>22110</v>
      </c>
    </row>
    <row r="2346" spans="1:9" x14ac:dyDescent="0.25">
      <c r="A2346" s="3" t="s">
        <v>49</v>
      </c>
      <c r="B2346" s="3" t="s">
        <v>2392</v>
      </c>
      <c r="C2346" s="3" t="s">
        <v>5209</v>
      </c>
      <c r="D2346" s="3" t="s">
        <v>8026</v>
      </c>
      <c r="E2346" s="3" t="s">
        <v>13660</v>
      </c>
      <c r="F2346" s="3" t="s">
        <v>10843</v>
      </c>
      <c r="G2346" s="3" t="s">
        <v>16477</v>
      </c>
      <c r="H2346" s="3" t="s">
        <v>19294</v>
      </c>
      <c r="I2346" s="3" t="s">
        <v>22111</v>
      </c>
    </row>
    <row r="2347" spans="1:9" x14ac:dyDescent="0.25">
      <c r="A2347" s="3" t="s">
        <v>49</v>
      </c>
      <c r="B2347" s="3" t="s">
        <v>2393</v>
      </c>
      <c r="C2347" s="3" t="s">
        <v>5210</v>
      </c>
      <c r="D2347" s="3" t="s">
        <v>8027</v>
      </c>
      <c r="E2347" s="3" t="s">
        <v>13661</v>
      </c>
      <c r="F2347" s="3" t="s">
        <v>10844</v>
      </c>
      <c r="G2347" s="3" t="s">
        <v>16478</v>
      </c>
      <c r="H2347" s="3" t="s">
        <v>19295</v>
      </c>
      <c r="I2347" s="3" t="s">
        <v>22112</v>
      </c>
    </row>
    <row r="2348" spans="1:9" x14ac:dyDescent="0.25">
      <c r="A2348" s="3" t="s">
        <v>49</v>
      </c>
      <c r="B2348" s="3" t="s">
        <v>2394</v>
      </c>
      <c r="C2348" s="3" t="s">
        <v>5211</v>
      </c>
      <c r="D2348" s="3" t="s">
        <v>8028</v>
      </c>
      <c r="E2348" s="3" t="s">
        <v>13662</v>
      </c>
      <c r="F2348" s="3" t="s">
        <v>10845</v>
      </c>
      <c r="G2348" s="3" t="s">
        <v>16479</v>
      </c>
      <c r="H2348" s="3" t="s">
        <v>19296</v>
      </c>
      <c r="I2348" s="3" t="s">
        <v>22113</v>
      </c>
    </row>
    <row r="2349" spans="1:9" x14ac:dyDescent="0.25">
      <c r="A2349" s="3" t="s">
        <v>49</v>
      </c>
      <c r="B2349" s="3" t="s">
        <v>2395</v>
      </c>
      <c r="C2349" s="3" t="s">
        <v>5212</v>
      </c>
      <c r="D2349" s="3" t="s">
        <v>8029</v>
      </c>
      <c r="E2349" s="3" t="s">
        <v>13663</v>
      </c>
      <c r="F2349" s="3" t="s">
        <v>10846</v>
      </c>
      <c r="G2349" s="3" t="s">
        <v>16480</v>
      </c>
      <c r="H2349" s="3" t="s">
        <v>19297</v>
      </c>
      <c r="I2349" s="3" t="s">
        <v>22114</v>
      </c>
    </row>
    <row r="2350" spans="1:9" x14ac:dyDescent="0.25">
      <c r="A2350" s="3" t="s">
        <v>49</v>
      </c>
      <c r="B2350" s="3" t="s">
        <v>2396</v>
      </c>
      <c r="C2350" s="3" t="s">
        <v>5213</v>
      </c>
      <c r="D2350" s="3" t="s">
        <v>8030</v>
      </c>
      <c r="E2350" s="3" t="s">
        <v>13664</v>
      </c>
      <c r="F2350" s="3" t="s">
        <v>10847</v>
      </c>
      <c r="G2350" s="3" t="s">
        <v>16481</v>
      </c>
      <c r="H2350" s="3" t="s">
        <v>19298</v>
      </c>
      <c r="I2350" s="3" t="s">
        <v>22115</v>
      </c>
    </row>
    <row r="2351" spans="1:9" x14ac:dyDescent="0.25">
      <c r="A2351" s="3" t="s">
        <v>49</v>
      </c>
      <c r="B2351" s="3" t="s">
        <v>2397</v>
      </c>
      <c r="C2351" s="3" t="s">
        <v>5214</v>
      </c>
      <c r="D2351" s="3" t="s">
        <v>8031</v>
      </c>
      <c r="E2351" s="3" t="s">
        <v>13665</v>
      </c>
      <c r="F2351" s="3" t="s">
        <v>10848</v>
      </c>
      <c r="G2351" s="3" t="s">
        <v>16482</v>
      </c>
      <c r="H2351" s="3" t="s">
        <v>19299</v>
      </c>
      <c r="I2351" s="3" t="s">
        <v>22116</v>
      </c>
    </row>
    <row r="2352" spans="1:9" x14ac:dyDescent="0.25">
      <c r="A2352" s="3" t="s">
        <v>49</v>
      </c>
      <c r="B2352" s="3" t="s">
        <v>2398</v>
      </c>
      <c r="C2352" s="3" t="s">
        <v>5215</v>
      </c>
      <c r="D2352" s="3" t="s">
        <v>8032</v>
      </c>
      <c r="E2352" s="3" t="s">
        <v>13666</v>
      </c>
      <c r="F2352" s="3" t="s">
        <v>10849</v>
      </c>
      <c r="G2352" s="3" t="s">
        <v>16483</v>
      </c>
      <c r="H2352" s="3" t="s">
        <v>19300</v>
      </c>
      <c r="I2352" s="3" t="s">
        <v>22117</v>
      </c>
    </row>
    <row r="2353" spans="1:9" x14ac:dyDescent="0.25">
      <c r="A2353" s="3" t="s">
        <v>49</v>
      </c>
      <c r="B2353" s="3" t="s">
        <v>2399</v>
      </c>
      <c r="C2353" s="3" t="s">
        <v>5216</v>
      </c>
      <c r="D2353" s="3" t="s">
        <v>8033</v>
      </c>
      <c r="E2353" s="3" t="s">
        <v>13667</v>
      </c>
      <c r="F2353" s="3" t="s">
        <v>10850</v>
      </c>
      <c r="G2353" s="3" t="s">
        <v>16484</v>
      </c>
      <c r="H2353" s="3" t="s">
        <v>19301</v>
      </c>
      <c r="I2353" s="3" t="s">
        <v>22118</v>
      </c>
    </row>
    <row r="2354" spans="1:9" x14ac:dyDescent="0.25">
      <c r="A2354" s="3" t="s">
        <v>49</v>
      </c>
      <c r="B2354" s="3" t="s">
        <v>2400</v>
      </c>
      <c r="C2354" s="3" t="s">
        <v>5217</v>
      </c>
      <c r="D2354" s="3" t="s">
        <v>8034</v>
      </c>
      <c r="E2354" s="3" t="s">
        <v>13668</v>
      </c>
      <c r="F2354" s="3" t="s">
        <v>10851</v>
      </c>
      <c r="G2354" s="3" t="s">
        <v>16485</v>
      </c>
      <c r="H2354" s="3" t="s">
        <v>19302</v>
      </c>
      <c r="I2354" s="3" t="s">
        <v>22119</v>
      </c>
    </row>
    <row r="2355" spans="1:9" x14ac:dyDescent="0.25">
      <c r="A2355" s="3" t="s">
        <v>49</v>
      </c>
      <c r="B2355" s="3" t="s">
        <v>2401</v>
      </c>
      <c r="C2355" s="3" t="s">
        <v>5218</v>
      </c>
      <c r="D2355" s="3" t="s">
        <v>8035</v>
      </c>
      <c r="E2355" s="3" t="s">
        <v>13669</v>
      </c>
      <c r="F2355" s="3" t="s">
        <v>10852</v>
      </c>
      <c r="G2355" s="3" t="s">
        <v>16486</v>
      </c>
      <c r="H2355" s="3" t="s">
        <v>19303</v>
      </c>
      <c r="I2355" s="3" t="s">
        <v>22120</v>
      </c>
    </row>
    <row r="2356" spans="1:9" x14ac:dyDescent="0.25">
      <c r="A2356" s="3" t="s">
        <v>49</v>
      </c>
      <c r="B2356" s="3" t="s">
        <v>2402</v>
      </c>
      <c r="C2356" s="3" t="s">
        <v>5219</v>
      </c>
      <c r="D2356" s="3" t="s">
        <v>8036</v>
      </c>
      <c r="E2356" s="3" t="s">
        <v>13670</v>
      </c>
      <c r="F2356" s="3" t="s">
        <v>10853</v>
      </c>
      <c r="G2356" s="3" t="s">
        <v>16487</v>
      </c>
      <c r="H2356" s="3" t="s">
        <v>19304</v>
      </c>
      <c r="I2356" s="3" t="s">
        <v>22121</v>
      </c>
    </row>
    <row r="2357" spans="1:9" x14ac:dyDescent="0.25">
      <c r="A2357" s="3" t="s">
        <v>49</v>
      </c>
      <c r="B2357" s="3" t="s">
        <v>2403</v>
      </c>
      <c r="C2357" s="3" t="s">
        <v>5220</v>
      </c>
      <c r="D2357" s="3" t="s">
        <v>8037</v>
      </c>
      <c r="E2357" s="3" t="s">
        <v>13671</v>
      </c>
      <c r="F2357" s="3" t="s">
        <v>10854</v>
      </c>
      <c r="G2357" s="3" t="s">
        <v>16488</v>
      </c>
      <c r="H2357" s="3" t="s">
        <v>19305</v>
      </c>
      <c r="I2357" s="3" t="s">
        <v>22122</v>
      </c>
    </row>
    <row r="2358" spans="1:9" x14ac:dyDescent="0.25">
      <c r="A2358" s="3" t="s">
        <v>49</v>
      </c>
      <c r="B2358" s="3" t="s">
        <v>2404</v>
      </c>
      <c r="C2358" s="3" t="s">
        <v>5221</v>
      </c>
      <c r="D2358" s="3" t="s">
        <v>8038</v>
      </c>
      <c r="E2358" s="3" t="s">
        <v>13672</v>
      </c>
      <c r="F2358" s="3" t="s">
        <v>10855</v>
      </c>
      <c r="G2358" s="3" t="s">
        <v>16489</v>
      </c>
      <c r="H2358" s="3" t="s">
        <v>19306</v>
      </c>
      <c r="I2358" s="3" t="s">
        <v>22123</v>
      </c>
    </row>
    <row r="2359" spans="1:9" x14ac:dyDescent="0.25">
      <c r="A2359" s="3" t="s">
        <v>49</v>
      </c>
      <c r="B2359" s="3" t="s">
        <v>2405</v>
      </c>
      <c r="C2359" s="3" t="s">
        <v>5222</v>
      </c>
      <c r="D2359" s="3" t="s">
        <v>8039</v>
      </c>
      <c r="E2359" s="3" t="s">
        <v>13673</v>
      </c>
      <c r="F2359" s="3" t="s">
        <v>10856</v>
      </c>
      <c r="G2359" s="3" t="s">
        <v>16490</v>
      </c>
      <c r="H2359" s="3" t="s">
        <v>19307</v>
      </c>
      <c r="I2359" s="3" t="s">
        <v>22124</v>
      </c>
    </row>
    <row r="2360" spans="1:9" x14ac:dyDescent="0.25">
      <c r="A2360" s="3" t="s">
        <v>49</v>
      </c>
      <c r="B2360" s="3" t="s">
        <v>2406</v>
      </c>
      <c r="C2360" s="3" t="s">
        <v>5223</v>
      </c>
      <c r="D2360" s="3" t="s">
        <v>8040</v>
      </c>
      <c r="E2360" s="3" t="s">
        <v>13674</v>
      </c>
      <c r="F2360" s="3" t="s">
        <v>10857</v>
      </c>
      <c r="G2360" s="3" t="s">
        <v>16491</v>
      </c>
      <c r="H2360" s="3" t="s">
        <v>19308</v>
      </c>
      <c r="I2360" s="3" t="s">
        <v>22125</v>
      </c>
    </row>
    <row r="2361" spans="1:9" x14ac:dyDescent="0.25">
      <c r="A2361" s="3" t="s">
        <v>49</v>
      </c>
      <c r="B2361" s="3" t="s">
        <v>2407</v>
      </c>
      <c r="C2361" s="3" t="s">
        <v>5224</v>
      </c>
      <c r="D2361" s="3" t="s">
        <v>8041</v>
      </c>
      <c r="E2361" s="3" t="s">
        <v>13675</v>
      </c>
      <c r="F2361" s="3" t="s">
        <v>10858</v>
      </c>
      <c r="G2361" s="3" t="s">
        <v>16492</v>
      </c>
      <c r="H2361" s="3" t="s">
        <v>19309</v>
      </c>
      <c r="I2361" s="3" t="s">
        <v>22126</v>
      </c>
    </row>
    <row r="2362" spans="1:9" x14ac:dyDescent="0.25">
      <c r="A2362" s="3" t="s">
        <v>49</v>
      </c>
      <c r="B2362" s="3" t="s">
        <v>2408</v>
      </c>
      <c r="C2362" s="3" t="s">
        <v>5225</v>
      </c>
      <c r="D2362" s="3" t="s">
        <v>8042</v>
      </c>
      <c r="E2362" s="3" t="s">
        <v>13676</v>
      </c>
      <c r="F2362" s="3" t="s">
        <v>10859</v>
      </c>
      <c r="G2362" s="3" t="s">
        <v>16493</v>
      </c>
      <c r="H2362" s="3" t="s">
        <v>19310</v>
      </c>
      <c r="I2362" s="3" t="s">
        <v>22127</v>
      </c>
    </row>
    <row r="2363" spans="1:9" x14ac:dyDescent="0.25">
      <c r="A2363" s="3" t="s">
        <v>49</v>
      </c>
      <c r="B2363" s="3" t="s">
        <v>2409</v>
      </c>
      <c r="C2363" s="3" t="s">
        <v>5226</v>
      </c>
      <c r="D2363" s="3" t="s">
        <v>8043</v>
      </c>
      <c r="E2363" s="3" t="s">
        <v>13677</v>
      </c>
      <c r="F2363" s="3" t="s">
        <v>10860</v>
      </c>
      <c r="G2363" s="3" t="s">
        <v>16494</v>
      </c>
      <c r="H2363" s="3" t="s">
        <v>19311</v>
      </c>
      <c r="I2363" s="3" t="s">
        <v>22128</v>
      </c>
    </row>
    <row r="2364" spans="1:9" x14ac:dyDescent="0.25">
      <c r="A2364" s="3" t="s">
        <v>49</v>
      </c>
      <c r="B2364" s="3" t="s">
        <v>2410</v>
      </c>
      <c r="C2364" s="3" t="s">
        <v>5227</v>
      </c>
      <c r="D2364" s="3" t="s">
        <v>8044</v>
      </c>
      <c r="E2364" s="3" t="s">
        <v>13678</v>
      </c>
      <c r="F2364" s="3" t="s">
        <v>10861</v>
      </c>
      <c r="G2364" s="3" t="s">
        <v>16495</v>
      </c>
      <c r="H2364" s="3" t="s">
        <v>19312</v>
      </c>
      <c r="I2364" s="3" t="s">
        <v>22129</v>
      </c>
    </row>
    <row r="2365" spans="1:9" x14ac:dyDescent="0.25">
      <c r="A2365" s="3" t="s">
        <v>49</v>
      </c>
      <c r="B2365" s="3" t="s">
        <v>2411</v>
      </c>
      <c r="C2365" s="3" t="s">
        <v>5228</v>
      </c>
      <c r="D2365" s="3" t="s">
        <v>8045</v>
      </c>
      <c r="E2365" s="3" t="s">
        <v>13679</v>
      </c>
      <c r="F2365" s="3" t="s">
        <v>10862</v>
      </c>
      <c r="G2365" s="3" t="s">
        <v>16496</v>
      </c>
      <c r="H2365" s="3" t="s">
        <v>19313</v>
      </c>
      <c r="I2365" s="3" t="s">
        <v>22130</v>
      </c>
    </row>
    <row r="2366" spans="1:9" x14ac:dyDescent="0.25">
      <c r="A2366" s="3" t="s">
        <v>49</v>
      </c>
      <c r="B2366" s="3" t="s">
        <v>2412</v>
      </c>
      <c r="C2366" s="3" t="s">
        <v>5229</v>
      </c>
      <c r="D2366" s="3" t="s">
        <v>8046</v>
      </c>
      <c r="E2366" s="3" t="s">
        <v>13680</v>
      </c>
      <c r="F2366" s="3" t="s">
        <v>10863</v>
      </c>
      <c r="G2366" s="3" t="s">
        <v>16497</v>
      </c>
      <c r="H2366" s="3" t="s">
        <v>19314</v>
      </c>
      <c r="I2366" s="3" t="s">
        <v>22131</v>
      </c>
    </row>
    <row r="2367" spans="1:9" x14ac:dyDescent="0.25">
      <c r="A2367" s="3" t="s">
        <v>49</v>
      </c>
      <c r="B2367" s="3" t="s">
        <v>2413</v>
      </c>
      <c r="C2367" s="3" t="s">
        <v>5230</v>
      </c>
      <c r="D2367" s="3" t="s">
        <v>8047</v>
      </c>
      <c r="E2367" s="3" t="s">
        <v>13681</v>
      </c>
      <c r="F2367" s="3" t="s">
        <v>10864</v>
      </c>
      <c r="G2367" s="3" t="s">
        <v>16498</v>
      </c>
      <c r="H2367" s="3" t="s">
        <v>19315</v>
      </c>
      <c r="I2367" s="3" t="s">
        <v>22132</v>
      </c>
    </row>
    <row r="2368" spans="1:9" x14ac:dyDescent="0.25">
      <c r="A2368" s="3" t="s">
        <v>49</v>
      </c>
      <c r="B2368" s="3" t="s">
        <v>2414</v>
      </c>
      <c r="C2368" s="3" t="s">
        <v>5231</v>
      </c>
      <c r="D2368" s="3" t="s">
        <v>8048</v>
      </c>
      <c r="E2368" s="3" t="s">
        <v>13682</v>
      </c>
      <c r="F2368" s="3" t="s">
        <v>10865</v>
      </c>
      <c r="G2368" s="3" t="s">
        <v>16499</v>
      </c>
      <c r="H2368" s="3" t="s">
        <v>19316</v>
      </c>
      <c r="I2368" s="3" t="s">
        <v>22133</v>
      </c>
    </row>
    <row r="2369" spans="1:9" x14ac:dyDescent="0.25">
      <c r="A2369" s="3" t="s">
        <v>49</v>
      </c>
      <c r="B2369" s="3" t="s">
        <v>2415</v>
      </c>
      <c r="C2369" s="3" t="s">
        <v>5232</v>
      </c>
      <c r="D2369" s="3" t="s">
        <v>8049</v>
      </c>
      <c r="E2369" s="3" t="s">
        <v>13683</v>
      </c>
      <c r="F2369" s="3" t="s">
        <v>10866</v>
      </c>
      <c r="G2369" s="3" t="s">
        <v>16500</v>
      </c>
      <c r="H2369" s="3" t="s">
        <v>19317</v>
      </c>
      <c r="I2369" s="3" t="s">
        <v>22134</v>
      </c>
    </row>
    <row r="2370" spans="1:9" x14ac:dyDescent="0.25">
      <c r="A2370" s="3" t="s">
        <v>49</v>
      </c>
      <c r="B2370" s="3" t="s">
        <v>2416</v>
      </c>
      <c r="C2370" s="3" t="s">
        <v>5233</v>
      </c>
      <c r="D2370" s="3" t="s">
        <v>8050</v>
      </c>
      <c r="E2370" s="3" t="s">
        <v>13684</v>
      </c>
      <c r="F2370" s="3" t="s">
        <v>10867</v>
      </c>
      <c r="G2370" s="3" t="s">
        <v>16501</v>
      </c>
      <c r="H2370" s="3" t="s">
        <v>19318</v>
      </c>
      <c r="I2370" s="3" t="s">
        <v>22135</v>
      </c>
    </row>
    <row r="2371" spans="1:9" x14ac:dyDescent="0.25">
      <c r="A2371" s="3" t="s">
        <v>49</v>
      </c>
      <c r="B2371" s="3" t="s">
        <v>2417</v>
      </c>
      <c r="C2371" s="3" t="s">
        <v>5234</v>
      </c>
      <c r="D2371" s="3" t="s">
        <v>8051</v>
      </c>
      <c r="E2371" s="3" t="s">
        <v>13685</v>
      </c>
      <c r="F2371" s="3" t="s">
        <v>10868</v>
      </c>
      <c r="G2371" s="3" t="s">
        <v>16502</v>
      </c>
      <c r="H2371" s="3" t="s">
        <v>19319</v>
      </c>
      <c r="I2371" s="3" t="s">
        <v>22136</v>
      </c>
    </row>
    <row r="2372" spans="1:9" x14ac:dyDescent="0.25">
      <c r="A2372" s="3" t="s">
        <v>49</v>
      </c>
      <c r="B2372" s="3" t="s">
        <v>2418</v>
      </c>
      <c r="C2372" s="3" t="s">
        <v>5235</v>
      </c>
      <c r="D2372" s="3" t="s">
        <v>8052</v>
      </c>
      <c r="E2372" s="3" t="s">
        <v>13686</v>
      </c>
      <c r="F2372" s="3" t="s">
        <v>10869</v>
      </c>
      <c r="G2372" s="3" t="s">
        <v>16503</v>
      </c>
      <c r="H2372" s="3" t="s">
        <v>19320</v>
      </c>
      <c r="I2372" s="3" t="s">
        <v>22137</v>
      </c>
    </row>
    <row r="2373" spans="1:9" x14ac:dyDescent="0.25">
      <c r="A2373" s="3" t="s">
        <v>49</v>
      </c>
      <c r="B2373" s="3" t="s">
        <v>2419</v>
      </c>
      <c r="C2373" s="3" t="s">
        <v>5236</v>
      </c>
      <c r="D2373" s="3" t="s">
        <v>8053</v>
      </c>
      <c r="E2373" s="3" t="s">
        <v>13687</v>
      </c>
      <c r="F2373" s="3" t="s">
        <v>10870</v>
      </c>
      <c r="G2373" s="3" t="s">
        <v>16504</v>
      </c>
      <c r="H2373" s="3" t="s">
        <v>19321</v>
      </c>
      <c r="I2373" s="3" t="s">
        <v>22138</v>
      </c>
    </row>
    <row r="2374" spans="1:9" x14ac:dyDescent="0.25">
      <c r="A2374" s="3" t="s">
        <v>49</v>
      </c>
      <c r="B2374" s="3" t="s">
        <v>2420</v>
      </c>
      <c r="C2374" s="3" t="s">
        <v>5237</v>
      </c>
      <c r="D2374" s="3" t="s">
        <v>8054</v>
      </c>
      <c r="E2374" s="3" t="s">
        <v>13688</v>
      </c>
      <c r="F2374" s="3" t="s">
        <v>10871</v>
      </c>
      <c r="G2374" s="3" t="s">
        <v>16505</v>
      </c>
      <c r="H2374" s="3" t="s">
        <v>19322</v>
      </c>
      <c r="I2374" s="3" t="s">
        <v>22139</v>
      </c>
    </row>
    <row r="2375" spans="1:9" x14ac:dyDescent="0.25">
      <c r="A2375" s="3" t="s">
        <v>49</v>
      </c>
      <c r="B2375" s="3" t="s">
        <v>2421</v>
      </c>
      <c r="C2375" s="3" t="s">
        <v>5238</v>
      </c>
      <c r="D2375" s="3" t="s">
        <v>8055</v>
      </c>
      <c r="E2375" s="3" t="s">
        <v>13689</v>
      </c>
      <c r="F2375" s="3" t="s">
        <v>10872</v>
      </c>
      <c r="G2375" s="3" t="s">
        <v>16506</v>
      </c>
      <c r="H2375" s="3" t="s">
        <v>19323</v>
      </c>
      <c r="I2375" s="3" t="s">
        <v>22140</v>
      </c>
    </row>
    <row r="2376" spans="1:9" x14ac:dyDescent="0.25">
      <c r="A2376" s="3" t="s">
        <v>49</v>
      </c>
      <c r="B2376" s="3" t="s">
        <v>2422</v>
      </c>
      <c r="C2376" s="3" t="s">
        <v>5239</v>
      </c>
      <c r="D2376" s="3" t="s">
        <v>8056</v>
      </c>
      <c r="E2376" s="3" t="s">
        <v>13690</v>
      </c>
      <c r="F2376" s="3" t="s">
        <v>10873</v>
      </c>
      <c r="G2376" s="3" t="s">
        <v>16507</v>
      </c>
      <c r="H2376" s="3" t="s">
        <v>19324</v>
      </c>
      <c r="I2376" s="3" t="s">
        <v>22141</v>
      </c>
    </row>
    <row r="2377" spans="1:9" x14ac:dyDescent="0.25">
      <c r="A2377" s="3" t="s">
        <v>49</v>
      </c>
      <c r="B2377" s="3" t="s">
        <v>2423</v>
      </c>
      <c r="C2377" s="3" t="s">
        <v>5240</v>
      </c>
      <c r="D2377" s="3" t="s">
        <v>8057</v>
      </c>
      <c r="E2377" s="3" t="s">
        <v>13691</v>
      </c>
      <c r="F2377" s="3" t="s">
        <v>10874</v>
      </c>
      <c r="G2377" s="3" t="s">
        <v>16508</v>
      </c>
      <c r="H2377" s="3" t="s">
        <v>19325</v>
      </c>
      <c r="I2377" s="3" t="s">
        <v>22142</v>
      </c>
    </row>
    <row r="2378" spans="1:9" x14ac:dyDescent="0.25">
      <c r="A2378" s="3" t="s">
        <v>49</v>
      </c>
      <c r="B2378" s="3" t="s">
        <v>2424</v>
      </c>
      <c r="C2378" s="3" t="s">
        <v>5241</v>
      </c>
      <c r="D2378" s="3" t="s">
        <v>8058</v>
      </c>
      <c r="E2378" s="3" t="s">
        <v>13692</v>
      </c>
      <c r="F2378" s="3" t="s">
        <v>10875</v>
      </c>
      <c r="G2378" s="3" t="s">
        <v>16509</v>
      </c>
      <c r="H2378" s="3" t="s">
        <v>19326</v>
      </c>
      <c r="I2378" s="3" t="s">
        <v>22143</v>
      </c>
    </row>
    <row r="2379" spans="1:9" x14ac:dyDescent="0.25">
      <c r="A2379" s="3" t="s">
        <v>49</v>
      </c>
      <c r="B2379" s="3" t="s">
        <v>2425</v>
      </c>
      <c r="C2379" s="3" t="s">
        <v>5242</v>
      </c>
      <c r="D2379" s="3" t="s">
        <v>8059</v>
      </c>
      <c r="E2379" s="3" t="s">
        <v>13693</v>
      </c>
      <c r="F2379" s="3" t="s">
        <v>10876</v>
      </c>
      <c r="G2379" s="3" t="s">
        <v>16510</v>
      </c>
      <c r="H2379" s="3" t="s">
        <v>19327</v>
      </c>
      <c r="I2379" s="3" t="s">
        <v>22144</v>
      </c>
    </row>
    <row r="2380" spans="1:9" x14ac:dyDescent="0.25">
      <c r="A2380" s="3" t="s">
        <v>49</v>
      </c>
      <c r="B2380" s="3" t="s">
        <v>2426</v>
      </c>
      <c r="C2380" s="3" t="s">
        <v>5243</v>
      </c>
      <c r="D2380" s="3" t="s">
        <v>8060</v>
      </c>
      <c r="E2380" s="3" t="s">
        <v>13694</v>
      </c>
      <c r="F2380" s="3" t="s">
        <v>10877</v>
      </c>
      <c r="G2380" s="3" t="s">
        <v>16511</v>
      </c>
      <c r="H2380" s="3" t="s">
        <v>19328</v>
      </c>
      <c r="I2380" s="3" t="s">
        <v>22145</v>
      </c>
    </row>
    <row r="2381" spans="1:9" x14ac:dyDescent="0.25">
      <c r="A2381" s="3" t="s">
        <v>49</v>
      </c>
      <c r="B2381" s="3" t="s">
        <v>2427</v>
      </c>
      <c r="C2381" s="3" t="s">
        <v>5244</v>
      </c>
      <c r="D2381" s="3" t="s">
        <v>8061</v>
      </c>
      <c r="E2381" s="3" t="s">
        <v>13695</v>
      </c>
      <c r="F2381" s="3" t="s">
        <v>10878</v>
      </c>
      <c r="G2381" s="3" t="s">
        <v>16512</v>
      </c>
      <c r="H2381" s="3" t="s">
        <v>19329</v>
      </c>
      <c r="I2381" s="3" t="s">
        <v>22146</v>
      </c>
    </row>
    <row r="2382" spans="1:9" x14ac:dyDescent="0.25">
      <c r="A2382" s="3" t="s">
        <v>49</v>
      </c>
      <c r="B2382" s="3" t="s">
        <v>2428</v>
      </c>
      <c r="C2382" s="3" t="s">
        <v>5245</v>
      </c>
      <c r="D2382" s="3" t="s">
        <v>8062</v>
      </c>
      <c r="E2382" s="3" t="s">
        <v>13696</v>
      </c>
      <c r="F2382" s="3" t="s">
        <v>10879</v>
      </c>
      <c r="G2382" s="3" t="s">
        <v>16513</v>
      </c>
      <c r="H2382" s="3" t="s">
        <v>19330</v>
      </c>
      <c r="I2382" s="3" t="s">
        <v>22147</v>
      </c>
    </row>
    <row r="2383" spans="1:9" x14ac:dyDescent="0.25">
      <c r="A2383" s="3" t="s">
        <v>49</v>
      </c>
      <c r="B2383" s="3" t="s">
        <v>2429</v>
      </c>
      <c r="C2383" s="3" t="s">
        <v>5246</v>
      </c>
      <c r="D2383" s="3" t="s">
        <v>8063</v>
      </c>
      <c r="E2383" s="3" t="s">
        <v>13697</v>
      </c>
      <c r="F2383" s="3" t="s">
        <v>10880</v>
      </c>
      <c r="G2383" s="3" t="s">
        <v>16514</v>
      </c>
      <c r="H2383" s="3" t="s">
        <v>19331</v>
      </c>
      <c r="I2383" s="3" t="s">
        <v>22148</v>
      </c>
    </row>
    <row r="2384" spans="1:9" x14ac:dyDescent="0.25">
      <c r="A2384" s="3" t="s">
        <v>49</v>
      </c>
      <c r="B2384" s="3" t="s">
        <v>2430</v>
      </c>
      <c r="C2384" s="3" t="s">
        <v>5247</v>
      </c>
      <c r="D2384" s="3" t="s">
        <v>8064</v>
      </c>
      <c r="E2384" s="3" t="s">
        <v>13698</v>
      </c>
      <c r="F2384" s="3" t="s">
        <v>10881</v>
      </c>
      <c r="G2384" s="3" t="s">
        <v>16515</v>
      </c>
      <c r="H2384" s="3" t="s">
        <v>19332</v>
      </c>
      <c r="I2384" s="3" t="s">
        <v>22149</v>
      </c>
    </row>
    <row r="2385" spans="1:9" x14ac:dyDescent="0.25">
      <c r="A2385" s="3" t="s">
        <v>49</v>
      </c>
      <c r="B2385" s="3" t="s">
        <v>2431</v>
      </c>
      <c r="C2385" s="3" t="s">
        <v>5248</v>
      </c>
      <c r="D2385" s="3" t="s">
        <v>8065</v>
      </c>
      <c r="E2385" s="3" t="s">
        <v>13699</v>
      </c>
      <c r="F2385" s="3" t="s">
        <v>10882</v>
      </c>
      <c r="G2385" s="3" t="s">
        <v>16516</v>
      </c>
      <c r="H2385" s="3" t="s">
        <v>19333</v>
      </c>
      <c r="I2385" s="3" t="s">
        <v>22150</v>
      </c>
    </row>
    <row r="2386" spans="1:9" x14ac:dyDescent="0.25">
      <c r="A2386" s="3" t="s">
        <v>49</v>
      </c>
      <c r="B2386" s="3" t="s">
        <v>2432</v>
      </c>
      <c r="C2386" s="3" t="s">
        <v>5249</v>
      </c>
      <c r="D2386" s="3" t="s">
        <v>8066</v>
      </c>
      <c r="E2386" s="3" t="s">
        <v>13700</v>
      </c>
      <c r="F2386" s="3" t="s">
        <v>10883</v>
      </c>
      <c r="G2386" s="3" t="s">
        <v>16517</v>
      </c>
      <c r="H2386" s="3" t="s">
        <v>19334</v>
      </c>
      <c r="I2386" s="3" t="s">
        <v>22151</v>
      </c>
    </row>
    <row r="2387" spans="1:9" x14ac:dyDescent="0.25">
      <c r="A2387" s="3" t="s">
        <v>49</v>
      </c>
      <c r="B2387" s="3" t="s">
        <v>2433</v>
      </c>
      <c r="C2387" s="3" t="s">
        <v>5250</v>
      </c>
      <c r="D2387" s="3" t="s">
        <v>8067</v>
      </c>
      <c r="E2387" s="3" t="s">
        <v>13701</v>
      </c>
      <c r="F2387" s="3" t="s">
        <v>10884</v>
      </c>
      <c r="G2387" s="3" t="s">
        <v>16518</v>
      </c>
      <c r="H2387" s="3" t="s">
        <v>19335</v>
      </c>
      <c r="I2387" s="3" t="s">
        <v>22152</v>
      </c>
    </row>
    <row r="2388" spans="1:9" x14ac:dyDescent="0.25">
      <c r="A2388" s="3" t="s">
        <v>49</v>
      </c>
      <c r="B2388" s="3" t="s">
        <v>2434</v>
      </c>
      <c r="C2388" s="3" t="s">
        <v>5251</v>
      </c>
      <c r="D2388" s="3" t="s">
        <v>8068</v>
      </c>
      <c r="E2388" s="3" t="s">
        <v>13702</v>
      </c>
      <c r="F2388" s="3" t="s">
        <v>10885</v>
      </c>
      <c r="G2388" s="3" t="s">
        <v>16519</v>
      </c>
      <c r="H2388" s="3" t="s">
        <v>19336</v>
      </c>
      <c r="I2388" s="3" t="s">
        <v>22153</v>
      </c>
    </row>
    <row r="2389" spans="1:9" x14ac:dyDescent="0.25">
      <c r="A2389" s="3" t="s">
        <v>49</v>
      </c>
      <c r="B2389" s="3" t="s">
        <v>2435</v>
      </c>
      <c r="C2389" s="3" t="s">
        <v>5252</v>
      </c>
      <c r="D2389" s="3" t="s">
        <v>8069</v>
      </c>
      <c r="E2389" s="3" t="s">
        <v>13703</v>
      </c>
      <c r="F2389" s="3" t="s">
        <v>10886</v>
      </c>
      <c r="G2389" s="3" t="s">
        <v>16520</v>
      </c>
      <c r="H2389" s="3" t="s">
        <v>19337</v>
      </c>
      <c r="I2389" s="3" t="s">
        <v>22154</v>
      </c>
    </row>
    <row r="2390" spans="1:9" x14ac:dyDescent="0.25">
      <c r="A2390" s="3" t="s">
        <v>49</v>
      </c>
      <c r="B2390" s="3" t="s">
        <v>2436</v>
      </c>
      <c r="C2390" s="3" t="s">
        <v>5253</v>
      </c>
      <c r="D2390" s="3" t="s">
        <v>8070</v>
      </c>
      <c r="E2390" s="3" t="s">
        <v>13704</v>
      </c>
      <c r="F2390" s="3" t="s">
        <v>10887</v>
      </c>
      <c r="G2390" s="3" t="s">
        <v>16521</v>
      </c>
      <c r="H2390" s="3" t="s">
        <v>19338</v>
      </c>
      <c r="I2390" s="3" t="s">
        <v>22155</v>
      </c>
    </row>
    <row r="2391" spans="1:9" x14ac:dyDescent="0.25">
      <c r="A2391" s="3" t="s">
        <v>49</v>
      </c>
      <c r="B2391" s="3" t="s">
        <v>2437</v>
      </c>
      <c r="C2391" s="3" t="s">
        <v>5254</v>
      </c>
      <c r="D2391" s="3" t="s">
        <v>8071</v>
      </c>
      <c r="E2391" s="3" t="s">
        <v>13705</v>
      </c>
      <c r="F2391" s="3" t="s">
        <v>10888</v>
      </c>
      <c r="G2391" s="3" t="s">
        <v>16522</v>
      </c>
      <c r="H2391" s="3" t="s">
        <v>19339</v>
      </c>
      <c r="I2391" s="3" t="s">
        <v>22156</v>
      </c>
    </row>
    <row r="2392" spans="1:9" x14ac:dyDescent="0.25">
      <c r="A2392" s="3" t="s">
        <v>49</v>
      </c>
      <c r="B2392" s="3" t="s">
        <v>2438</v>
      </c>
      <c r="C2392" s="3" t="s">
        <v>5255</v>
      </c>
      <c r="D2392" s="3" t="s">
        <v>8072</v>
      </c>
      <c r="E2392" s="3" t="s">
        <v>13706</v>
      </c>
      <c r="F2392" s="3" t="s">
        <v>10889</v>
      </c>
      <c r="G2392" s="3" t="s">
        <v>16523</v>
      </c>
      <c r="H2392" s="3" t="s">
        <v>19340</v>
      </c>
      <c r="I2392" s="3" t="s">
        <v>22157</v>
      </c>
    </row>
    <row r="2393" spans="1:9" x14ac:dyDescent="0.25">
      <c r="A2393" s="3" t="s">
        <v>49</v>
      </c>
      <c r="B2393" s="3" t="s">
        <v>2439</v>
      </c>
      <c r="C2393" s="3" t="s">
        <v>5256</v>
      </c>
      <c r="D2393" s="3" t="s">
        <v>8073</v>
      </c>
      <c r="E2393" s="3" t="s">
        <v>13707</v>
      </c>
      <c r="F2393" s="3" t="s">
        <v>10890</v>
      </c>
      <c r="G2393" s="3" t="s">
        <v>16524</v>
      </c>
      <c r="H2393" s="3" t="s">
        <v>19341</v>
      </c>
      <c r="I2393" s="3" t="s">
        <v>22158</v>
      </c>
    </row>
    <row r="2394" spans="1:9" x14ac:dyDescent="0.25">
      <c r="A2394" s="3" t="s">
        <v>49</v>
      </c>
      <c r="B2394" s="3" t="s">
        <v>2440</v>
      </c>
      <c r="C2394" s="3" t="s">
        <v>5257</v>
      </c>
      <c r="D2394" s="3" t="s">
        <v>8074</v>
      </c>
      <c r="E2394" s="3" t="s">
        <v>13708</v>
      </c>
      <c r="F2394" s="3" t="s">
        <v>10891</v>
      </c>
      <c r="G2394" s="3" t="s">
        <v>16525</v>
      </c>
      <c r="H2394" s="3" t="s">
        <v>19342</v>
      </c>
      <c r="I2394" s="3" t="s">
        <v>22159</v>
      </c>
    </row>
    <row r="2395" spans="1:9" x14ac:dyDescent="0.25">
      <c r="A2395" s="3" t="s">
        <v>49</v>
      </c>
      <c r="B2395" s="3" t="s">
        <v>2441</v>
      </c>
      <c r="C2395" s="3" t="s">
        <v>5258</v>
      </c>
      <c r="D2395" s="3" t="s">
        <v>8075</v>
      </c>
      <c r="E2395" s="3" t="s">
        <v>13709</v>
      </c>
      <c r="F2395" s="3" t="s">
        <v>10892</v>
      </c>
      <c r="G2395" s="3" t="s">
        <v>16526</v>
      </c>
      <c r="H2395" s="3" t="s">
        <v>19343</v>
      </c>
      <c r="I2395" s="3" t="s">
        <v>22160</v>
      </c>
    </row>
    <row r="2396" spans="1:9" x14ac:dyDescent="0.25">
      <c r="A2396" s="3" t="s">
        <v>49</v>
      </c>
      <c r="B2396" s="3" t="s">
        <v>2442</v>
      </c>
      <c r="C2396" s="3" t="s">
        <v>5259</v>
      </c>
      <c r="D2396" s="3" t="s">
        <v>8076</v>
      </c>
      <c r="E2396" s="3" t="s">
        <v>13710</v>
      </c>
      <c r="F2396" s="3" t="s">
        <v>10893</v>
      </c>
      <c r="G2396" s="3" t="s">
        <v>16527</v>
      </c>
      <c r="H2396" s="3" t="s">
        <v>19344</v>
      </c>
      <c r="I2396" s="3" t="s">
        <v>22161</v>
      </c>
    </row>
    <row r="2397" spans="1:9" x14ac:dyDescent="0.25">
      <c r="A2397" s="3" t="s">
        <v>49</v>
      </c>
      <c r="B2397" s="3" t="s">
        <v>2443</v>
      </c>
      <c r="C2397" s="3" t="s">
        <v>5260</v>
      </c>
      <c r="D2397" s="3" t="s">
        <v>8077</v>
      </c>
      <c r="E2397" s="3" t="s">
        <v>13711</v>
      </c>
      <c r="F2397" s="3" t="s">
        <v>10894</v>
      </c>
      <c r="G2397" s="3" t="s">
        <v>16528</v>
      </c>
      <c r="H2397" s="3" t="s">
        <v>19345</v>
      </c>
      <c r="I2397" s="3" t="s">
        <v>22162</v>
      </c>
    </row>
    <row r="2398" spans="1:9" x14ac:dyDescent="0.25">
      <c r="A2398" s="3" t="s">
        <v>49</v>
      </c>
      <c r="B2398" s="3" t="s">
        <v>2444</v>
      </c>
      <c r="C2398" s="3" t="s">
        <v>5261</v>
      </c>
      <c r="D2398" s="3" t="s">
        <v>8078</v>
      </c>
      <c r="E2398" s="3" t="s">
        <v>13712</v>
      </c>
      <c r="F2398" s="3" t="s">
        <v>10895</v>
      </c>
      <c r="G2398" s="3" t="s">
        <v>16529</v>
      </c>
      <c r="H2398" s="3" t="s">
        <v>19346</v>
      </c>
      <c r="I2398" s="3" t="s">
        <v>22163</v>
      </c>
    </row>
    <row r="2399" spans="1:9" x14ac:dyDescent="0.25">
      <c r="A2399" s="3" t="s">
        <v>49</v>
      </c>
      <c r="B2399" s="3" t="s">
        <v>2445</v>
      </c>
      <c r="C2399" s="3" t="s">
        <v>5262</v>
      </c>
      <c r="D2399" s="3" t="s">
        <v>8079</v>
      </c>
      <c r="E2399" s="3" t="s">
        <v>13713</v>
      </c>
      <c r="F2399" s="3" t="s">
        <v>10896</v>
      </c>
      <c r="G2399" s="3" t="s">
        <v>16530</v>
      </c>
      <c r="H2399" s="3" t="s">
        <v>19347</v>
      </c>
      <c r="I2399" s="3" t="s">
        <v>22164</v>
      </c>
    </row>
    <row r="2400" spans="1:9" x14ac:dyDescent="0.25">
      <c r="A2400" s="3" t="s">
        <v>49</v>
      </c>
      <c r="B2400" s="3" t="s">
        <v>2446</v>
      </c>
      <c r="C2400" s="3" t="s">
        <v>5263</v>
      </c>
      <c r="D2400" s="3" t="s">
        <v>8080</v>
      </c>
      <c r="E2400" s="3" t="s">
        <v>13714</v>
      </c>
      <c r="F2400" s="3" t="s">
        <v>10897</v>
      </c>
      <c r="G2400" s="3" t="s">
        <v>16531</v>
      </c>
      <c r="H2400" s="3" t="s">
        <v>19348</v>
      </c>
      <c r="I2400" s="3" t="s">
        <v>22165</v>
      </c>
    </row>
    <row r="2401" spans="1:9" x14ac:dyDescent="0.25">
      <c r="A2401" s="3" t="s">
        <v>49</v>
      </c>
      <c r="B2401" s="3" t="s">
        <v>2447</v>
      </c>
      <c r="C2401" s="3" t="s">
        <v>5264</v>
      </c>
      <c r="D2401" s="3" t="s">
        <v>8081</v>
      </c>
      <c r="E2401" s="3" t="s">
        <v>13715</v>
      </c>
      <c r="F2401" s="3" t="s">
        <v>10898</v>
      </c>
      <c r="G2401" s="3" t="s">
        <v>16532</v>
      </c>
      <c r="H2401" s="3" t="s">
        <v>19349</v>
      </c>
      <c r="I2401" s="3" t="s">
        <v>22166</v>
      </c>
    </row>
    <row r="2402" spans="1:9" x14ac:dyDescent="0.25">
      <c r="A2402" s="3" t="s">
        <v>49</v>
      </c>
      <c r="B2402" s="3" t="s">
        <v>2448</v>
      </c>
      <c r="C2402" s="3" t="s">
        <v>5265</v>
      </c>
      <c r="D2402" s="3" t="s">
        <v>8082</v>
      </c>
      <c r="E2402" s="3" t="s">
        <v>13716</v>
      </c>
      <c r="F2402" s="3" t="s">
        <v>10899</v>
      </c>
      <c r="G2402" s="3" t="s">
        <v>16533</v>
      </c>
      <c r="H2402" s="3" t="s">
        <v>19350</v>
      </c>
      <c r="I2402" s="3" t="s">
        <v>22167</v>
      </c>
    </row>
    <row r="2403" spans="1:9" x14ac:dyDescent="0.25">
      <c r="A2403" s="3" t="s">
        <v>49</v>
      </c>
      <c r="B2403" s="3" t="s">
        <v>2449</v>
      </c>
      <c r="C2403" s="3" t="s">
        <v>5266</v>
      </c>
      <c r="D2403" s="3" t="s">
        <v>8083</v>
      </c>
      <c r="E2403" s="3" t="s">
        <v>13717</v>
      </c>
      <c r="F2403" s="3" t="s">
        <v>10900</v>
      </c>
      <c r="G2403" s="3" t="s">
        <v>16534</v>
      </c>
      <c r="H2403" s="3" t="s">
        <v>19351</v>
      </c>
      <c r="I2403" s="3" t="s">
        <v>22168</v>
      </c>
    </row>
    <row r="2404" spans="1:9" x14ac:dyDescent="0.25">
      <c r="A2404" s="3" t="s">
        <v>49</v>
      </c>
      <c r="B2404" s="3" t="s">
        <v>2450</v>
      </c>
      <c r="C2404" s="3" t="s">
        <v>5267</v>
      </c>
      <c r="D2404" s="3" t="s">
        <v>8084</v>
      </c>
      <c r="E2404" s="3" t="s">
        <v>13718</v>
      </c>
      <c r="F2404" s="3" t="s">
        <v>10901</v>
      </c>
      <c r="G2404" s="3" t="s">
        <v>16535</v>
      </c>
      <c r="H2404" s="3" t="s">
        <v>19352</v>
      </c>
      <c r="I2404" s="3" t="s">
        <v>22169</v>
      </c>
    </row>
    <row r="2405" spans="1:9" x14ac:dyDescent="0.25">
      <c r="A2405" s="3" t="s">
        <v>49</v>
      </c>
      <c r="B2405" s="3" t="s">
        <v>2451</v>
      </c>
      <c r="C2405" s="3" t="s">
        <v>5268</v>
      </c>
      <c r="D2405" s="3" t="s">
        <v>8085</v>
      </c>
      <c r="E2405" s="3" t="s">
        <v>13719</v>
      </c>
      <c r="F2405" s="3" t="s">
        <v>10902</v>
      </c>
      <c r="G2405" s="3" t="s">
        <v>16536</v>
      </c>
      <c r="H2405" s="3" t="s">
        <v>19353</v>
      </c>
      <c r="I2405" s="3" t="s">
        <v>22170</v>
      </c>
    </row>
    <row r="2406" spans="1:9" x14ac:dyDescent="0.25">
      <c r="A2406" s="3" t="s">
        <v>49</v>
      </c>
      <c r="B2406" s="3" t="s">
        <v>2452</v>
      </c>
      <c r="C2406" s="3" t="s">
        <v>5269</v>
      </c>
      <c r="D2406" s="3" t="s">
        <v>8086</v>
      </c>
      <c r="E2406" s="3" t="s">
        <v>13720</v>
      </c>
      <c r="F2406" s="3" t="s">
        <v>10903</v>
      </c>
      <c r="G2406" s="3" t="s">
        <v>16537</v>
      </c>
      <c r="H2406" s="3" t="s">
        <v>19354</v>
      </c>
      <c r="I2406" s="3" t="s">
        <v>22171</v>
      </c>
    </row>
    <row r="2407" spans="1:9" x14ac:dyDescent="0.25">
      <c r="A2407" s="3" t="s">
        <v>49</v>
      </c>
      <c r="B2407" s="3" t="s">
        <v>2453</v>
      </c>
      <c r="C2407" s="3" t="s">
        <v>5270</v>
      </c>
      <c r="D2407" s="3" t="s">
        <v>8087</v>
      </c>
      <c r="E2407" s="3" t="s">
        <v>13721</v>
      </c>
      <c r="F2407" s="3" t="s">
        <v>10904</v>
      </c>
      <c r="G2407" s="3" t="s">
        <v>16538</v>
      </c>
      <c r="H2407" s="3" t="s">
        <v>19355</v>
      </c>
      <c r="I2407" s="3" t="s">
        <v>22172</v>
      </c>
    </row>
    <row r="2408" spans="1:9" x14ac:dyDescent="0.25">
      <c r="A2408" s="3" t="s">
        <v>49</v>
      </c>
      <c r="B2408" s="3" t="s">
        <v>2454</v>
      </c>
      <c r="C2408" s="3" t="s">
        <v>5271</v>
      </c>
      <c r="D2408" s="3" t="s">
        <v>8088</v>
      </c>
      <c r="E2408" s="3" t="s">
        <v>13722</v>
      </c>
      <c r="F2408" s="3" t="s">
        <v>10905</v>
      </c>
      <c r="G2408" s="3" t="s">
        <v>16539</v>
      </c>
      <c r="H2408" s="3" t="s">
        <v>19356</v>
      </c>
      <c r="I2408" s="3" t="s">
        <v>22173</v>
      </c>
    </row>
    <row r="2409" spans="1:9" x14ac:dyDescent="0.25">
      <c r="A2409" s="3" t="s">
        <v>49</v>
      </c>
      <c r="B2409" s="3" t="s">
        <v>2455</v>
      </c>
      <c r="C2409" s="3" t="s">
        <v>5272</v>
      </c>
      <c r="D2409" s="3" t="s">
        <v>8089</v>
      </c>
      <c r="E2409" s="3" t="s">
        <v>13723</v>
      </c>
      <c r="F2409" s="3" t="s">
        <v>10906</v>
      </c>
      <c r="G2409" s="3" t="s">
        <v>16540</v>
      </c>
      <c r="H2409" s="3" t="s">
        <v>19357</v>
      </c>
      <c r="I2409" s="3" t="s">
        <v>22174</v>
      </c>
    </row>
    <row r="2410" spans="1:9" x14ac:dyDescent="0.25">
      <c r="A2410" s="3" t="s">
        <v>49</v>
      </c>
      <c r="B2410" s="3" t="s">
        <v>2456</v>
      </c>
      <c r="C2410" s="3" t="s">
        <v>5273</v>
      </c>
      <c r="D2410" s="3" t="s">
        <v>8090</v>
      </c>
      <c r="E2410" s="3" t="s">
        <v>13724</v>
      </c>
      <c r="F2410" s="3" t="s">
        <v>10907</v>
      </c>
      <c r="G2410" s="3" t="s">
        <v>16541</v>
      </c>
      <c r="H2410" s="3" t="s">
        <v>19358</v>
      </c>
      <c r="I2410" s="3" t="s">
        <v>22175</v>
      </c>
    </row>
    <row r="2411" spans="1:9" x14ac:dyDescent="0.25">
      <c r="A2411" s="3" t="s">
        <v>49</v>
      </c>
      <c r="B2411" s="3" t="s">
        <v>2457</v>
      </c>
      <c r="C2411" s="3" t="s">
        <v>5274</v>
      </c>
      <c r="D2411" s="3" t="s">
        <v>8091</v>
      </c>
      <c r="E2411" s="3" t="s">
        <v>13725</v>
      </c>
      <c r="F2411" s="3" t="s">
        <v>10908</v>
      </c>
      <c r="G2411" s="3" t="s">
        <v>16542</v>
      </c>
      <c r="H2411" s="3" t="s">
        <v>19359</v>
      </c>
      <c r="I2411" s="3" t="s">
        <v>22176</v>
      </c>
    </row>
    <row r="2412" spans="1:9" x14ac:dyDescent="0.25">
      <c r="A2412" s="3" t="s">
        <v>49</v>
      </c>
      <c r="B2412" s="3" t="s">
        <v>2458</v>
      </c>
      <c r="C2412" s="3" t="s">
        <v>5275</v>
      </c>
      <c r="D2412" s="3" t="s">
        <v>8092</v>
      </c>
      <c r="E2412" s="3" t="s">
        <v>13726</v>
      </c>
      <c r="F2412" s="3" t="s">
        <v>10909</v>
      </c>
      <c r="G2412" s="3" t="s">
        <v>16543</v>
      </c>
      <c r="H2412" s="3" t="s">
        <v>19360</v>
      </c>
      <c r="I2412" s="3" t="s">
        <v>22177</v>
      </c>
    </row>
    <row r="2413" spans="1:9" x14ac:dyDescent="0.25">
      <c r="A2413" s="3" t="s">
        <v>49</v>
      </c>
      <c r="B2413" s="3" t="s">
        <v>2459</v>
      </c>
      <c r="C2413" s="3" t="s">
        <v>5276</v>
      </c>
      <c r="D2413" s="3" t="s">
        <v>8093</v>
      </c>
      <c r="E2413" s="3" t="s">
        <v>13727</v>
      </c>
      <c r="F2413" s="3" t="s">
        <v>10910</v>
      </c>
      <c r="G2413" s="3" t="s">
        <v>16544</v>
      </c>
      <c r="H2413" s="3" t="s">
        <v>19361</v>
      </c>
      <c r="I2413" s="3" t="s">
        <v>22178</v>
      </c>
    </row>
    <row r="2414" spans="1:9" x14ac:dyDescent="0.25">
      <c r="A2414" s="3" t="s">
        <v>49</v>
      </c>
      <c r="B2414" s="3" t="s">
        <v>2460</v>
      </c>
      <c r="C2414" s="3" t="s">
        <v>5277</v>
      </c>
      <c r="D2414" s="3" t="s">
        <v>8094</v>
      </c>
      <c r="E2414" s="3" t="s">
        <v>13728</v>
      </c>
      <c r="F2414" s="3" t="s">
        <v>10911</v>
      </c>
      <c r="G2414" s="3" t="s">
        <v>16545</v>
      </c>
      <c r="H2414" s="3" t="s">
        <v>19362</v>
      </c>
      <c r="I2414" s="3" t="s">
        <v>22179</v>
      </c>
    </row>
    <row r="2415" spans="1:9" x14ac:dyDescent="0.25">
      <c r="A2415" s="3" t="s">
        <v>49</v>
      </c>
      <c r="B2415" s="3" t="s">
        <v>2461</v>
      </c>
      <c r="C2415" s="3" t="s">
        <v>5278</v>
      </c>
      <c r="D2415" s="3" t="s">
        <v>8095</v>
      </c>
      <c r="E2415" s="3" t="s">
        <v>13729</v>
      </c>
      <c r="F2415" s="3" t="s">
        <v>10912</v>
      </c>
      <c r="G2415" s="3" t="s">
        <v>16546</v>
      </c>
      <c r="H2415" s="3" t="s">
        <v>19363</v>
      </c>
      <c r="I2415" s="3" t="s">
        <v>22180</v>
      </c>
    </row>
    <row r="2416" spans="1:9" x14ac:dyDescent="0.25">
      <c r="A2416" s="3" t="s">
        <v>49</v>
      </c>
      <c r="B2416" s="3" t="s">
        <v>2462</v>
      </c>
      <c r="C2416" s="3" t="s">
        <v>5279</v>
      </c>
      <c r="D2416" s="3" t="s">
        <v>8096</v>
      </c>
      <c r="E2416" s="3" t="s">
        <v>13730</v>
      </c>
      <c r="F2416" s="3" t="s">
        <v>10913</v>
      </c>
      <c r="G2416" s="3" t="s">
        <v>16547</v>
      </c>
      <c r="H2416" s="3" t="s">
        <v>19364</v>
      </c>
      <c r="I2416" s="3" t="s">
        <v>22181</v>
      </c>
    </row>
    <row r="2417" spans="1:9" x14ac:dyDescent="0.25">
      <c r="A2417" s="3" t="s">
        <v>49</v>
      </c>
      <c r="B2417" s="3" t="s">
        <v>2463</v>
      </c>
      <c r="C2417" s="3" t="s">
        <v>5280</v>
      </c>
      <c r="D2417" s="3" t="s">
        <v>8097</v>
      </c>
      <c r="E2417" s="3" t="s">
        <v>13731</v>
      </c>
      <c r="F2417" s="3" t="s">
        <v>10914</v>
      </c>
      <c r="G2417" s="3" t="s">
        <v>16548</v>
      </c>
      <c r="H2417" s="3" t="s">
        <v>19365</v>
      </c>
      <c r="I2417" s="3" t="s">
        <v>22182</v>
      </c>
    </row>
    <row r="2418" spans="1:9" x14ac:dyDescent="0.25">
      <c r="A2418" s="3" t="s">
        <v>49</v>
      </c>
      <c r="B2418" s="3" t="s">
        <v>2464</v>
      </c>
      <c r="C2418" s="3" t="s">
        <v>5281</v>
      </c>
      <c r="D2418" s="3" t="s">
        <v>8098</v>
      </c>
      <c r="E2418" s="3" t="s">
        <v>13732</v>
      </c>
      <c r="F2418" s="3" t="s">
        <v>10915</v>
      </c>
      <c r="G2418" s="3" t="s">
        <v>16549</v>
      </c>
      <c r="H2418" s="3" t="s">
        <v>19366</v>
      </c>
      <c r="I2418" s="3" t="s">
        <v>22183</v>
      </c>
    </row>
    <row r="2419" spans="1:9" x14ac:dyDescent="0.25">
      <c r="A2419" s="3" t="s">
        <v>49</v>
      </c>
      <c r="B2419" s="3" t="s">
        <v>2465</v>
      </c>
      <c r="C2419" s="3" t="s">
        <v>5282</v>
      </c>
      <c r="D2419" s="3" t="s">
        <v>8099</v>
      </c>
      <c r="E2419" s="3" t="s">
        <v>13733</v>
      </c>
      <c r="F2419" s="3" t="s">
        <v>10916</v>
      </c>
      <c r="G2419" s="3" t="s">
        <v>16550</v>
      </c>
      <c r="H2419" s="3" t="s">
        <v>19367</v>
      </c>
      <c r="I2419" s="3" t="s">
        <v>22184</v>
      </c>
    </row>
    <row r="2420" spans="1:9" x14ac:dyDescent="0.25">
      <c r="A2420" s="3" t="s">
        <v>49</v>
      </c>
      <c r="B2420" s="3" t="s">
        <v>2466</v>
      </c>
      <c r="C2420" s="3" t="s">
        <v>5283</v>
      </c>
      <c r="D2420" s="3" t="s">
        <v>8100</v>
      </c>
      <c r="E2420" s="3" t="s">
        <v>13734</v>
      </c>
      <c r="F2420" s="3" t="s">
        <v>10917</v>
      </c>
      <c r="G2420" s="3" t="s">
        <v>16551</v>
      </c>
      <c r="H2420" s="3" t="s">
        <v>19368</v>
      </c>
      <c r="I2420" s="3" t="s">
        <v>22185</v>
      </c>
    </row>
    <row r="2421" spans="1:9" x14ac:dyDescent="0.25">
      <c r="A2421" s="3" t="s">
        <v>49</v>
      </c>
      <c r="B2421" s="3" t="s">
        <v>2467</v>
      </c>
      <c r="C2421" s="3" t="s">
        <v>5284</v>
      </c>
      <c r="D2421" s="3" t="s">
        <v>8101</v>
      </c>
      <c r="E2421" s="3" t="s">
        <v>13735</v>
      </c>
      <c r="F2421" s="3" t="s">
        <v>10918</v>
      </c>
      <c r="G2421" s="3" t="s">
        <v>16552</v>
      </c>
      <c r="H2421" s="3" t="s">
        <v>19369</v>
      </c>
      <c r="I2421" s="3" t="s">
        <v>22186</v>
      </c>
    </row>
    <row r="2422" spans="1:9" x14ac:dyDescent="0.25">
      <c r="A2422" s="3" t="s">
        <v>49</v>
      </c>
      <c r="B2422" s="3" t="s">
        <v>2468</v>
      </c>
      <c r="C2422" s="3" t="s">
        <v>5285</v>
      </c>
      <c r="D2422" s="3" t="s">
        <v>8102</v>
      </c>
      <c r="E2422" s="3" t="s">
        <v>13736</v>
      </c>
      <c r="F2422" s="3" t="s">
        <v>10919</v>
      </c>
      <c r="G2422" s="3" t="s">
        <v>16553</v>
      </c>
      <c r="H2422" s="3" t="s">
        <v>19370</v>
      </c>
      <c r="I2422" s="3" t="s">
        <v>22187</v>
      </c>
    </row>
    <row r="2423" spans="1:9" x14ac:dyDescent="0.25">
      <c r="A2423" s="3" t="s">
        <v>49</v>
      </c>
      <c r="B2423" s="3" t="s">
        <v>2469</v>
      </c>
      <c r="C2423" s="3" t="s">
        <v>5286</v>
      </c>
      <c r="D2423" s="3" t="s">
        <v>8103</v>
      </c>
      <c r="E2423" s="3" t="s">
        <v>13737</v>
      </c>
      <c r="F2423" s="3" t="s">
        <v>10920</v>
      </c>
      <c r="G2423" s="3" t="s">
        <v>16554</v>
      </c>
      <c r="H2423" s="3" t="s">
        <v>19371</v>
      </c>
      <c r="I2423" s="3" t="s">
        <v>22188</v>
      </c>
    </row>
    <row r="2424" spans="1:9" x14ac:dyDescent="0.25">
      <c r="A2424" s="3" t="s">
        <v>49</v>
      </c>
      <c r="B2424" s="3" t="s">
        <v>2470</v>
      </c>
      <c r="C2424" s="3" t="s">
        <v>5287</v>
      </c>
      <c r="D2424" s="3" t="s">
        <v>8104</v>
      </c>
      <c r="E2424" s="3" t="s">
        <v>13738</v>
      </c>
      <c r="F2424" s="3" t="s">
        <v>10921</v>
      </c>
      <c r="G2424" s="3" t="s">
        <v>16555</v>
      </c>
      <c r="H2424" s="3" t="s">
        <v>19372</v>
      </c>
      <c r="I2424" s="3" t="s">
        <v>22189</v>
      </c>
    </row>
    <row r="2425" spans="1:9" x14ac:dyDescent="0.25">
      <c r="A2425" s="3" t="s">
        <v>49</v>
      </c>
      <c r="B2425" s="3" t="s">
        <v>2471</v>
      </c>
      <c r="C2425" s="3" t="s">
        <v>5288</v>
      </c>
      <c r="D2425" s="3" t="s">
        <v>8105</v>
      </c>
      <c r="E2425" s="3" t="s">
        <v>13739</v>
      </c>
      <c r="F2425" s="3" t="s">
        <v>10922</v>
      </c>
      <c r="G2425" s="3" t="s">
        <v>16556</v>
      </c>
      <c r="H2425" s="3" t="s">
        <v>19373</v>
      </c>
      <c r="I2425" s="3" t="s">
        <v>22190</v>
      </c>
    </row>
    <row r="2426" spans="1:9" x14ac:dyDescent="0.25">
      <c r="A2426" s="3" t="s">
        <v>49</v>
      </c>
      <c r="B2426" s="3" t="s">
        <v>2472</v>
      </c>
      <c r="C2426" s="3" t="s">
        <v>5289</v>
      </c>
      <c r="D2426" s="3" t="s">
        <v>8106</v>
      </c>
      <c r="E2426" s="3" t="s">
        <v>13740</v>
      </c>
      <c r="F2426" s="3" t="s">
        <v>10923</v>
      </c>
      <c r="G2426" s="3" t="s">
        <v>16557</v>
      </c>
      <c r="H2426" s="3" t="s">
        <v>19374</v>
      </c>
      <c r="I2426" s="3" t="s">
        <v>22191</v>
      </c>
    </row>
    <row r="2427" spans="1:9" x14ac:dyDescent="0.25">
      <c r="A2427" s="3" t="s">
        <v>49</v>
      </c>
      <c r="B2427" s="3" t="s">
        <v>2473</v>
      </c>
      <c r="C2427" s="3" t="s">
        <v>5290</v>
      </c>
      <c r="D2427" s="3" t="s">
        <v>8107</v>
      </c>
      <c r="E2427" s="3" t="s">
        <v>13741</v>
      </c>
      <c r="F2427" s="3" t="s">
        <v>10924</v>
      </c>
      <c r="G2427" s="3" t="s">
        <v>16558</v>
      </c>
      <c r="H2427" s="3" t="s">
        <v>19375</v>
      </c>
      <c r="I2427" s="3" t="s">
        <v>22192</v>
      </c>
    </row>
    <row r="2428" spans="1:9" x14ac:dyDescent="0.25">
      <c r="A2428" s="3" t="s">
        <v>49</v>
      </c>
      <c r="B2428" s="3" t="s">
        <v>2474</v>
      </c>
      <c r="C2428" s="3" t="s">
        <v>5291</v>
      </c>
      <c r="D2428" s="3" t="s">
        <v>8108</v>
      </c>
      <c r="E2428" s="3" t="s">
        <v>13742</v>
      </c>
      <c r="F2428" s="3" t="s">
        <v>10925</v>
      </c>
      <c r="G2428" s="3" t="s">
        <v>16559</v>
      </c>
      <c r="H2428" s="3" t="s">
        <v>19376</v>
      </c>
      <c r="I2428" s="3" t="s">
        <v>22193</v>
      </c>
    </row>
    <row r="2429" spans="1:9" x14ac:dyDescent="0.25">
      <c r="A2429" s="3" t="s">
        <v>49</v>
      </c>
      <c r="B2429" s="3" t="s">
        <v>2475</v>
      </c>
      <c r="C2429" s="3" t="s">
        <v>5292</v>
      </c>
      <c r="D2429" s="3" t="s">
        <v>8109</v>
      </c>
      <c r="E2429" s="3" t="s">
        <v>13743</v>
      </c>
      <c r="F2429" s="3" t="s">
        <v>10926</v>
      </c>
      <c r="G2429" s="3" t="s">
        <v>16560</v>
      </c>
      <c r="H2429" s="3" t="s">
        <v>19377</v>
      </c>
      <c r="I2429" s="3" t="s">
        <v>22194</v>
      </c>
    </row>
    <row r="2430" spans="1:9" x14ac:dyDescent="0.25">
      <c r="A2430" s="3" t="s">
        <v>49</v>
      </c>
      <c r="B2430" s="3" t="s">
        <v>2476</v>
      </c>
      <c r="C2430" s="3" t="s">
        <v>5293</v>
      </c>
      <c r="D2430" s="3" t="s">
        <v>8110</v>
      </c>
      <c r="E2430" s="3" t="s">
        <v>13744</v>
      </c>
      <c r="F2430" s="3" t="s">
        <v>10927</v>
      </c>
      <c r="G2430" s="3" t="s">
        <v>16561</v>
      </c>
      <c r="H2430" s="3" t="s">
        <v>19378</v>
      </c>
      <c r="I2430" s="3" t="s">
        <v>22195</v>
      </c>
    </row>
    <row r="2431" spans="1:9" x14ac:dyDescent="0.25">
      <c r="A2431" s="3" t="s">
        <v>49</v>
      </c>
      <c r="B2431" s="3" t="s">
        <v>2477</v>
      </c>
      <c r="C2431" s="3" t="s">
        <v>5294</v>
      </c>
      <c r="D2431" s="3" t="s">
        <v>8111</v>
      </c>
      <c r="E2431" s="3" t="s">
        <v>13745</v>
      </c>
      <c r="F2431" s="3" t="s">
        <v>10928</v>
      </c>
      <c r="G2431" s="3" t="s">
        <v>16562</v>
      </c>
      <c r="H2431" s="3" t="s">
        <v>19379</v>
      </c>
      <c r="I2431" s="3" t="s">
        <v>22196</v>
      </c>
    </row>
    <row r="2432" spans="1:9" x14ac:dyDescent="0.25">
      <c r="A2432" s="3" t="s">
        <v>49</v>
      </c>
      <c r="B2432" s="3" t="s">
        <v>2478</v>
      </c>
      <c r="C2432" s="3" t="s">
        <v>5295</v>
      </c>
      <c r="D2432" s="3" t="s">
        <v>8112</v>
      </c>
      <c r="E2432" s="3" t="s">
        <v>13746</v>
      </c>
      <c r="F2432" s="3" t="s">
        <v>10929</v>
      </c>
      <c r="G2432" s="3" t="s">
        <v>16563</v>
      </c>
      <c r="H2432" s="3" t="s">
        <v>19380</v>
      </c>
      <c r="I2432" s="3" t="s">
        <v>22197</v>
      </c>
    </row>
    <row r="2433" spans="1:9" x14ac:dyDescent="0.25">
      <c r="A2433" s="3" t="s">
        <v>49</v>
      </c>
      <c r="B2433" s="3" t="s">
        <v>2479</v>
      </c>
      <c r="C2433" s="3" t="s">
        <v>5296</v>
      </c>
      <c r="D2433" s="3" t="s">
        <v>8113</v>
      </c>
      <c r="E2433" s="3" t="s">
        <v>13747</v>
      </c>
      <c r="F2433" s="3" t="s">
        <v>10930</v>
      </c>
      <c r="G2433" s="3" t="s">
        <v>16564</v>
      </c>
      <c r="H2433" s="3" t="s">
        <v>19381</v>
      </c>
      <c r="I2433" s="3" t="s">
        <v>22198</v>
      </c>
    </row>
    <row r="2434" spans="1:9" x14ac:dyDescent="0.25">
      <c r="A2434" s="3" t="s">
        <v>49</v>
      </c>
      <c r="B2434" s="3" t="s">
        <v>2480</v>
      </c>
      <c r="C2434" s="3" t="s">
        <v>5297</v>
      </c>
      <c r="D2434" s="3" t="s">
        <v>8114</v>
      </c>
      <c r="E2434" s="3" t="s">
        <v>13748</v>
      </c>
      <c r="F2434" s="3" t="s">
        <v>10931</v>
      </c>
      <c r="G2434" s="3" t="s">
        <v>16565</v>
      </c>
      <c r="H2434" s="3" t="s">
        <v>19382</v>
      </c>
      <c r="I2434" s="3" t="s">
        <v>22199</v>
      </c>
    </row>
    <row r="2435" spans="1:9" x14ac:dyDescent="0.25">
      <c r="A2435" s="3" t="s">
        <v>49</v>
      </c>
      <c r="B2435" s="3" t="s">
        <v>2481</v>
      </c>
      <c r="C2435" s="3" t="s">
        <v>5298</v>
      </c>
      <c r="D2435" s="3" t="s">
        <v>8115</v>
      </c>
      <c r="E2435" s="3" t="s">
        <v>13749</v>
      </c>
      <c r="F2435" s="3" t="s">
        <v>10932</v>
      </c>
      <c r="G2435" s="3" t="s">
        <v>16566</v>
      </c>
      <c r="H2435" s="3" t="s">
        <v>19383</v>
      </c>
      <c r="I2435" s="3" t="s">
        <v>22200</v>
      </c>
    </row>
    <row r="2436" spans="1:9" x14ac:dyDescent="0.25">
      <c r="A2436" s="3" t="s">
        <v>49</v>
      </c>
      <c r="B2436" s="3" t="s">
        <v>2482</v>
      </c>
      <c r="C2436" s="3" t="s">
        <v>5299</v>
      </c>
      <c r="D2436" s="3" t="s">
        <v>8116</v>
      </c>
      <c r="E2436" s="3" t="s">
        <v>13750</v>
      </c>
      <c r="F2436" s="3" t="s">
        <v>10933</v>
      </c>
      <c r="G2436" s="3" t="s">
        <v>16567</v>
      </c>
      <c r="H2436" s="3" t="s">
        <v>19384</v>
      </c>
      <c r="I2436" s="3" t="s">
        <v>22201</v>
      </c>
    </row>
    <row r="2437" spans="1:9" x14ac:dyDescent="0.25">
      <c r="A2437" s="3" t="s">
        <v>49</v>
      </c>
      <c r="B2437" s="3" t="s">
        <v>2483</v>
      </c>
      <c r="C2437" s="3" t="s">
        <v>5300</v>
      </c>
      <c r="D2437" s="3" t="s">
        <v>8117</v>
      </c>
      <c r="E2437" s="3" t="s">
        <v>13751</v>
      </c>
      <c r="F2437" s="3" t="s">
        <v>10934</v>
      </c>
      <c r="G2437" s="3" t="s">
        <v>16568</v>
      </c>
      <c r="H2437" s="3" t="s">
        <v>19385</v>
      </c>
      <c r="I2437" s="3" t="s">
        <v>22202</v>
      </c>
    </row>
    <row r="2438" spans="1:9" x14ac:dyDescent="0.25">
      <c r="A2438" s="3" t="s">
        <v>49</v>
      </c>
      <c r="B2438" s="3" t="s">
        <v>2484</v>
      </c>
      <c r="C2438" s="3" t="s">
        <v>5301</v>
      </c>
      <c r="D2438" s="3" t="s">
        <v>8118</v>
      </c>
      <c r="E2438" s="3" t="s">
        <v>13752</v>
      </c>
      <c r="F2438" s="3" t="s">
        <v>10935</v>
      </c>
      <c r="G2438" s="3" t="s">
        <v>16569</v>
      </c>
      <c r="H2438" s="3" t="s">
        <v>19386</v>
      </c>
      <c r="I2438" s="3" t="s">
        <v>22203</v>
      </c>
    </row>
    <row r="2439" spans="1:9" x14ac:dyDescent="0.25">
      <c r="A2439" s="3" t="s">
        <v>49</v>
      </c>
      <c r="B2439" s="3" t="s">
        <v>2485</v>
      </c>
      <c r="C2439" s="3" t="s">
        <v>5302</v>
      </c>
      <c r="D2439" s="3" t="s">
        <v>8119</v>
      </c>
      <c r="E2439" s="3" t="s">
        <v>13753</v>
      </c>
      <c r="F2439" s="3" t="s">
        <v>10936</v>
      </c>
      <c r="G2439" s="3" t="s">
        <v>16570</v>
      </c>
      <c r="H2439" s="3" t="s">
        <v>19387</v>
      </c>
      <c r="I2439" s="3" t="s">
        <v>22204</v>
      </c>
    </row>
    <row r="2440" spans="1:9" x14ac:dyDescent="0.25">
      <c r="A2440" s="3" t="s">
        <v>49</v>
      </c>
      <c r="B2440" s="3" t="s">
        <v>2486</v>
      </c>
      <c r="C2440" s="3" t="s">
        <v>5303</v>
      </c>
      <c r="D2440" s="3" t="s">
        <v>8120</v>
      </c>
      <c r="E2440" s="3" t="s">
        <v>13754</v>
      </c>
      <c r="F2440" s="3" t="s">
        <v>10937</v>
      </c>
      <c r="G2440" s="3" t="s">
        <v>16571</v>
      </c>
      <c r="H2440" s="3" t="s">
        <v>19388</v>
      </c>
      <c r="I2440" s="3" t="s">
        <v>22205</v>
      </c>
    </row>
    <row r="2441" spans="1:9" x14ac:dyDescent="0.25">
      <c r="A2441" s="3" t="s">
        <v>49</v>
      </c>
      <c r="B2441" s="3" t="s">
        <v>2487</v>
      </c>
      <c r="C2441" s="3" t="s">
        <v>5304</v>
      </c>
      <c r="D2441" s="3" t="s">
        <v>8121</v>
      </c>
      <c r="E2441" s="3" t="s">
        <v>13755</v>
      </c>
      <c r="F2441" s="3" t="s">
        <v>10938</v>
      </c>
      <c r="G2441" s="3" t="s">
        <v>16572</v>
      </c>
      <c r="H2441" s="3" t="s">
        <v>19389</v>
      </c>
      <c r="I2441" s="3" t="s">
        <v>22206</v>
      </c>
    </row>
    <row r="2442" spans="1:9" x14ac:dyDescent="0.25">
      <c r="A2442" s="3" t="s">
        <v>49</v>
      </c>
      <c r="B2442" s="3" t="s">
        <v>2488</v>
      </c>
      <c r="C2442" s="3" t="s">
        <v>5305</v>
      </c>
      <c r="D2442" s="3" t="s">
        <v>8122</v>
      </c>
      <c r="E2442" s="3" t="s">
        <v>13756</v>
      </c>
      <c r="F2442" s="3" t="s">
        <v>10939</v>
      </c>
      <c r="G2442" s="3" t="s">
        <v>16573</v>
      </c>
      <c r="H2442" s="3" t="s">
        <v>19390</v>
      </c>
      <c r="I2442" s="3" t="s">
        <v>22207</v>
      </c>
    </row>
    <row r="2443" spans="1:9" x14ac:dyDescent="0.25">
      <c r="A2443" s="3" t="s">
        <v>49</v>
      </c>
      <c r="B2443" s="3" t="s">
        <v>2489</v>
      </c>
      <c r="C2443" s="3" t="s">
        <v>5306</v>
      </c>
      <c r="D2443" s="3" t="s">
        <v>8123</v>
      </c>
      <c r="E2443" s="3" t="s">
        <v>13757</v>
      </c>
      <c r="F2443" s="3" t="s">
        <v>10940</v>
      </c>
      <c r="G2443" s="3" t="s">
        <v>16574</v>
      </c>
      <c r="H2443" s="3" t="s">
        <v>19391</v>
      </c>
      <c r="I2443" s="3" t="s">
        <v>22208</v>
      </c>
    </row>
    <row r="2444" spans="1:9" x14ac:dyDescent="0.25">
      <c r="A2444" s="3" t="s">
        <v>49</v>
      </c>
      <c r="B2444" s="3" t="s">
        <v>2490</v>
      </c>
      <c r="C2444" s="3" t="s">
        <v>5307</v>
      </c>
      <c r="D2444" s="3" t="s">
        <v>8124</v>
      </c>
      <c r="E2444" s="3" t="s">
        <v>13758</v>
      </c>
      <c r="F2444" s="3" t="s">
        <v>10941</v>
      </c>
      <c r="G2444" s="3" t="s">
        <v>16575</v>
      </c>
      <c r="H2444" s="3" t="s">
        <v>19392</v>
      </c>
      <c r="I2444" s="3" t="s">
        <v>22209</v>
      </c>
    </row>
    <row r="2445" spans="1:9" x14ac:dyDescent="0.25">
      <c r="A2445" s="3" t="s">
        <v>49</v>
      </c>
      <c r="B2445" s="3" t="s">
        <v>2491</v>
      </c>
      <c r="C2445" s="3" t="s">
        <v>5308</v>
      </c>
      <c r="D2445" s="3" t="s">
        <v>8125</v>
      </c>
      <c r="E2445" s="3" t="s">
        <v>13759</v>
      </c>
      <c r="F2445" s="3" t="s">
        <v>10942</v>
      </c>
      <c r="G2445" s="3" t="s">
        <v>16576</v>
      </c>
      <c r="H2445" s="3" t="s">
        <v>19393</v>
      </c>
      <c r="I2445" s="3" t="s">
        <v>22210</v>
      </c>
    </row>
    <row r="2446" spans="1:9" x14ac:dyDescent="0.25">
      <c r="A2446" s="3" t="s">
        <v>49</v>
      </c>
      <c r="B2446" s="3" t="s">
        <v>2492</v>
      </c>
      <c r="C2446" s="3" t="s">
        <v>5309</v>
      </c>
      <c r="D2446" s="3" t="s">
        <v>8126</v>
      </c>
      <c r="E2446" s="3" t="s">
        <v>13760</v>
      </c>
      <c r="F2446" s="3" t="s">
        <v>10943</v>
      </c>
      <c r="G2446" s="3" t="s">
        <v>16577</v>
      </c>
      <c r="H2446" s="3" t="s">
        <v>19394</v>
      </c>
      <c r="I2446" s="3" t="s">
        <v>22211</v>
      </c>
    </row>
    <row r="2447" spans="1:9" x14ac:dyDescent="0.25">
      <c r="A2447" s="3" t="s">
        <v>49</v>
      </c>
      <c r="B2447" s="3" t="s">
        <v>2493</v>
      </c>
      <c r="C2447" s="3" t="s">
        <v>5310</v>
      </c>
      <c r="D2447" s="3" t="s">
        <v>8127</v>
      </c>
      <c r="E2447" s="3" t="s">
        <v>13761</v>
      </c>
      <c r="F2447" s="3" t="s">
        <v>10944</v>
      </c>
      <c r="G2447" s="3" t="s">
        <v>16578</v>
      </c>
      <c r="H2447" s="3" t="s">
        <v>19395</v>
      </c>
      <c r="I2447" s="3" t="s">
        <v>22212</v>
      </c>
    </row>
    <row r="2448" spans="1:9" x14ac:dyDescent="0.25">
      <c r="A2448" s="3" t="s">
        <v>49</v>
      </c>
      <c r="B2448" s="3" t="s">
        <v>2494</v>
      </c>
      <c r="C2448" s="3" t="s">
        <v>5311</v>
      </c>
      <c r="D2448" s="3" t="s">
        <v>8128</v>
      </c>
      <c r="E2448" s="3" t="s">
        <v>13762</v>
      </c>
      <c r="F2448" s="3" t="s">
        <v>10945</v>
      </c>
      <c r="G2448" s="3" t="s">
        <v>16579</v>
      </c>
      <c r="H2448" s="3" t="s">
        <v>19396</v>
      </c>
      <c r="I2448" s="3" t="s">
        <v>22213</v>
      </c>
    </row>
    <row r="2449" spans="1:9" x14ac:dyDescent="0.25">
      <c r="A2449" s="3" t="s">
        <v>49</v>
      </c>
      <c r="B2449" s="3" t="s">
        <v>2495</v>
      </c>
      <c r="C2449" s="3" t="s">
        <v>5312</v>
      </c>
      <c r="D2449" s="3" t="s">
        <v>8129</v>
      </c>
      <c r="E2449" s="3" t="s">
        <v>13763</v>
      </c>
      <c r="F2449" s="3" t="s">
        <v>10946</v>
      </c>
      <c r="G2449" s="3" t="s">
        <v>16580</v>
      </c>
      <c r="H2449" s="3" t="s">
        <v>19397</v>
      </c>
      <c r="I2449" s="3" t="s">
        <v>22214</v>
      </c>
    </row>
    <row r="2450" spans="1:9" x14ac:dyDescent="0.25">
      <c r="A2450" s="3" t="s">
        <v>49</v>
      </c>
      <c r="B2450" s="3" t="s">
        <v>2496</v>
      </c>
      <c r="C2450" s="3" t="s">
        <v>5313</v>
      </c>
      <c r="D2450" s="3" t="s">
        <v>8130</v>
      </c>
      <c r="E2450" s="3" t="s">
        <v>13764</v>
      </c>
      <c r="F2450" s="3" t="s">
        <v>10947</v>
      </c>
      <c r="G2450" s="3" t="s">
        <v>16581</v>
      </c>
      <c r="H2450" s="3" t="s">
        <v>19398</v>
      </c>
      <c r="I2450" s="3" t="s">
        <v>22215</v>
      </c>
    </row>
    <row r="2451" spans="1:9" x14ac:dyDescent="0.25">
      <c r="A2451" s="3" t="s">
        <v>49</v>
      </c>
      <c r="B2451" s="3" t="s">
        <v>2497</v>
      </c>
      <c r="C2451" s="3" t="s">
        <v>5314</v>
      </c>
      <c r="D2451" s="3" t="s">
        <v>8131</v>
      </c>
      <c r="E2451" s="3" t="s">
        <v>13765</v>
      </c>
      <c r="F2451" s="3" t="s">
        <v>10948</v>
      </c>
      <c r="G2451" s="3" t="s">
        <v>16582</v>
      </c>
      <c r="H2451" s="3" t="s">
        <v>19399</v>
      </c>
      <c r="I2451" s="3" t="s">
        <v>22216</v>
      </c>
    </row>
    <row r="2452" spans="1:9" x14ac:dyDescent="0.25">
      <c r="A2452" s="3" t="s">
        <v>49</v>
      </c>
      <c r="B2452" s="3" t="s">
        <v>2498</v>
      </c>
      <c r="C2452" s="3" t="s">
        <v>5315</v>
      </c>
      <c r="D2452" s="3" t="s">
        <v>8132</v>
      </c>
      <c r="E2452" s="3" t="s">
        <v>13766</v>
      </c>
      <c r="F2452" s="3" t="s">
        <v>10949</v>
      </c>
      <c r="G2452" s="3" t="s">
        <v>16583</v>
      </c>
      <c r="H2452" s="3" t="s">
        <v>19400</v>
      </c>
      <c r="I2452" s="3" t="s">
        <v>22217</v>
      </c>
    </row>
    <row r="2453" spans="1:9" x14ac:dyDescent="0.25">
      <c r="A2453" s="3" t="s">
        <v>49</v>
      </c>
      <c r="B2453" s="3" t="s">
        <v>2499</v>
      </c>
      <c r="C2453" s="3" t="s">
        <v>5316</v>
      </c>
      <c r="D2453" s="3" t="s">
        <v>8133</v>
      </c>
      <c r="E2453" s="3" t="s">
        <v>13767</v>
      </c>
      <c r="F2453" s="3" t="s">
        <v>10950</v>
      </c>
      <c r="G2453" s="3" t="s">
        <v>16584</v>
      </c>
      <c r="H2453" s="3" t="s">
        <v>19401</v>
      </c>
      <c r="I2453" s="3" t="s">
        <v>22218</v>
      </c>
    </row>
    <row r="2454" spans="1:9" x14ac:dyDescent="0.25">
      <c r="A2454" s="3" t="s">
        <v>49</v>
      </c>
      <c r="B2454" s="3" t="s">
        <v>2500</v>
      </c>
      <c r="C2454" s="3" t="s">
        <v>5317</v>
      </c>
      <c r="D2454" s="3" t="s">
        <v>8134</v>
      </c>
      <c r="E2454" s="3" t="s">
        <v>13768</v>
      </c>
      <c r="F2454" s="3" t="s">
        <v>10951</v>
      </c>
      <c r="G2454" s="3" t="s">
        <v>16585</v>
      </c>
      <c r="H2454" s="3" t="s">
        <v>19402</v>
      </c>
      <c r="I2454" s="3" t="s">
        <v>22219</v>
      </c>
    </row>
    <row r="2455" spans="1:9" x14ac:dyDescent="0.25">
      <c r="A2455" s="3" t="s">
        <v>49</v>
      </c>
      <c r="B2455" s="3" t="s">
        <v>2501</v>
      </c>
      <c r="C2455" s="3" t="s">
        <v>5318</v>
      </c>
      <c r="D2455" s="3" t="s">
        <v>8135</v>
      </c>
      <c r="E2455" s="3" t="s">
        <v>13769</v>
      </c>
      <c r="F2455" s="3" t="s">
        <v>10952</v>
      </c>
      <c r="G2455" s="3" t="s">
        <v>16586</v>
      </c>
      <c r="H2455" s="3" t="s">
        <v>19403</v>
      </c>
      <c r="I2455" s="3" t="s">
        <v>22220</v>
      </c>
    </row>
    <row r="2456" spans="1:9" x14ac:dyDescent="0.25">
      <c r="A2456" s="3" t="s">
        <v>49</v>
      </c>
      <c r="B2456" s="3" t="s">
        <v>2502</v>
      </c>
      <c r="C2456" s="3" t="s">
        <v>5319</v>
      </c>
      <c r="D2456" s="3" t="s">
        <v>8136</v>
      </c>
      <c r="E2456" s="3" t="s">
        <v>13770</v>
      </c>
      <c r="F2456" s="3" t="s">
        <v>10953</v>
      </c>
      <c r="G2456" s="3" t="s">
        <v>16587</v>
      </c>
      <c r="H2456" s="3" t="s">
        <v>19404</v>
      </c>
      <c r="I2456" s="3" t="s">
        <v>22221</v>
      </c>
    </row>
    <row r="2457" spans="1:9" x14ac:dyDescent="0.25">
      <c r="A2457" s="3" t="s">
        <v>49</v>
      </c>
      <c r="B2457" s="3" t="s">
        <v>2503</v>
      </c>
      <c r="C2457" s="3" t="s">
        <v>5320</v>
      </c>
      <c r="D2457" s="3" t="s">
        <v>8137</v>
      </c>
      <c r="E2457" s="3" t="s">
        <v>13771</v>
      </c>
      <c r="F2457" s="3" t="s">
        <v>10954</v>
      </c>
      <c r="G2457" s="3" t="s">
        <v>16588</v>
      </c>
      <c r="H2457" s="3" t="s">
        <v>19405</v>
      </c>
      <c r="I2457" s="3" t="s">
        <v>22222</v>
      </c>
    </row>
    <row r="2458" spans="1:9" x14ac:dyDescent="0.25">
      <c r="A2458" s="3" t="s">
        <v>49</v>
      </c>
      <c r="B2458" s="3" t="s">
        <v>2504</v>
      </c>
      <c r="C2458" s="3" t="s">
        <v>5321</v>
      </c>
      <c r="D2458" s="3" t="s">
        <v>8138</v>
      </c>
      <c r="E2458" s="3" t="s">
        <v>13772</v>
      </c>
      <c r="F2458" s="3" t="s">
        <v>10955</v>
      </c>
      <c r="G2458" s="3" t="s">
        <v>16589</v>
      </c>
      <c r="H2458" s="3" t="s">
        <v>19406</v>
      </c>
      <c r="I2458" s="3" t="s">
        <v>22223</v>
      </c>
    </row>
    <row r="2459" spans="1:9" x14ac:dyDescent="0.25">
      <c r="A2459" s="3" t="s">
        <v>49</v>
      </c>
      <c r="B2459" s="3" t="s">
        <v>2505</v>
      </c>
      <c r="C2459" s="3" t="s">
        <v>5322</v>
      </c>
      <c r="D2459" s="3" t="s">
        <v>8139</v>
      </c>
      <c r="E2459" s="3" t="s">
        <v>13773</v>
      </c>
      <c r="F2459" s="3" t="s">
        <v>10956</v>
      </c>
      <c r="G2459" s="3" t="s">
        <v>16590</v>
      </c>
      <c r="H2459" s="3" t="s">
        <v>19407</v>
      </c>
      <c r="I2459" s="3" t="s">
        <v>22224</v>
      </c>
    </row>
    <row r="2460" spans="1:9" x14ac:dyDescent="0.25">
      <c r="A2460" s="3" t="s">
        <v>49</v>
      </c>
      <c r="B2460" s="3" t="s">
        <v>2506</v>
      </c>
      <c r="C2460" s="3" t="s">
        <v>5323</v>
      </c>
      <c r="D2460" s="3" t="s">
        <v>8140</v>
      </c>
      <c r="E2460" s="3" t="s">
        <v>13774</v>
      </c>
      <c r="F2460" s="3" t="s">
        <v>10957</v>
      </c>
      <c r="G2460" s="3" t="s">
        <v>16591</v>
      </c>
      <c r="H2460" s="3" t="s">
        <v>19408</v>
      </c>
      <c r="I2460" s="3" t="s">
        <v>22225</v>
      </c>
    </row>
    <row r="2461" spans="1:9" x14ac:dyDescent="0.25">
      <c r="A2461" s="3" t="s">
        <v>49</v>
      </c>
      <c r="B2461" s="3" t="s">
        <v>2507</v>
      </c>
      <c r="C2461" s="3" t="s">
        <v>5324</v>
      </c>
      <c r="D2461" s="3" t="s">
        <v>8141</v>
      </c>
      <c r="E2461" s="3" t="s">
        <v>13775</v>
      </c>
      <c r="F2461" s="3" t="s">
        <v>10958</v>
      </c>
      <c r="G2461" s="3" t="s">
        <v>16592</v>
      </c>
      <c r="H2461" s="3" t="s">
        <v>19409</v>
      </c>
      <c r="I2461" s="3" t="s">
        <v>22226</v>
      </c>
    </row>
    <row r="2462" spans="1:9" x14ac:dyDescent="0.25">
      <c r="A2462" s="3" t="s">
        <v>49</v>
      </c>
      <c r="B2462" s="3" t="s">
        <v>2508</v>
      </c>
      <c r="C2462" s="3" t="s">
        <v>5325</v>
      </c>
      <c r="D2462" s="3" t="s">
        <v>8142</v>
      </c>
      <c r="E2462" s="3" t="s">
        <v>13776</v>
      </c>
      <c r="F2462" s="3" t="s">
        <v>10959</v>
      </c>
      <c r="G2462" s="3" t="s">
        <v>16593</v>
      </c>
      <c r="H2462" s="3" t="s">
        <v>19410</v>
      </c>
      <c r="I2462" s="3" t="s">
        <v>22227</v>
      </c>
    </row>
    <row r="2463" spans="1:9" x14ac:dyDescent="0.25">
      <c r="A2463" s="3" t="s">
        <v>49</v>
      </c>
      <c r="B2463" s="3" t="s">
        <v>2509</v>
      </c>
      <c r="C2463" s="3" t="s">
        <v>5326</v>
      </c>
      <c r="D2463" s="3" t="s">
        <v>8143</v>
      </c>
      <c r="E2463" s="3" t="s">
        <v>13777</v>
      </c>
      <c r="F2463" s="3" t="s">
        <v>10960</v>
      </c>
      <c r="G2463" s="3" t="s">
        <v>16594</v>
      </c>
      <c r="H2463" s="3" t="s">
        <v>19411</v>
      </c>
      <c r="I2463" s="3" t="s">
        <v>22228</v>
      </c>
    </row>
    <row r="2464" spans="1:9" x14ac:dyDescent="0.25">
      <c r="A2464" s="3" t="s">
        <v>49</v>
      </c>
      <c r="B2464" s="3" t="s">
        <v>2510</v>
      </c>
      <c r="C2464" s="3" t="s">
        <v>5327</v>
      </c>
      <c r="D2464" s="3" t="s">
        <v>8144</v>
      </c>
      <c r="E2464" s="3" t="s">
        <v>13778</v>
      </c>
      <c r="F2464" s="3" t="s">
        <v>10961</v>
      </c>
      <c r="G2464" s="3" t="s">
        <v>16595</v>
      </c>
      <c r="H2464" s="3" t="s">
        <v>19412</v>
      </c>
      <c r="I2464" s="3" t="s">
        <v>22229</v>
      </c>
    </row>
    <row r="2465" spans="1:9" x14ac:dyDescent="0.25">
      <c r="A2465" s="3" t="s">
        <v>49</v>
      </c>
      <c r="B2465" s="3" t="s">
        <v>2511</v>
      </c>
      <c r="C2465" s="3" t="s">
        <v>5328</v>
      </c>
      <c r="D2465" s="3" t="s">
        <v>8145</v>
      </c>
      <c r="E2465" s="3" t="s">
        <v>13779</v>
      </c>
      <c r="F2465" s="3" t="s">
        <v>10962</v>
      </c>
      <c r="G2465" s="3" t="s">
        <v>16596</v>
      </c>
      <c r="H2465" s="3" t="s">
        <v>19413</v>
      </c>
      <c r="I2465" s="3" t="s">
        <v>22230</v>
      </c>
    </row>
    <row r="2466" spans="1:9" x14ac:dyDescent="0.25">
      <c r="A2466" s="3" t="s">
        <v>49</v>
      </c>
      <c r="B2466" s="3" t="s">
        <v>2512</v>
      </c>
      <c r="C2466" s="3" t="s">
        <v>5329</v>
      </c>
      <c r="D2466" s="3" t="s">
        <v>8146</v>
      </c>
      <c r="E2466" s="3" t="s">
        <v>13780</v>
      </c>
      <c r="F2466" s="3" t="s">
        <v>10963</v>
      </c>
      <c r="G2466" s="3" t="s">
        <v>16597</v>
      </c>
      <c r="H2466" s="3" t="s">
        <v>19414</v>
      </c>
      <c r="I2466" s="3" t="s">
        <v>22231</v>
      </c>
    </row>
    <row r="2467" spans="1:9" x14ac:dyDescent="0.25">
      <c r="A2467" s="3" t="s">
        <v>49</v>
      </c>
      <c r="B2467" s="3" t="s">
        <v>2513</v>
      </c>
      <c r="C2467" s="3" t="s">
        <v>5330</v>
      </c>
      <c r="D2467" s="3" t="s">
        <v>8147</v>
      </c>
      <c r="E2467" s="3" t="s">
        <v>13781</v>
      </c>
      <c r="F2467" s="3" t="s">
        <v>10964</v>
      </c>
      <c r="G2467" s="3" t="s">
        <v>16598</v>
      </c>
      <c r="H2467" s="3" t="s">
        <v>19415</v>
      </c>
      <c r="I2467" s="3" t="s">
        <v>22232</v>
      </c>
    </row>
    <row r="2468" spans="1:9" x14ac:dyDescent="0.25">
      <c r="A2468" s="3" t="s">
        <v>49</v>
      </c>
      <c r="B2468" s="3" t="s">
        <v>2514</v>
      </c>
      <c r="C2468" s="3" t="s">
        <v>5331</v>
      </c>
      <c r="D2468" s="3" t="s">
        <v>8148</v>
      </c>
      <c r="E2468" s="3" t="s">
        <v>13782</v>
      </c>
      <c r="F2468" s="3" t="s">
        <v>10965</v>
      </c>
      <c r="G2468" s="3" t="s">
        <v>16599</v>
      </c>
      <c r="H2468" s="3" t="s">
        <v>19416</v>
      </c>
      <c r="I2468" s="3" t="s">
        <v>22233</v>
      </c>
    </row>
    <row r="2469" spans="1:9" x14ac:dyDescent="0.25">
      <c r="A2469" s="3" t="s">
        <v>49</v>
      </c>
      <c r="B2469" s="3" t="s">
        <v>2515</v>
      </c>
      <c r="C2469" s="3" t="s">
        <v>5332</v>
      </c>
      <c r="D2469" s="3" t="s">
        <v>8149</v>
      </c>
      <c r="E2469" s="3" t="s">
        <v>13783</v>
      </c>
      <c r="F2469" s="3" t="s">
        <v>10966</v>
      </c>
      <c r="G2469" s="3" t="s">
        <v>16600</v>
      </c>
      <c r="H2469" s="3" t="s">
        <v>19417</v>
      </c>
      <c r="I2469" s="3" t="s">
        <v>22234</v>
      </c>
    </row>
    <row r="2470" spans="1:9" x14ac:dyDescent="0.25">
      <c r="A2470" s="3" t="s">
        <v>49</v>
      </c>
      <c r="B2470" s="3" t="s">
        <v>2516</v>
      </c>
      <c r="C2470" s="3" t="s">
        <v>5333</v>
      </c>
      <c r="D2470" s="3" t="s">
        <v>8150</v>
      </c>
      <c r="E2470" s="3" t="s">
        <v>13784</v>
      </c>
      <c r="F2470" s="3" t="s">
        <v>10967</v>
      </c>
      <c r="G2470" s="3" t="s">
        <v>16601</v>
      </c>
      <c r="H2470" s="3" t="s">
        <v>19418</v>
      </c>
      <c r="I2470" s="3" t="s">
        <v>22235</v>
      </c>
    </row>
    <row r="2471" spans="1:9" x14ac:dyDescent="0.25">
      <c r="A2471" s="3" t="s">
        <v>49</v>
      </c>
      <c r="B2471" s="3" t="s">
        <v>2517</v>
      </c>
      <c r="C2471" s="3" t="s">
        <v>5334</v>
      </c>
      <c r="D2471" s="3" t="s">
        <v>8151</v>
      </c>
      <c r="E2471" s="3" t="s">
        <v>13785</v>
      </c>
      <c r="F2471" s="3" t="s">
        <v>10968</v>
      </c>
      <c r="G2471" s="3" t="s">
        <v>16602</v>
      </c>
      <c r="H2471" s="3" t="s">
        <v>19419</v>
      </c>
      <c r="I2471" s="3" t="s">
        <v>22236</v>
      </c>
    </row>
    <row r="2472" spans="1:9" x14ac:dyDescent="0.25">
      <c r="A2472" s="3" t="s">
        <v>49</v>
      </c>
      <c r="B2472" s="3" t="s">
        <v>2518</v>
      </c>
      <c r="C2472" s="3" t="s">
        <v>5335</v>
      </c>
      <c r="D2472" s="3" t="s">
        <v>8152</v>
      </c>
      <c r="E2472" s="3" t="s">
        <v>13786</v>
      </c>
      <c r="F2472" s="3" t="s">
        <v>10969</v>
      </c>
      <c r="G2472" s="3" t="s">
        <v>16603</v>
      </c>
      <c r="H2472" s="3" t="s">
        <v>19420</v>
      </c>
      <c r="I2472" s="3" t="s">
        <v>22237</v>
      </c>
    </row>
    <row r="2473" spans="1:9" x14ac:dyDescent="0.25">
      <c r="A2473" s="3" t="s">
        <v>49</v>
      </c>
      <c r="B2473" s="3" t="s">
        <v>2519</v>
      </c>
      <c r="C2473" s="3" t="s">
        <v>5336</v>
      </c>
      <c r="D2473" s="3" t="s">
        <v>8153</v>
      </c>
      <c r="E2473" s="3" t="s">
        <v>13787</v>
      </c>
      <c r="F2473" s="3" t="s">
        <v>10970</v>
      </c>
      <c r="G2473" s="3" t="s">
        <v>16604</v>
      </c>
      <c r="H2473" s="3" t="s">
        <v>19421</v>
      </c>
      <c r="I2473" s="3" t="s">
        <v>22238</v>
      </c>
    </row>
    <row r="2474" spans="1:9" x14ac:dyDescent="0.25">
      <c r="A2474" s="3" t="s">
        <v>49</v>
      </c>
      <c r="B2474" s="3" t="s">
        <v>2520</v>
      </c>
      <c r="C2474" s="3" t="s">
        <v>5337</v>
      </c>
      <c r="D2474" s="3" t="s">
        <v>8154</v>
      </c>
      <c r="E2474" s="3" t="s">
        <v>13788</v>
      </c>
      <c r="F2474" s="3" t="s">
        <v>10971</v>
      </c>
      <c r="G2474" s="3" t="s">
        <v>16605</v>
      </c>
      <c r="H2474" s="3" t="s">
        <v>19422</v>
      </c>
      <c r="I2474" s="3" t="s">
        <v>22239</v>
      </c>
    </row>
    <row r="2475" spans="1:9" x14ac:dyDescent="0.25">
      <c r="A2475" s="3" t="s">
        <v>49</v>
      </c>
      <c r="B2475" s="3" t="s">
        <v>2521</v>
      </c>
      <c r="C2475" s="3" t="s">
        <v>5338</v>
      </c>
      <c r="D2475" s="3" t="s">
        <v>8155</v>
      </c>
      <c r="E2475" s="3" t="s">
        <v>13789</v>
      </c>
      <c r="F2475" s="3" t="s">
        <v>10972</v>
      </c>
      <c r="G2475" s="3" t="s">
        <v>16606</v>
      </c>
      <c r="H2475" s="3" t="s">
        <v>19423</v>
      </c>
      <c r="I2475" s="3" t="s">
        <v>22240</v>
      </c>
    </row>
    <row r="2476" spans="1:9" x14ac:dyDescent="0.25">
      <c r="A2476" s="3" t="s">
        <v>49</v>
      </c>
      <c r="B2476" s="3" t="s">
        <v>2522</v>
      </c>
      <c r="C2476" s="3" t="s">
        <v>5339</v>
      </c>
      <c r="D2476" s="3" t="s">
        <v>8156</v>
      </c>
      <c r="E2476" s="3" t="s">
        <v>13790</v>
      </c>
      <c r="F2476" s="3" t="s">
        <v>10973</v>
      </c>
      <c r="G2476" s="3" t="s">
        <v>16607</v>
      </c>
      <c r="H2476" s="3" t="s">
        <v>19424</v>
      </c>
      <c r="I2476" s="3" t="s">
        <v>22241</v>
      </c>
    </row>
    <row r="2477" spans="1:9" x14ac:dyDescent="0.25">
      <c r="A2477" s="3" t="s">
        <v>49</v>
      </c>
      <c r="B2477" s="3" t="s">
        <v>2523</v>
      </c>
      <c r="C2477" s="3" t="s">
        <v>5340</v>
      </c>
      <c r="D2477" s="3" t="s">
        <v>8157</v>
      </c>
      <c r="E2477" s="3" t="s">
        <v>13791</v>
      </c>
      <c r="F2477" s="3" t="s">
        <v>10974</v>
      </c>
      <c r="G2477" s="3" t="s">
        <v>16608</v>
      </c>
      <c r="H2477" s="3" t="s">
        <v>19425</v>
      </c>
      <c r="I2477" s="3" t="s">
        <v>22242</v>
      </c>
    </row>
    <row r="2478" spans="1:9" x14ac:dyDescent="0.25">
      <c r="A2478" s="3" t="s">
        <v>49</v>
      </c>
      <c r="B2478" s="3" t="s">
        <v>2524</v>
      </c>
      <c r="C2478" s="3" t="s">
        <v>5341</v>
      </c>
      <c r="D2478" s="3" t="s">
        <v>8158</v>
      </c>
      <c r="E2478" s="3" t="s">
        <v>13792</v>
      </c>
      <c r="F2478" s="3" t="s">
        <v>10975</v>
      </c>
      <c r="G2478" s="3" t="s">
        <v>16609</v>
      </c>
      <c r="H2478" s="3" t="s">
        <v>19426</v>
      </c>
      <c r="I2478" s="3" t="s">
        <v>22243</v>
      </c>
    </row>
    <row r="2479" spans="1:9" x14ac:dyDescent="0.25">
      <c r="A2479" s="3" t="s">
        <v>49</v>
      </c>
      <c r="B2479" s="3" t="s">
        <v>2525</v>
      </c>
      <c r="C2479" s="3" t="s">
        <v>5342</v>
      </c>
      <c r="D2479" s="3" t="s">
        <v>8159</v>
      </c>
      <c r="E2479" s="3" t="s">
        <v>13793</v>
      </c>
      <c r="F2479" s="3" t="s">
        <v>10976</v>
      </c>
      <c r="G2479" s="3" t="s">
        <v>16610</v>
      </c>
      <c r="H2479" s="3" t="s">
        <v>19427</v>
      </c>
      <c r="I2479" s="3" t="s">
        <v>22244</v>
      </c>
    </row>
    <row r="2480" spans="1:9" x14ac:dyDescent="0.25">
      <c r="A2480" s="3" t="s">
        <v>49</v>
      </c>
      <c r="B2480" s="3" t="s">
        <v>2526</v>
      </c>
      <c r="C2480" s="3" t="s">
        <v>5343</v>
      </c>
      <c r="D2480" s="3" t="s">
        <v>8160</v>
      </c>
      <c r="E2480" s="3" t="s">
        <v>13794</v>
      </c>
      <c r="F2480" s="3" t="s">
        <v>10977</v>
      </c>
      <c r="G2480" s="3" t="s">
        <v>16611</v>
      </c>
      <c r="H2480" s="3" t="s">
        <v>19428</v>
      </c>
      <c r="I2480" s="3" t="s">
        <v>22245</v>
      </c>
    </row>
    <row r="2481" spans="1:9" x14ac:dyDescent="0.25">
      <c r="A2481" s="3" t="s">
        <v>49</v>
      </c>
      <c r="B2481" s="3" t="s">
        <v>2527</v>
      </c>
      <c r="C2481" s="3" t="s">
        <v>5344</v>
      </c>
      <c r="D2481" s="3" t="s">
        <v>8161</v>
      </c>
      <c r="E2481" s="3" t="s">
        <v>13795</v>
      </c>
      <c r="F2481" s="3" t="s">
        <v>10978</v>
      </c>
      <c r="G2481" s="3" t="s">
        <v>16612</v>
      </c>
      <c r="H2481" s="3" t="s">
        <v>19429</v>
      </c>
      <c r="I2481" s="3" t="s">
        <v>22246</v>
      </c>
    </row>
    <row r="2482" spans="1:9" x14ac:dyDescent="0.25">
      <c r="A2482" s="3" t="s">
        <v>49</v>
      </c>
      <c r="B2482" s="3" t="s">
        <v>2528</v>
      </c>
      <c r="C2482" s="3" t="s">
        <v>5345</v>
      </c>
      <c r="D2482" s="3" t="s">
        <v>8162</v>
      </c>
      <c r="E2482" s="3" t="s">
        <v>13796</v>
      </c>
      <c r="F2482" s="3" t="s">
        <v>10979</v>
      </c>
      <c r="G2482" s="3" t="s">
        <v>16613</v>
      </c>
      <c r="H2482" s="3" t="s">
        <v>19430</v>
      </c>
      <c r="I2482" s="3" t="s">
        <v>22247</v>
      </c>
    </row>
    <row r="2483" spans="1:9" x14ac:dyDescent="0.25">
      <c r="A2483" s="3" t="s">
        <v>49</v>
      </c>
      <c r="B2483" s="3" t="s">
        <v>2529</v>
      </c>
      <c r="C2483" s="3" t="s">
        <v>5346</v>
      </c>
      <c r="D2483" s="3" t="s">
        <v>8163</v>
      </c>
      <c r="E2483" s="3" t="s">
        <v>13797</v>
      </c>
      <c r="F2483" s="3" t="s">
        <v>10980</v>
      </c>
      <c r="G2483" s="3" t="s">
        <v>16614</v>
      </c>
      <c r="H2483" s="3" t="s">
        <v>19431</v>
      </c>
      <c r="I2483" s="3" t="s">
        <v>22248</v>
      </c>
    </row>
    <row r="2484" spans="1:9" x14ac:dyDescent="0.25">
      <c r="A2484" s="3" t="s">
        <v>49</v>
      </c>
      <c r="B2484" s="3" t="s">
        <v>2530</v>
      </c>
      <c r="C2484" s="3" t="s">
        <v>5347</v>
      </c>
      <c r="D2484" s="3" t="s">
        <v>8164</v>
      </c>
      <c r="E2484" s="3" t="s">
        <v>13798</v>
      </c>
      <c r="F2484" s="3" t="s">
        <v>10981</v>
      </c>
      <c r="G2484" s="3" t="s">
        <v>16615</v>
      </c>
      <c r="H2484" s="3" t="s">
        <v>19432</v>
      </c>
      <c r="I2484" s="3" t="s">
        <v>22249</v>
      </c>
    </row>
    <row r="2485" spans="1:9" x14ac:dyDescent="0.25">
      <c r="A2485" s="3" t="s">
        <v>49</v>
      </c>
      <c r="B2485" s="3" t="s">
        <v>2531</v>
      </c>
      <c r="C2485" s="3" t="s">
        <v>5348</v>
      </c>
      <c r="D2485" s="3" t="s">
        <v>8165</v>
      </c>
      <c r="E2485" s="3" t="s">
        <v>13799</v>
      </c>
      <c r="F2485" s="3" t="s">
        <v>10982</v>
      </c>
      <c r="G2485" s="3" t="s">
        <v>16616</v>
      </c>
      <c r="H2485" s="3" t="s">
        <v>19433</v>
      </c>
      <c r="I2485" s="3" t="s">
        <v>22250</v>
      </c>
    </row>
    <row r="2486" spans="1:9" x14ac:dyDescent="0.25">
      <c r="A2486" s="3" t="s">
        <v>49</v>
      </c>
      <c r="B2486" s="3" t="s">
        <v>2532</v>
      </c>
      <c r="C2486" s="3" t="s">
        <v>5349</v>
      </c>
      <c r="D2486" s="3" t="s">
        <v>8166</v>
      </c>
      <c r="E2486" s="3" t="s">
        <v>13800</v>
      </c>
      <c r="F2486" s="3" t="s">
        <v>10983</v>
      </c>
      <c r="G2486" s="3" t="s">
        <v>16617</v>
      </c>
      <c r="H2486" s="3" t="s">
        <v>19434</v>
      </c>
      <c r="I2486" s="3" t="s">
        <v>22251</v>
      </c>
    </row>
    <row r="2487" spans="1:9" x14ac:dyDescent="0.25">
      <c r="A2487" s="3" t="s">
        <v>49</v>
      </c>
      <c r="B2487" s="3" t="s">
        <v>2533</v>
      </c>
      <c r="C2487" s="3" t="s">
        <v>5350</v>
      </c>
      <c r="D2487" s="3" t="s">
        <v>8167</v>
      </c>
      <c r="E2487" s="3" t="s">
        <v>13801</v>
      </c>
      <c r="F2487" s="3" t="s">
        <v>10984</v>
      </c>
      <c r="G2487" s="3" t="s">
        <v>16618</v>
      </c>
      <c r="H2487" s="3" t="s">
        <v>19435</v>
      </c>
      <c r="I2487" s="3" t="s">
        <v>22252</v>
      </c>
    </row>
    <row r="2488" spans="1:9" x14ac:dyDescent="0.25">
      <c r="A2488" s="3" t="s">
        <v>49</v>
      </c>
      <c r="B2488" s="3" t="s">
        <v>2534</v>
      </c>
      <c r="C2488" s="3" t="s">
        <v>5351</v>
      </c>
      <c r="D2488" s="3" t="s">
        <v>8168</v>
      </c>
      <c r="E2488" s="3" t="s">
        <v>13802</v>
      </c>
      <c r="F2488" s="3" t="s">
        <v>10985</v>
      </c>
      <c r="G2488" s="3" t="s">
        <v>16619</v>
      </c>
      <c r="H2488" s="3" t="s">
        <v>19436</v>
      </c>
      <c r="I2488" s="3" t="s">
        <v>22253</v>
      </c>
    </row>
    <row r="2489" spans="1:9" x14ac:dyDescent="0.25">
      <c r="A2489" s="3" t="s">
        <v>49</v>
      </c>
      <c r="B2489" s="3" t="s">
        <v>2535</v>
      </c>
      <c r="C2489" s="3" t="s">
        <v>5352</v>
      </c>
      <c r="D2489" s="3" t="s">
        <v>8169</v>
      </c>
      <c r="E2489" s="3" t="s">
        <v>13803</v>
      </c>
      <c r="F2489" s="3" t="s">
        <v>10986</v>
      </c>
      <c r="G2489" s="3" t="s">
        <v>16620</v>
      </c>
      <c r="H2489" s="3" t="s">
        <v>19437</v>
      </c>
      <c r="I2489" s="3" t="s">
        <v>22254</v>
      </c>
    </row>
    <row r="2490" spans="1:9" x14ac:dyDescent="0.25">
      <c r="A2490" s="3" t="s">
        <v>49</v>
      </c>
      <c r="B2490" s="3" t="s">
        <v>2536</v>
      </c>
      <c r="C2490" s="3" t="s">
        <v>5353</v>
      </c>
      <c r="D2490" s="3" t="s">
        <v>8170</v>
      </c>
      <c r="E2490" s="3" t="s">
        <v>13804</v>
      </c>
      <c r="F2490" s="3" t="s">
        <v>10987</v>
      </c>
      <c r="G2490" s="3" t="s">
        <v>16621</v>
      </c>
      <c r="H2490" s="3" t="s">
        <v>19438</v>
      </c>
      <c r="I2490" s="3" t="s">
        <v>22255</v>
      </c>
    </row>
    <row r="2491" spans="1:9" x14ac:dyDescent="0.25">
      <c r="A2491" s="3" t="s">
        <v>49</v>
      </c>
      <c r="B2491" s="3" t="s">
        <v>2537</v>
      </c>
      <c r="C2491" s="3" t="s">
        <v>5354</v>
      </c>
      <c r="D2491" s="3" t="s">
        <v>8171</v>
      </c>
      <c r="E2491" s="3" t="s">
        <v>13805</v>
      </c>
      <c r="F2491" s="3" t="s">
        <v>10988</v>
      </c>
      <c r="G2491" s="3" t="s">
        <v>16622</v>
      </c>
      <c r="H2491" s="3" t="s">
        <v>19439</v>
      </c>
      <c r="I2491" s="3" t="s">
        <v>22256</v>
      </c>
    </row>
    <row r="2492" spans="1:9" x14ac:dyDescent="0.25">
      <c r="A2492" s="3" t="s">
        <v>49</v>
      </c>
      <c r="B2492" s="3" t="s">
        <v>2538</v>
      </c>
      <c r="C2492" s="3" t="s">
        <v>5355</v>
      </c>
      <c r="D2492" s="3" t="s">
        <v>8172</v>
      </c>
      <c r="E2492" s="3" t="s">
        <v>13806</v>
      </c>
      <c r="F2492" s="3" t="s">
        <v>10989</v>
      </c>
      <c r="G2492" s="3" t="s">
        <v>16623</v>
      </c>
      <c r="H2492" s="3" t="s">
        <v>19440</v>
      </c>
      <c r="I2492" s="3" t="s">
        <v>22257</v>
      </c>
    </row>
    <row r="2493" spans="1:9" x14ac:dyDescent="0.25">
      <c r="A2493" s="3" t="s">
        <v>49</v>
      </c>
      <c r="B2493" s="3" t="s">
        <v>2539</v>
      </c>
      <c r="C2493" s="3" t="s">
        <v>5356</v>
      </c>
      <c r="D2493" s="3" t="s">
        <v>8173</v>
      </c>
      <c r="E2493" s="3" t="s">
        <v>13807</v>
      </c>
      <c r="F2493" s="3" t="s">
        <v>10990</v>
      </c>
      <c r="G2493" s="3" t="s">
        <v>16624</v>
      </c>
      <c r="H2493" s="3" t="s">
        <v>19441</v>
      </c>
      <c r="I2493" s="3" t="s">
        <v>22258</v>
      </c>
    </row>
    <row r="2494" spans="1:9" x14ac:dyDescent="0.25">
      <c r="A2494" s="3" t="s">
        <v>49</v>
      </c>
      <c r="B2494" s="3" t="s">
        <v>2540</v>
      </c>
      <c r="C2494" s="3" t="s">
        <v>5357</v>
      </c>
      <c r="D2494" s="3" t="s">
        <v>8174</v>
      </c>
      <c r="E2494" s="3" t="s">
        <v>13808</v>
      </c>
      <c r="F2494" s="3" t="s">
        <v>10991</v>
      </c>
      <c r="G2494" s="3" t="s">
        <v>16625</v>
      </c>
      <c r="H2494" s="3" t="s">
        <v>19442</v>
      </c>
      <c r="I2494" s="3" t="s">
        <v>22259</v>
      </c>
    </row>
    <row r="2495" spans="1:9" x14ac:dyDescent="0.25">
      <c r="A2495" s="3" t="s">
        <v>49</v>
      </c>
      <c r="B2495" s="3" t="s">
        <v>2541</v>
      </c>
      <c r="C2495" s="3" t="s">
        <v>5358</v>
      </c>
      <c r="D2495" s="3" t="s">
        <v>8175</v>
      </c>
      <c r="E2495" s="3" t="s">
        <v>13809</v>
      </c>
      <c r="F2495" s="3" t="s">
        <v>10992</v>
      </c>
      <c r="G2495" s="3" t="s">
        <v>16626</v>
      </c>
      <c r="H2495" s="3" t="s">
        <v>19443</v>
      </c>
      <c r="I2495" s="3" t="s">
        <v>22260</v>
      </c>
    </row>
    <row r="2496" spans="1:9" x14ac:dyDescent="0.25">
      <c r="A2496" s="3" t="s">
        <v>49</v>
      </c>
      <c r="B2496" s="3" t="s">
        <v>2542</v>
      </c>
      <c r="C2496" s="3" t="s">
        <v>5359</v>
      </c>
      <c r="D2496" s="3" t="s">
        <v>8176</v>
      </c>
      <c r="E2496" s="3" t="s">
        <v>13810</v>
      </c>
      <c r="F2496" s="3" t="s">
        <v>10993</v>
      </c>
      <c r="G2496" s="3" t="s">
        <v>16627</v>
      </c>
      <c r="H2496" s="3" t="s">
        <v>19444</v>
      </c>
      <c r="I2496" s="3" t="s">
        <v>22261</v>
      </c>
    </row>
    <row r="2497" spans="1:9" x14ac:dyDescent="0.25">
      <c r="A2497" s="3" t="s">
        <v>49</v>
      </c>
      <c r="B2497" s="3" t="s">
        <v>2543</v>
      </c>
      <c r="C2497" s="3" t="s">
        <v>5360</v>
      </c>
      <c r="D2497" s="3" t="s">
        <v>8177</v>
      </c>
      <c r="E2497" s="3" t="s">
        <v>13811</v>
      </c>
      <c r="F2497" s="3" t="s">
        <v>10994</v>
      </c>
      <c r="G2497" s="3" t="s">
        <v>16628</v>
      </c>
      <c r="H2497" s="3" t="s">
        <v>19445</v>
      </c>
      <c r="I2497" s="3" t="s">
        <v>22262</v>
      </c>
    </row>
    <row r="2498" spans="1:9" x14ac:dyDescent="0.25">
      <c r="A2498" s="3" t="s">
        <v>49</v>
      </c>
      <c r="B2498" s="3" t="s">
        <v>2544</v>
      </c>
      <c r="C2498" s="3" t="s">
        <v>5361</v>
      </c>
      <c r="D2498" s="3" t="s">
        <v>8178</v>
      </c>
      <c r="E2498" s="3" t="s">
        <v>13812</v>
      </c>
      <c r="F2498" s="3" t="s">
        <v>10995</v>
      </c>
      <c r="G2498" s="3" t="s">
        <v>16629</v>
      </c>
      <c r="H2498" s="3" t="s">
        <v>19446</v>
      </c>
      <c r="I2498" s="3" t="s">
        <v>22263</v>
      </c>
    </row>
    <row r="2499" spans="1:9" x14ac:dyDescent="0.25">
      <c r="A2499" s="3" t="s">
        <v>49</v>
      </c>
      <c r="B2499" s="3" t="s">
        <v>2545</v>
      </c>
      <c r="C2499" s="3" t="s">
        <v>5362</v>
      </c>
      <c r="D2499" s="3" t="s">
        <v>8179</v>
      </c>
      <c r="E2499" s="3" t="s">
        <v>13813</v>
      </c>
      <c r="F2499" s="3" t="s">
        <v>10996</v>
      </c>
      <c r="G2499" s="3" t="s">
        <v>16630</v>
      </c>
      <c r="H2499" s="3" t="s">
        <v>19447</v>
      </c>
      <c r="I2499" s="3" t="s">
        <v>22264</v>
      </c>
    </row>
    <row r="2500" spans="1:9" x14ac:dyDescent="0.25">
      <c r="A2500" s="3" t="s">
        <v>49</v>
      </c>
      <c r="B2500" s="3" t="s">
        <v>2546</v>
      </c>
      <c r="C2500" s="3" t="s">
        <v>5363</v>
      </c>
      <c r="D2500" s="3" t="s">
        <v>8180</v>
      </c>
      <c r="E2500" s="3" t="s">
        <v>13814</v>
      </c>
      <c r="F2500" s="3" t="s">
        <v>10997</v>
      </c>
      <c r="G2500" s="3" t="s">
        <v>16631</v>
      </c>
      <c r="H2500" s="3" t="s">
        <v>19448</v>
      </c>
      <c r="I2500" s="3" t="s">
        <v>22265</v>
      </c>
    </row>
    <row r="2501" spans="1:9" x14ac:dyDescent="0.25">
      <c r="A2501" s="3" t="s">
        <v>49</v>
      </c>
      <c r="B2501" s="3" t="s">
        <v>2547</v>
      </c>
      <c r="C2501" s="3" t="s">
        <v>5364</v>
      </c>
      <c r="D2501" s="3" t="s">
        <v>8181</v>
      </c>
      <c r="E2501" s="3" t="s">
        <v>13815</v>
      </c>
      <c r="F2501" s="3" t="s">
        <v>10998</v>
      </c>
      <c r="G2501" s="3" t="s">
        <v>16632</v>
      </c>
      <c r="H2501" s="3" t="s">
        <v>19449</v>
      </c>
      <c r="I2501" s="3" t="s">
        <v>22266</v>
      </c>
    </row>
    <row r="2502" spans="1:9" x14ac:dyDescent="0.25">
      <c r="A2502" s="3" t="s">
        <v>49</v>
      </c>
      <c r="B2502" s="3" t="s">
        <v>2548</v>
      </c>
      <c r="C2502" s="3" t="s">
        <v>5365</v>
      </c>
      <c r="D2502" s="3" t="s">
        <v>8182</v>
      </c>
      <c r="E2502" s="3" t="s">
        <v>13816</v>
      </c>
      <c r="F2502" s="3" t="s">
        <v>10999</v>
      </c>
      <c r="G2502" s="3" t="s">
        <v>16633</v>
      </c>
      <c r="H2502" s="3" t="s">
        <v>19450</v>
      </c>
      <c r="I2502" s="3" t="s">
        <v>22267</v>
      </c>
    </row>
    <row r="2503" spans="1:9" x14ac:dyDescent="0.25">
      <c r="A2503" s="3" t="s">
        <v>49</v>
      </c>
      <c r="B2503" s="3" t="s">
        <v>2549</v>
      </c>
      <c r="C2503" s="3" t="s">
        <v>5366</v>
      </c>
      <c r="D2503" s="3" t="s">
        <v>8183</v>
      </c>
      <c r="E2503" s="3" t="s">
        <v>13817</v>
      </c>
      <c r="F2503" s="3" t="s">
        <v>11000</v>
      </c>
      <c r="G2503" s="3" t="s">
        <v>16634</v>
      </c>
      <c r="H2503" s="3" t="s">
        <v>19451</v>
      </c>
      <c r="I2503" s="3" t="s">
        <v>22268</v>
      </c>
    </row>
    <row r="2504" spans="1:9" x14ac:dyDescent="0.25">
      <c r="A2504" s="3" t="s">
        <v>49</v>
      </c>
      <c r="B2504" s="3" t="s">
        <v>2550</v>
      </c>
      <c r="C2504" s="3" t="s">
        <v>5367</v>
      </c>
      <c r="D2504" s="3" t="s">
        <v>8184</v>
      </c>
      <c r="E2504" s="3" t="s">
        <v>13818</v>
      </c>
      <c r="F2504" s="3" t="s">
        <v>11001</v>
      </c>
      <c r="G2504" s="3" t="s">
        <v>16635</v>
      </c>
      <c r="H2504" s="3" t="s">
        <v>19452</v>
      </c>
      <c r="I2504" s="3" t="s">
        <v>22269</v>
      </c>
    </row>
    <row r="2505" spans="1:9" x14ac:dyDescent="0.25">
      <c r="A2505" s="3" t="s">
        <v>49</v>
      </c>
      <c r="B2505" s="3" t="s">
        <v>2551</v>
      </c>
      <c r="C2505" s="3" t="s">
        <v>5368</v>
      </c>
      <c r="D2505" s="3" t="s">
        <v>8185</v>
      </c>
      <c r="E2505" s="3" t="s">
        <v>13819</v>
      </c>
      <c r="F2505" s="3" t="s">
        <v>11002</v>
      </c>
      <c r="G2505" s="3" t="s">
        <v>16636</v>
      </c>
      <c r="H2505" s="3" t="s">
        <v>19453</v>
      </c>
      <c r="I2505" s="3" t="s">
        <v>22270</v>
      </c>
    </row>
    <row r="2506" spans="1:9" x14ac:dyDescent="0.25">
      <c r="A2506" s="3" t="s">
        <v>49</v>
      </c>
      <c r="B2506" s="3" t="s">
        <v>2552</v>
      </c>
      <c r="C2506" s="3" t="s">
        <v>5369</v>
      </c>
      <c r="D2506" s="3" t="s">
        <v>8186</v>
      </c>
      <c r="E2506" s="3" t="s">
        <v>13820</v>
      </c>
      <c r="F2506" s="3" t="s">
        <v>11003</v>
      </c>
      <c r="G2506" s="3" t="s">
        <v>16637</v>
      </c>
      <c r="H2506" s="3" t="s">
        <v>19454</v>
      </c>
      <c r="I2506" s="3" t="s">
        <v>22271</v>
      </c>
    </row>
    <row r="2507" spans="1:9" x14ac:dyDescent="0.25">
      <c r="A2507" s="3" t="s">
        <v>49</v>
      </c>
      <c r="B2507" s="3" t="s">
        <v>2553</v>
      </c>
      <c r="C2507" s="3" t="s">
        <v>5370</v>
      </c>
      <c r="D2507" s="3" t="s">
        <v>8187</v>
      </c>
      <c r="E2507" s="3" t="s">
        <v>13821</v>
      </c>
      <c r="F2507" s="3" t="s">
        <v>11004</v>
      </c>
      <c r="G2507" s="3" t="s">
        <v>16638</v>
      </c>
      <c r="H2507" s="3" t="s">
        <v>19455</v>
      </c>
      <c r="I2507" s="3" t="s">
        <v>22272</v>
      </c>
    </row>
    <row r="2508" spans="1:9" x14ac:dyDescent="0.25">
      <c r="A2508" s="3" t="s">
        <v>49</v>
      </c>
      <c r="B2508" s="3" t="s">
        <v>2554</v>
      </c>
      <c r="C2508" s="3" t="s">
        <v>5371</v>
      </c>
      <c r="D2508" s="3" t="s">
        <v>8188</v>
      </c>
      <c r="E2508" s="3" t="s">
        <v>13822</v>
      </c>
      <c r="F2508" s="3" t="s">
        <v>11005</v>
      </c>
      <c r="G2508" s="3" t="s">
        <v>16639</v>
      </c>
      <c r="H2508" s="3" t="s">
        <v>19456</v>
      </c>
      <c r="I2508" s="3" t="s">
        <v>22273</v>
      </c>
    </row>
    <row r="2509" spans="1:9" x14ac:dyDescent="0.25">
      <c r="A2509" s="3" t="s">
        <v>49</v>
      </c>
      <c r="B2509" s="3" t="s">
        <v>2555</v>
      </c>
      <c r="C2509" s="3" t="s">
        <v>5372</v>
      </c>
      <c r="D2509" s="3" t="s">
        <v>8189</v>
      </c>
      <c r="E2509" s="3" t="s">
        <v>13823</v>
      </c>
      <c r="F2509" s="3" t="s">
        <v>11006</v>
      </c>
      <c r="G2509" s="3" t="s">
        <v>16640</v>
      </c>
      <c r="H2509" s="3" t="s">
        <v>19457</v>
      </c>
      <c r="I2509" s="3" t="s">
        <v>22274</v>
      </c>
    </row>
    <row r="2510" spans="1:9" x14ac:dyDescent="0.25">
      <c r="A2510" s="3" t="s">
        <v>49</v>
      </c>
      <c r="B2510" s="3" t="s">
        <v>2556</v>
      </c>
      <c r="C2510" s="3" t="s">
        <v>5373</v>
      </c>
      <c r="D2510" s="3" t="s">
        <v>8190</v>
      </c>
      <c r="E2510" s="3" t="s">
        <v>13824</v>
      </c>
      <c r="F2510" s="3" t="s">
        <v>11007</v>
      </c>
      <c r="G2510" s="3" t="s">
        <v>16641</v>
      </c>
      <c r="H2510" s="3" t="s">
        <v>19458</v>
      </c>
      <c r="I2510" s="3" t="s">
        <v>22275</v>
      </c>
    </row>
    <row r="2511" spans="1:9" x14ac:dyDescent="0.25">
      <c r="A2511" s="3" t="s">
        <v>49</v>
      </c>
      <c r="B2511" s="3" t="s">
        <v>2557</v>
      </c>
      <c r="C2511" s="3" t="s">
        <v>5374</v>
      </c>
      <c r="D2511" s="3" t="s">
        <v>8191</v>
      </c>
      <c r="E2511" s="3" t="s">
        <v>13825</v>
      </c>
      <c r="F2511" s="3" t="s">
        <v>11008</v>
      </c>
      <c r="G2511" s="3" t="s">
        <v>16642</v>
      </c>
      <c r="H2511" s="3" t="s">
        <v>19459</v>
      </c>
      <c r="I2511" s="3" t="s">
        <v>22276</v>
      </c>
    </row>
    <row r="2512" spans="1:9" x14ac:dyDescent="0.25">
      <c r="A2512" s="3" t="s">
        <v>49</v>
      </c>
      <c r="B2512" s="3" t="s">
        <v>2558</v>
      </c>
      <c r="C2512" s="3" t="s">
        <v>5375</v>
      </c>
      <c r="D2512" s="3" t="s">
        <v>8192</v>
      </c>
      <c r="E2512" s="3" t="s">
        <v>13826</v>
      </c>
      <c r="F2512" s="3" t="s">
        <v>11009</v>
      </c>
      <c r="G2512" s="3" t="s">
        <v>16643</v>
      </c>
      <c r="H2512" s="3" t="s">
        <v>19460</v>
      </c>
      <c r="I2512" s="3" t="s">
        <v>22277</v>
      </c>
    </row>
    <row r="2513" spans="1:9" x14ac:dyDescent="0.25">
      <c r="A2513" s="3" t="s">
        <v>49</v>
      </c>
      <c r="B2513" s="3" t="s">
        <v>2559</v>
      </c>
      <c r="C2513" s="3" t="s">
        <v>5376</v>
      </c>
      <c r="D2513" s="3" t="s">
        <v>8193</v>
      </c>
      <c r="E2513" s="3" t="s">
        <v>13827</v>
      </c>
      <c r="F2513" s="3" t="s">
        <v>11010</v>
      </c>
      <c r="G2513" s="3" t="s">
        <v>16644</v>
      </c>
      <c r="H2513" s="3" t="s">
        <v>19461</v>
      </c>
      <c r="I2513" s="3" t="s">
        <v>22278</v>
      </c>
    </row>
    <row r="2514" spans="1:9" x14ac:dyDescent="0.25">
      <c r="A2514" s="3" t="s">
        <v>49</v>
      </c>
      <c r="B2514" s="3" t="s">
        <v>2560</v>
      </c>
      <c r="C2514" s="3" t="s">
        <v>5377</v>
      </c>
      <c r="D2514" s="3" t="s">
        <v>8194</v>
      </c>
      <c r="E2514" s="3" t="s">
        <v>13828</v>
      </c>
      <c r="F2514" s="3" t="s">
        <v>11011</v>
      </c>
      <c r="G2514" s="3" t="s">
        <v>16645</v>
      </c>
      <c r="H2514" s="3" t="s">
        <v>19462</v>
      </c>
      <c r="I2514" s="3" t="s">
        <v>22279</v>
      </c>
    </row>
    <row r="2515" spans="1:9" x14ac:dyDescent="0.25">
      <c r="A2515" s="3" t="s">
        <v>49</v>
      </c>
      <c r="B2515" s="3" t="s">
        <v>2561</v>
      </c>
      <c r="C2515" s="3" t="s">
        <v>5378</v>
      </c>
      <c r="D2515" s="3" t="s">
        <v>8195</v>
      </c>
      <c r="E2515" s="3" t="s">
        <v>13829</v>
      </c>
      <c r="F2515" s="3" t="s">
        <v>11012</v>
      </c>
      <c r="G2515" s="3" t="s">
        <v>16646</v>
      </c>
      <c r="H2515" s="3" t="s">
        <v>19463</v>
      </c>
      <c r="I2515" s="3" t="s">
        <v>22280</v>
      </c>
    </row>
    <row r="2516" spans="1:9" x14ac:dyDescent="0.25">
      <c r="A2516" s="3" t="s">
        <v>49</v>
      </c>
      <c r="B2516" s="3" t="s">
        <v>2562</v>
      </c>
      <c r="C2516" s="3" t="s">
        <v>5379</v>
      </c>
      <c r="D2516" s="3" t="s">
        <v>8196</v>
      </c>
      <c r="E2516" s="3" t="s">
        <v>13830</v>
      </c>
      <c r="F2516" s="3" t="s">
        <v>11013</v>
      </c>
      <c r="G2516" s="3" t="s">
        <v>16647</v>
      </c>
      <c r="H2516" s="3" t="s">
        <v>19464</v>
      </c>
      <c r="I2516" s="3" t="s">
        <v>22281</v>
      </c>
    </row>
    <row r="2517" spans="1:9" x14ac:dyDescent="0.25">
      <c r="A2517" s="3" t="s">
        <v>49</v>
      </c>
      <c r="B2517" s="3" t="s">
        <v>2563</v>
      </c>
      <c r="C2517" s="3" t="s">
        <v>5380</v>
      </c>
      <c r="D2517" s="3" t="s">
        <v>8197</v>
      </c>
      <c r="E2517" s="3" t="s">
        <v>13831</v>
      </c>
      <c r="F2517" s="3" t="s">
        <v>11014</v>
      </c>
      <c r="G2517" s="3" t="s">
        <v>16648</v>
      </c>
      <c r="H2517" s="3" t="s">
        <v>19465</v>
      </c>
      <c r="I2517" s="3" t="s">
        <v>22282</v>
      </c>
    </row>
    <row r="2518" spans="1:9" x14ac:dyDescent="0.25">
      <c r="A2518" s="3" t="s">
        <v>49</v>
      </c>
      <c r="B2518" s="3" t="s">
        <v>2564</v>
      </c>
      <c r="C2518" s="3" t="s">
        <v>5381</v>
      </c>
      <c r="D2518" s="3" t="s">
        <v>8198</v>
      </c>
      <c r="E2518" s="3" t="s">
        <v>13832</v>
      </c>
      <c r="F2518" s="3" t="s">
        <v>11015</v>
      </c>
      <c r="G2518" s="3" t="s">
        <v>16649</v>
      </c>
      <c r="H2518" s="3" t="s">
        <v>19466</v>
      </c>
      <c r="I2518" s="3" t="s">
        <v>22283</v>
      </c>
    </row>
    <row r="2519" spans="1:9" x14ac:dyDescent="0.25">
      <c r="A2519" s="3" t="s">
        <v>49</v>
      </c>
      <c r="B2519" s="3" t="s">
        <v>2565</v>
      </c>
      <c r="C2519" s="3" t="s">
        <v>5382</v>
      </c>
      <c r="D2519" s="3" t="s">
        <v>8199</v>
      </c>
      <c r="E2519" s="3" t="s">
        <v>13833</v>
      </c>
      <c r="F2519" s="3" t="s">
        <v>11016</v>
      </c>
      <c r="G2519" s="3" t="s">
        <v>16650</v>
      </c>
      <c r="H2519" s="3" t="s">
        <v>19467</v>
      </c>
      <c r="I2519" s="3" t="s">
        <v>22284</v>
      </c>
    </row>
    <row r="2520" spans="1:9" x14ac:dyDescent="0.25">
      <c r="A2520" s="3" t="s">
        <v>49</v>
      </c>
      <c r="B2520" s="3" t="s">
        <v>2566</v>
      </c>
      <c r="C2520" s="3" t="s">
        <v>5383</v>
      </c>
      <c r="D2520" s="3" t="s">
        <v>8200</v>
      </c>
      <c r="E2520" s="3" t="s">
        <v>13834</v>
      </c>
      <c r="F2520" s="3" t="s">
        <v>11017</v>
      </c>
      <c r="G2520" s="3" t="s">
        <v>16651</v>
      </c>
      <c r="H2520" s="3" t="s">
        <v>19468</v>
      </c>
      <c r="I2520" s="3" t="s">
        <v>22285</v>
      </c>
    </row>
    <row r="2521" spans="1:9" x14ac:dyDescent="0.25">
      <c r="A2521" s="3" t="s">
        <v>49</v>
      </c>
      <c r="B2521" s="3" t="s">
        <v>2567</v>
      </c>
      <c r="C2521" s="3" t="s">
        <v>5384</v>
      </c>
      <c r="D2521" s="3" t="s">
        <v>8201</v>
      </c>
      <c r="E2521" s="3" t="s">
        <v>13835</v>
      </c>
      <c r="F2521" s="3" t="s">
        <v>11018</v>
      </c>
      <c r="G2521" s="3" t="s">
        <v>16652</v>
      </c>
      <c r="H2521" s="3" t="s">
        <v>19469</v>
      </c>
      <c r="I2521" s="3" t="s">
        <v>22286</v>
      </c>
    </row>
    <row r="2522" spans="1:9" x14ac:dyDescent="0.25">
      <c r="A2522" s="3" t="s">
        <v>49</v>
      </c>
      <c r="B2522" s="3" t="s">
        <v>2568</v>
      </c>
      <c r="C2522" s="3" t="s">
        <v>5385</v>
      </c>
      <c r="D2522" s="3" t="s">
        <v>8202</v>
      </c>
      <c r="E2522" s="3" t="s">
        <v>13836</v>
      </c>
      <c r="F2522" s="3" t="s">
        <v>11019</v>
      </c>
      <c r="G2522" s="3" t="s">
        <v>16653</v>
      </c>
      <c r="H2522" s="3" t="s">
        <v>19470</v>
      </c>
      <c r="I2522" s="3" t="s">
        <v>22287</v>
      </c>
    </row>
    <row r="2523" spans="1:9" x14ac:dyDescent="0.25">
      <c r="A2523" s="3" t="s">
        <v>49</v>
      </c>
      <c r="B2523" s="3" t="s">
        <v>2569</v>
      </c>
      <c r="C2523" s="3" t="s">
        <v>5386</v>
      </c>
      <c r="D2523" s="3" t="s">
        <v>8203</v>
      </c>
      <c r="E2523" s="3" t="s">
        <v>13837</v>
      </c>
      <c r="F2523" s="3" t="s">
        <v>11020</v>
      </c>
      <c r="G2523" s="3" t="s">
        <v>16654</v>
      </c>
      <c r="H2523" s="3" t="s">
        <v>19471</v>
      </c>
      <c r="I2523" s="3" t="s">
        <v>22288</v>
      </c>
    </row>
    <row r="2524" spans="1:9" x14ac:dyDescent="0.25">
      <c r="A2524" s="3" t="s">
        <v>49</v>
      </c>
      <c r="B2524" s="3" t="s">
        <v>2570</v>
      </c>
      <c r="C2524" s="3" t="s">
        <v>5387</v>
      </c>
      <c r="D2524" s="3" t="s">
        <v>8204</v>
      </c>
      <c r="E2524" s="3" t="s">
        <v>13838</v>
      </c>
      <c r="F2524" s="3" t="s">
        <v>11021</v>
      </c>
      <c r="G2524" s="3" t="s">
        <v>16655</v>
      </c>
      <c r="H2524" s="3" t="s">
        <v>19472</v>
      </c>
      <c r="I2524" s="3" t="s">
        <v>22289</v>
      </c>
    </row>
    <row r="2525" spans="1:9" x14ac:dyDescent="0.25">
      <c r="A2525" s="3" t="s">
        <v>49</v>
      </c>
      <c r="B2525" s="3" t="s">
        <v>2571</v>
      </c>
      <c r="C2525" s="3" t="s">
        <v>5388</v>
      </c>
      <c r="D2525" s="3" t="s">
        <v>8205</v>
      </c>
      <c r="E2525" s="3" t="s">
        <v>13839</v>
      </c>
      <c r="F2525" s="3" t="s">
        <v>11022</v>
      </c>
      <c r="G2525" s="3" t="s">
        <v>16656</v>
      </c>
      <c r="H2525" s="3" t="s">
        <v>19473</v>
      </c>
      <c r="I2525" s="3" t="s">
        <v>22290</v>
      </c>
    </row>
    <row r="2526" spans="1:9" x14ac:dyDescent="0.25">
      <c r="A2526" s="3" t="s">
        <v>49</v>
      </c>
      <c r="B2526" s="3" t="s">
        <v>2572</v>
      </c>
      <c r="C2526" s="3" t="s">
        <v>5389</v>
      </c>
      <c r="D2526" s="3" t="s">
        <v>8206</v>
      </c>
      <c r="E2526" s="3" t="s">
        <v>13840</v>
      </c>
      <c r="F2526" s="3" t="s">
        <v>11023</v>
      </c>
      <c r="G2526" s="3" t="s">
        <v>16657</v>
      </c>
      <c r="H2526" s="3" t="s">
        <v>19474</v>
      </c>
      <c r="I2526" s="3" t="s">
        <v>22291</v>
      </c>
    </row>
    <row r="2527" spans="1:9" x14ac:dyDescent="0.25">
      <c r="A2527" s="3" t="s">
        <v>49</v>
      </c>
      <c r="B2527" s="3" t="s">
        <v>2573</v>
      </c>
      <c r="C2527" s="3" t="s">
        <v>5390</v>
      </c>
      <c r="D2527" s="3" t="s">
        <v>8207</v>
      </c>
      <c r="E2527" s="3" t="s">
        <v>13841</v>
      </c>
      <c r="F2527" s="3" t="s">
        <v>11024</v>
      </c>
      <c r="G2527" s="3" t="s">
        <v>16658</v>
      </c>
      <c r="H2527" s="3" t="s">
        <v>19475</v>
      </c>
      <c r="I2527" s="3" t="s">
        <v>22292</v>
      </c>
    </row>
    <row r="2528" spans="1:9" x14ac:dyDescent="0.25">
      <c r="A2528" s="3" t="s">
        <v>49</v>
      </c>
      <c r="B2528" s="3" t="s">
        <v>2574</v>
      </c>
      <c r="C2528" s="3" t="s">
        <v>5391</v>
      </c>
      <c r="D2528" s="3" t="s">
        <v>8208</v>
      </c>
      <c r="E2528" s="3" t="s">
        <v>13842</v>
      </c>
      <c r="F2528" s="3" t="s">
        <v>11025</v>
      </c>
      <c r="G2528" s="3" t="s">
        <v>16659</v>
      </c>
      <c r="H2528" s="3" t="s">
        <v>19476</v>
      </c>
      <c r="I2528" s="3" t="s">
        <v>22293</v>
      </c>
    </row>
    <row r="2529" spans="1:9" x14ac:dyDescent="0.25">
      <c r="A2529" s="3" t="s">
        <v>49</v>
      </c>
      <c r="B2529" s="3" t="s">
        <v>2575</v>
      </c>
      <c r="C2529" s="3" t="s">
        <v>5392</v>
      </c>
      <c r="D2529" s="3" t="s">
        <v>8209</v>
      </c>
      <c r="E2529" s="3" t="s">
        <v>13843</v>
      </c>
      <c r="F2529" s="3" t="s">
        <v>11026</v>
      </c>
      <c r="G2529" s="3" t="s">
        <v>16660</v>
      </c>
      <c r="H2529" s="3" t="s">
        <v>19477</v>
      </c>
      <c r="I2529" s="3" t="s">
        <v>22294</v>
      </c>
    </row>
    <row r="2530" spans="1:9" x14ac:dyDescent="0.25">
      <c r="A2530" s="3" t="s">
        <v>49</v>
      </c>
      <c r="B2530" s="3" t="s">
        <v>2576</v>
      </c>
      <c r="C2530" s="3" t="s">
        <v>5393</v>
      </c>
      <c r="D2530" s="3" t="s">
        <v>8210</v>
      </c>
      <c r="E2530" s="3" t="s">
        <v>13844</v>
      </c>
      <c r="F2530" s="3" t="s">
        <v>11027</v>
      </c>
      <c r="G2530" s="3" t="s">
        <v>16661</v>
      </c>
      <c r="H2530" s="3" t="s">
        <v>19478</v>
      </c>
      <c r="I2530" s="3" t="s">
        <v>22295</v>
      </c>
    </row>
    <row r="2531" spans="1:9" x14ac:dyDescent="0.25">
      <c r="A2531" s="3" t="s">
        <v>49</v>
      </c>
      <c r="B2531" s="3" t="s">
        <v>2577</v>
      </c>
      <c r="C2531" s="3" t="s">
        <v>5394</v>
      </c>
      <c r="D2531" s="3" t="s">
        <v>8211</v>
      </c>
      <c r="E2531" s="3" t="s">
        <v>13845</v>
      </c>
      <c r="F2531" s="3" t="s">
        <v>11028</v>
      </c>
      <c r="G2531" s="3" t="s">
        <v>16662</v>
      </c>
      <c r="H2531" s="3" t="s">
        <v>19479</v>
      </c>
      <c r="I2531" s="3" t="s">
        <v>22296</v>
      </c>
    </row>
    <row r="2532" spans="1:9" x14ac:dyDescent="0.25">
      <c r="A2532" s="3" t="s">
        <v>49</v>
      </c>
      <c r="B2532" s="3" t="s">
        <v>2578</v>
      </c>
      <c r="C2532" s="3" t="s">
        <v>5395</v>
      </c>
      <c r="D2532" s="3" t="s">
        <v>8212</v>
      </c>
      <c r="E2532" s="3" t="s">
        <v>13846</v>
      </c>
      <c r="F2532" s="3" t="s">
        <v>11029</v>
      </c>
      <c r="G2532" s="3" t="s">
        <v>16663</v>
      </c>
      <c r="H2532" s="3" t="s">
        <v>19480</v>
      </c>
      <c r="I2532" s="3" t="s">
        <v>22297</v>
      </c>
    </row>
    <row r="2533" spans="1:9" x14ac:dyDescent="0.25">
      <c r="A2533" s="3" t="s">
        <v>49</v>
      </c>
      <c r="B2533" s="3" t="s">
        <v>2579</v>
      </c>
      <c r="C2533" s="3" t="s">
        <v>5396</v>
      </c>
      <c r="D2533" s="3" t="s">
        <v>8213</v>
      </c>
      <c r="E2533" s="3" t="s">
        <v>13847</v>
      </c>
      <c r="F2533" s="3" t="s">
        <v>11030</v>
      </c>
      <c r="G2533" s="3" t="s">
        <v>16664</v>
      </c>
      <c r="H2533" s="3" t="s">
        <v>19481</v>
      </c>
      <c r="I2533" s="3" t="s">
        <v>22298</v>
      </c>
    </row>
    <row r="2534" spans="1:9" x14ac:dyDescent="0.25">
      <c r="A2534" s="3" t="s">
        <v>49</v>
      </c>
      <c r="B2534" s="3" t="s">
        <v>2580</v>
      </c>
      <c r="C2534" s="3" t="s">
        <v>5397</v>
      </c>
      <c r="D2534" s="3" t="s">
        <v>8214</v>
      </c>
      <c r="E2534" s="3" t="s">
        <v>13848</v>
      </c>
      <c r="F2534" s="3" t="s">
        <v>11031</v>
      </c>
      <c r="G2534" s="3" t="s">
        <v>16665</v>
      </c>
      <c r="H2534" s="3" t="s">
        <v>19482</v>
      </c>
      <c r="I2534" s="3" t="s">
        <v>22299</v>
      </c>
    </row>
    <row r="2535" spans="1:9" x14ac:dyDescent="0.25">
      <c r="A2535" s="3" t="s">
        <v>49</v>
      </c>
      <c r="B2535" s="3" t="s">
        <v>2581</v>
      </c>
      <c r="C2535" s="3" t="s">
        <v>5398</v>
      </c>
      <c r="D2535" s="3" t="s">
        <v>8215</v>
      </c>
      <c r="E2535" s="3" t="s">
        <v>13849</v>
      </c>
      <c r="F2535" s="3" t="s">
        <v>11032</v>
      </c>
      <c r="G2535" s="3" t="s">
        <v>16666</v>
      </c>
      <c r="H2535" s="3" t="s">
        <v>19483</v>
      </c>
      <c r="I2535" s="3" t="s">
        <v>22300</v>
      </c>
    </row>
    <row r="2536" spans="1:9" x14ac:dyDescent="0.25">
      <c r="A2536" s="3" t="s">
        <v>49</v>
      </c>
      <c r="B2536" s="3" t="s">
        <v>2582</v>
      </c>
      <c r="C2536" s="3" t="s">
        <v>5399</v>
      </c>
      <c r="D2536" s="3" t="s">
        <v>8216</v>
      </c>
      <c r="E2536" s="3" t="s">
        <v>13850</v>
      </c>
      <c r="F2536" s="3" t="s">
        <v>11033</v>
      </c>
      <c r="G2536" s="3" t="s">
        <v>16667</v>
      </c>
      <c r="H2536" s="3" t="s">
        <v>19484</v>
      </c>
      <c r="I2536" s="3" t="s">
        <v>22301</v>
      </c>
    </row>
    <row r="2537" spans="1:9" x14ac:dyDescent="0.25">
      <c r="A2537" s="3" t="s">
        <v>49</v>
      </c>
      <c r="B2537" s="3" t="s">
        <v>2583</v>
      </c>
      <c r="C2537" s="3" t="s">
        <v>5400</v>
      </c>
      <c r="D2537" s="3" t="s">
        <v>8217</v>
      </c>
      <c r="E2537" s="3" t="s">
        <v>13851</v>
      </c>
      <c r="F2537" s="3" t="s">
        <v>11034</v>
      </c>
      <c r="G2537" s="3" t="s">
        <v>16668</v>
      </c>
      <c r="H2537" s="3" t="s">
        <v>19485</v>
      </c>
      <c r="I2537" s="3" t="s">
        <v>22302</v>
      </c>
    </row>
    <row r="2538" spans="1:9" x14ac:dyDescent="0.25">
      <c r="A2538" s="3" t="s">
        <v>49</v>
      </c>
      <c r="B2538" s="3" t="s">
        <v>2584</v>
      </c>
      <c r="C2538" s="3" t="s">
        <v>5401</v>
      </c>
      <c r="D2538" s="3" t="s">
        <v>8218</v>
      </c>
      <c r="E2538" s="3" t="s">
        <v>13852</v>
      </c>
      <c r="F2538" s="3" t="s">
        <v>11035</v>
      </c>
      <c r="G2538" s="3" t="s">
        <v>16669</v>
      </c>
      <c r="H2538" s="3" t="s">
        <v>19486</v>
      </c>
      <c r="I2538" s="3" t="s">
        <v>22303</v>
      </c>
    </row>
    <row r="2539" spans="1:9" x14ac:dyDescent="0.25">
      <c r="A2539" s="3" t="s">
        <v>49</v>
      </c>
      <c r="B2539" s="3" t="s">
        <v>2585</v>
      </c>
      <c r="C2539" s="3" t="s">
        <v>5402</v>
      </c>
      <c r="D2539" s="3" t="s">
        <v>8219</v>
      </c>
      <c r="E2539" s="3" t="s">
        <v>13853</v>
      </c>
      <c r="F2539" s="3" t="s">
        <v>11036</v>
      </c>
      <c r="G2539" s="3" t="s">
        <v>16670</v>
      </c>
      <c r="H2539" s="3" t="s">
        <v>19487</v>
      </c>
      <c r="I2539" s="3" t="s">
        <v>22304</v>
      </c>
    </row>
    <row r="2540" spans="1:9" x14ac:dyDescent="0.25">
      <c r="A2540" s="3" t="s">
        <v>49</v>
      </c>
      <c r="B2540" s="3" t="s">
        <v>2586</v>
      </c>
      <c r="C2540" s="3" t="s">
        <v>5403</v>
      </c>
      <c r="D2540" s="3" t="s">
        <v>8220</v>
      </c>
      <c r="E2540" s="3" t="s">
        <v>13854</v>
      </c>
      <c r="F2540" s="3" t="s">
        <v>11037</v>
      </c>
      <c r="G2540" s="3" t="s">
        <v>16671</v>
      </c>
      <c r="H2540" s="3" t="s">
        <v>19488</v>
      </c>
      <c r="I2540" s="3" t="s">
        <v>22305</v>
      </c>
    </row>
    <row r="2541" spans="1:9" x14ac:dyDescent="0.25">
      <c r="A2541" s="3" t="s">
        <v>49</v>
      </c>
      <c r="B2541" s="3" t="s">
        <v>2587</v>
      </c>
      <c r="C2541" s="3" t="s">
        <v>5404</v>
      </c>
      <c r="D2541" s="3" t="s">
        <v>8221</v>
      </c>
      <c r="E2541" s="3" t="s">
        <v>13855</v>
      </c>
      <c r="F2541" s="3" t="s">
        <v>11038</v>
      </c>
      <c r="G2541" s="3" t="s">
        <v>16672</v>
      </c>
      <c r="H2541" s="3" t="s">
        <v>19489</v>
      </c>
      <c r="I2541" s="3" t="s">
        <v>22306</v>
      </c>
    </row>
    <row r="2542" spans="1:9" x14ac:dyDescent="0.25">
      <c r="A2542" s="3" t="s">
        <v>49</v>
      </c>
      <c r="B2542" s="3" t="s">
        <v>2588</v>
      </c>
      <c r="C2542" s="3" t="s">
        <v>5405</v>
      </c>
      <c r="D2542" s="3" t="s">
        <v>8222</v>
      </c>
      <c r="E2542" s="3" t="s">
        <v>13856</v>
      </c>
      <c r="F2542" s="3" t="s">
        <v>11039</v>
      </c>
      <c r="G2542" s="3" t="s">
        <v>16673</v>
      </c>
      <c r="H2542" s="3" t="s">
        <v>19490</v>
      </c>
      <c r="I2542" s="3" t="s">
        <v>22307</v>
      </c>
    </row>
    <row r="2543" spans="1:9" x14ac:dyDescent="0.25">
      <c r="A2543" s="3" t="s">
        <v>49</v>
      </c>
      <c r="B2543" s="3" t="s">
        <v>2589</v>
      </c>
      <c r="C2543" s="3" t="s">
        <v>5406</v>
      </c>
      <c r="D2543" s="3" t="s">
        <v>8223</v>
      </c>
      <c r="E2543" s="3" t="s">
        <v>13857</v>
      </c>
      <c r="F2543" s="3" t="s">
        <v>11040</v>
      </c>
      <c r="G2543" s="3" t="s">
        <v>16674</v>
      </c>
      <c r="H2543" s="3" t="s">
        <v>19491</v>
      </c>
      <c r="I2543" s="3" t="s">
        <v>22308</v>
      </c>
    </row>
    <row r="2544" spans="1:9" x14ac:dyDescent="0.25">
      <c r="A2544" s="3" t="s">
        <v>49</v>
      </c>
      <c r="B2544" s="3" t="s">
        <v>2590</v>
      </c>
      <c r="C2544" s="3" t="s">
        <v>5407</v>
      </c>
      <c r="D2544" s="3" t="s">
        <v>8224</v>
      </c>
      <c r="E2544" s="3" t="s">
        <v>13858</v>
      </c>
      <c r="F2544" s="3" t="s">
        <v>11041</v>
      </c>
      <c r="G2544" s="3" t="s">
        <v>16675</v>
      </c>
      <c r="H2544" s="3" t="s">
        <v>19492</v>
      </c>
      <c r="I2544" s="3" t="s">
        <v>22309</v>
      </c>
    </row>
    <row r="2545" spans="1:9" x14ac:dyDescent="0.25">
      <c r="A2545" s="3" t="s">
        <v>49</v>
      </c>
      <c r="B2545" s="3" t="s">
        <v>2591</v>
      </c>
      <c r="C2545" s="3" t="s">
        <v>5408</v>
      </c>
      <c r="D2545" s="3" t="s">
        <v>8225</v>
      </c>
      <c r="E2545" s="3" t="s">
        <v>13859</v>
      </c>
      <c r="F2545" s="3" t="s">
        <v>11042</v>
      </c>
      <c r="G2545" s="3" t="s">
        <v>16676</v>
      </c>
      <c r="H2545" s="3" t="s">
        <v>19493</v>
      </c>
      <c r="I2545" s="3" t="s">
        <v>22310</v>
      </c>
    </row>
    <row r="2546" spans="1:9" x14ac:dyDescent="0.25">
      <c r="A2546" s="3" t="s">
        <v>49</v>
      </c>
      <c r="B2546" s="3" t="s">
        <v>2592</v>
      </c>
      <c r="C2546" s="3" t="s">
        <v>5409</v>
      </c>
      <c r="D2546" s="3" t="s">
        <v>8226</v>
      </c>
      <c r="E2546" s="3" t="s">
        <v>13860</v>
      </c>
      <c r="F2546" s="3" t="s">
        <v>11043</v>
      </c>
      <c r="G2546" s="3" t="s">
        <v>16677</v>
      </c>
      <c r="H2546" s="3" t="s">
        <v>19494</v>
      </c>
      <c r="I2546" s="3" t="s">
        <v>22311</v>
      </c>
    </row>
    <row r="2547" spans="1:9" x14ac:dyDescent="0.25">
      <c r="A2547" s="3" t="s">
        <v>49</v>
      </c>
      <c r="B2547" s="3" t="s">
        <v>2593</v>
      </c>
      <c r="C2547" s="3" t="s">
        <v>5410</v>
      </c>
      <c r="D2547" s="3" t="s">
        <v>8227</v>
      </c>
      <c r="E2547" s="3" t="s">
        <v>13861</v>
      </c>
      <c r="F2547" s="3" t="s">
        <v>11044</v>
      </c>
      <c r="G2547" s="3" t="s">
        <v>16678</v>
      </c>
      <c r="H2547" s="3" t="s">
        <v>19495</v>
      </c>
      <c r="I2547" s="3" t="s">
        <v>22312</v>
      </c>
    </row>
    <row r="2548" spans="1:9" x14ac:dyDescent="0.25">
      <c r="A2548" s="3" t="s">
        <v>49</v>
      </c>
      <c r="B2548" s="3" t="s">
        <v>2594</v>
      </c>
      <c r="C2548" s="3" t="s">
        <v>5411</v>
      </c>
      <c r="D2548" s="3" t="s">
        <v>8228</v>
      </c>
      <c r="E2548" s="3" t="s">
        <v>13862</v>
      </c>
      <c r="F2548" s="3" t="s">
        <v>11045</v>
      </c>
      <c r="G2548" s="3" t="s">
        <v>16679</v>
      </c>
      <c r="H2548" s="3" t="s">
        <v>19496</v>
      </c>
      <c r="I2548" s="3" t="s">
        <v>22313</v>
      </c>
    </row>
    <row r="2549" spans="1:9" x14ac:dyDescent="0.25">
      <c r="A2549" s="3" t="s">
        <v>49</v>
      </c>
      <c r="B2549" s="3" t="s">
        <v>2595</v>
      </c>
      <c r="C2549" s="3" t="s">
        <v>5412</v>
      </c>
      <c r="D2549" s="3" t="s">
        <v>8229</v>
      </c>
      <c r="E2549" s="3" t="s">
        <v>13863</v>
      </c>
      <c r="F2549" s="3" t="s">
        <v>11046</v>
      </c>
      <c r="G2549" s="3" t="s">
        <v>16680</v>
      </c>
      <c r="H2549" s="3" t="s">
        <v>19497</v>
      </c>
      <c r="I2549" s="3" t="s">
        <v>22314</v>
      </c>
    </row>
    <row r="2550" spans="1:9" x14ac:dyDescent="0.25">
      <c r="A2550" s="3" t="s">
        <v>49</v>
      </c>
      <c r="B2550" s="3" t="s">
        <v>2596</v>
      </c>
      <c r="C2550" s="3" t="s">
        <v>5413</v>
      </c>
      <c r="D2550" s="3" t="s">
        <v>8230</v>
      </c>
      <c r="E2550" s="3" t="s">
        <v>13864</v>
      </c>
      <c r="F2550" s="3" t="s">
        <v>11047</v>
      </c>
      <c r="G2550" s="3" t="s">
        <v>16681</v>
      </c>
      <c r="H2550" s="3" t="s">
        <v>19498</v>
      </c>
      <c r="I2550" s="3" t="s">
        <v>22315</v>
      </c>
    </row>
    <row r="2551" spans="1:9" x14ac:dyDescent="0.25">
      <c r="A2551" s="3" t="s">
        <v>49</v>
      </c>
      <c r="B2551" s="3" t="s">
        <v>2597</v>
      </c>
      <c r="C2551" s="3" t="s">
        <v>5414</v>
      </c>
      <c r="D2551" s="3" t="s">
        <v>8231</v>
      </c>
      <c r="E2551" s="3" t="s">
        <v>13865</v>
      </c>
      <c r="F2551" s="3" t="s">
        <v>11048</v>
      </c>
      <c r="G2551" s="3" t="s">
        <v>16682</v>
      </c>
      <c r="H2551" s="3" t="s">
        <v>19499</v>
      </c>
      <c r="I2551" s="3" t="s">
        <v>22316</v>
      </c>
    </row>
    <row r="2552" spans="1:9" x14ac:dyDescent="0.25">
      <c r="A2552" s="3" t="s">
        <v>49</v>
      </c>
      <c r="B2552" s="3" t="s">
        <v>2598</v>
      </c>
      <c r="C2552" s="3" t="s">
        <v>5415</v>
      </c>
      <c r="D2552" s="3" t="s">
        <v>8232</v>
      </c>
      <c r="E2552" s="3" t="s">
        <v>13866</v>
      </c>
      <c r="F2552" s="3" t="s">
        <v>11049</v>
      </c>
      <c r="G2552" s="3" t="s">
        <v>16683</v>
      </c>
      <c r="H2552" s="3" t="s">
        <v>19500</v>
      </c>
      <c r="I2552" s="3" t="s">
        <v>22317</v>
      </c>
    </row>
    <row r="2553" spans="1:9" x14ac:dyDescent="0.25">
      <c r="A2553" s="3" t="s">
        <v>49</v>
      </c>
      <c r="B2553" s="3" t="s">
        <v>2599</v>
      </c>
      <c r="C2553" s="3" t="s">
        <v>5416</v>
      </c>
      <c r="D2553" s="3" t="s">
        <v>8233</v>
      </c>
      <c r="E2553" s="3" t="s">
        <v>13867</v>
      </c>
      <c r="F2553" s="3" t="s">
        <v>11050</v>
      </c>
      <c r="G2553" s="3" t="s">
        <v>16684</v>
      </c>
      <c r="H2553" s="3" t="s">
        <v>19501</v>
      </c>
      <c r="I2553" s="3" t="s">
        <v>22318</v>
      </c>
    </row>
    <row r="2554" spans="1:9" x14ac:dyDescent="0.25">
      <c r="A2554" s="3" t="s">
        <v>49</v>
      </c>
      <c r="B2554" s="3" t="s">
        <v>2600</v>
      </c>
      <c r="C2554" s="3" t="s">
        <v>5417</v>
      </c>
      <c r="D2554" s="3" t="s">
        <v>8234</v>
      </c>
      <c r="E2554" s="3" t="s">
        <v>13868</v>
      </c>
      <c r="F2554" s="3" t="s">
        <v>11051</v>
      </c>
      <c r="G2554" s="3" t="s">
        <v>16685</v>
      </c>
      <c r="H2554" s="3" t="s">
        <v>19502</v>
      </c>
      <c r="I2554" s="3" t="s">
        <v>22319</v>
      </c>
    </row>
    <row r="2555" spans="1:9" x14ac:dyDescent="0.25">
      <c r="A2555" s="3" t="s">
        <v>49</v>
      </c>
      <c r="B2555" s="3" t="s">
        <v>2601</v>
      </c>
      <c r="C2555" s="3" t="s">
        <v>5418</v>
      </c>
      <c r="D2555" s="3" t="s">
        <v>8235</v>
      </c>
      <c r="E2555" s="3" t="s">
        <v>13869</v>
      </c>
      <c r="F2555" s="3" t="s">
        <v>11052</v>
      </c>
      <c r="G2555" s="3" t="s">
        <v>16686</v>
      </c>
      <c r="H2555" s="3" t="s">
        <v>19503</v>
      </c>
      <c r="I2555" s="3" t="s">
        <v>22320</v>
      </c>
    </row>
    <row r="2556" spans="1:9" x14ac:dyDescent="0.25">
      <c r="A2556" s="3" t="s">
        <v>49</v>
      </c>
      <c r="B2556" s="3" t="s">
        <v>2602</v>
      </c>
      <c r="C2556" s="3" t="s">
        <v>5419</v>
      </c>
      <c r="D2556" s="3" t="s">
        <v>8236</v>
      </c>
      <c r="E2556" s="3" t="s">
        <v>13870</v>
      </c>
      <c r="F2556" s="3" t="s">
        <v>11053</v>
      </c>
      <c r="G2556" s="3" t="s">
        <v>16687</v>
      </c>
      <c r="H2556" s="3" t="s">
        <v>19504</v>
      </c>
      <c r="I2556" s="3" t="s">
        <v>22321</v>
      </c>
    </row>
    <row r="2557" spans="1:9" x14ac:dyDescent="0.25">
      <c r="A2557" s="3" t="s">
        <v>49</v>
      </c>
      <c r="B2557" s="3" t="s">
        <v>2603</v>
      </c>
      <c r="C2557" s="3" t="s">
        <v>5420</v>
      </c>
      <c r="D2557" s="3" t="s">
        <v>8237</v>
      </c>
      <c r="E2557" s="3" t="s">
        <v>13871</v>
      </c>
      <c r="F2557" s="3" t="s">
        <v>11054</v>
      </c>
      <c r="G2557" s="3" t="s">
        <v>16688</v>
      </c>
      <c r="H2557" s="3" t="s">
        <v>19505</v>
      </c>
      <c r="I2557" s="3" t="s">
        <v>22322</v>
      </c>
    </row>
    <row r="2558" spans="1:9" x14ac:dyDescent="0.25">
      <c r="A2558" s="3" t="s">
        <v>49</v>
      </c>
      <c r="B2558" s="3" t="s">
        <v>2604</v>
      </c>
      <c r="C2558" s="3" t="s">
        <v>5421</v>
      </c>
      <c r="D2558" s="3" t="s">
        <v>8238</v>
      </c>
      <c r="E2558" s="3" t="s">
        <v>13872</v>
      </c>
      <c r="F2558" s="3" t="s">
        <v>11055</v>
      </c>
      <c r="G2558" s="3" t="s">
        <v>16689</v>
      </c>
      <c r="H2558" s="3" t="s">
        <v>19506</v>
      </c>
      <c r="I2558" s="3" t="s">
        <v>22323</v>
      </c>
    </row>
    <row r="2559" spans="1:9" x14ac:dyDescent="0.25">
      <c r="A2559" s="3" t="s">
        <v>49</v>
      </c>
      <c r="B2559" s="3" t="s">
        <v>2605</v>
      </c>
      <c r="C2559" s="3" t="s">
        <v>5422</v>
      </c>
      <c r="D2559" s="3" t="s">
        <v>8239</v>
      </c>
      <c r="E2559" s="3" t="s">
        <v>13873</v>
      </c>
      <c r="F2559" s="3" t="s">
        <v>11056</v>
      </c>
      <c r="G2559" s="3" t="s">
        <v>16690</v>
      </c>
      <c r="H2559" s="3" t="s">
        <v>19507</v>
      </c>
      <c r="I2559" s="3" t="s">
        <v>22324</v>
      </c>
    </row>
    <row r="2560" spans="1:9" x14ac:dyDescent="0.25">
      <c r="A2560" s="3" t="s">
        <v>49</v>
      </c>
      <c r="B2560" s="3" t="s">
        <v>2606</v>
      </c>
      <c r="C2560" s="3" t="s">
        <v>5423</v>
      </c>
      <c r="D2560" s="3" t="s">
        <v>8240</v>
      </c>
      <c r="E2560" s="3" t="s">
        <v>13874</v>
      </c>
      <c r="F2560" s="3" t="s">
        <v>11057</v>
      </c>
      <c r="G2560" s="3" t="s">
        <v>16691</v>
      </c>
      <c r="H2560" s="3" t="s">
        <v>19508</v>
      </c>
      <c r="I2560" s="3" t="s">
        <v>22325</v>
      </c>
    </row>
    <row r="2561" spans="1:9" x14ac:dyDescent="0.25">
      <c r="A2561" s="3" t="s">
        <v>49</v>
      </c>
      <c r="B2561" s="3" t="s">
        <v>2607</v>
      </c>
      <c r="C2561" s="3" t="s">
        <v>5424</v>
      </c>
      <c r="D2561" s="3" t="s">
        <v>8241</v>
      </c>
      <c r="E2561" s="3" t="s">
        <v>13875</v>
      </c>
      <c r="F2561" s="3" t="s">
        <v>11058</v>
      </c>
      <c r="G2561" s="3" t="s">
        <v>16692</v>
      </c>
      <c r="H2561" s="3" t="s">
        <v>19509</v>
      </c>
      <c r="I2561" s="3" t="s">
        <v>22326</v>
      </c>
    </row>
    <row r="2562" spans="1:9" x14ac:dyDescent="0.25">
      <c r="A2562" s="3" t="s">
        <v>49</v>
      </c>
      <c r="B2562" s="3" t="s">
        <v>2608</v>
      </c>
      <c r="C2562" s="3" t="s">
        <v>5425</v>
      </c>
      <c r="D2562" s="3" t="s">
        <v>8242</v>
      </c>
      <c r="E2562" s="3" t="s">
        <v>13876</v>
      </c>
      <c r="F2562" s="3" t="s">
        <v>11059</v>
      </c>
      <c r="G2562" s="3" t="s">
        <v>16693</v>
      </c>
      <c r="H2562" s="3" t="s">
        <v>19510</v>
      </c>
      <c r="I2562" s="3" t="s">
        <v>22327</v>
      </c>
    </row>
    <row r="2563" spans="1:9" x14ac:dyDescent="0.25">
      <c r="A2563" s="3" t="s">
        <v>49</v>
      </c>
      <c r="B2563" s="3" t="s">
        <v>2609</v>
      </c>
      <c r="C2563" s="3" t="s">
        <v>5426</v>
      </c>
      <c r="D2563" s="3" t="s">
        <v>8243</v>
      </c>
      <c r="E2563" s="3" t="s">
        <v>13877</v>
      </c>
      <c r="F2563" s="3" t="s">
        <v>11060</v>
      </c>
      <c r="G2563" s="3" t="s">
        <v>16694</v>
      </c>
      <c r="H2563" s="3" t="s">
        <v>19511</v>
      </c>
      <c r="I2563" s="3" t="s">
        <v>22328</v>
      </c>
    </row>
    <row r="2564" spans="1:9" x14ac:dyDescent="0.25">
      <c r="A2564" s="3" t="s">
        <v>49</v>
      </c>
      <c r="B2564" s="3" t="s">
        <v>2610</v>
      </c>
      <c r="C2564" s="3" t="s">
        <v>5427</v>
      </c>
      <c r="D2564" s="3" t="s">
        <v>8244</v>
      </c>
      <c r="E2564" s="3" t="s">
        <v>13878</v>
      </c>
      <c r="F2564" s="3" t="s">
        <v>11061</v>
      </c>
      <c r="G2564" s="3" t="s">
        <v>16695</v>
      </c>
      <c r="H2564" s="3" t="s">
        <v>19512</v>
      </c>
      <c r="I2564" s="3" t="s">
        <v>22329</v>
      </c>
    </row>
    <row r="2565" spans="1:9" x14ac:dyDescent="0.25">
      <c r="A2565" s="3" t="s">
        <v>49</v>
      </c>
      <c r="B2565" s="3" t="s">
        <v>2611</v>
      </c>
      <c r="C2565" s="3" t="s">
        <v>5428</v>
      </c>
      <c r="D2565" s="3" t="s">
        <v>8245</v>
      </c>
      <c r="E2565" s="3" t="s">
        <v>13879</v>
      </c>
      <c r="F2565" s="3" t="s">
        <v>11062</v>
      </c>
      <c r="G2565" s="3" t="s">
        <v>16696</v>
      </c>
      <c r="H2565" s="3" t="s">
        <v>19513</v>
      </c>
      <c r="I2565" s="3" t="s">
        <v>22330</v>
      </c>
    </row>
    <row r="2566" spans="1:9" x14ac:dyDescent="0.25">
      <c r="A2566" s="3" t="s">
        <v>49</v>
      </c>
      <c r="B2566" s="3" t="s">
        <v>2612</v>
      </c>
      <c r="C2566" s="3" t="s">
        <v>5429</v>
      </c>
      <c r="D2566" s="3" t="s">
        <v>8246</v>
      </c>
      <c r="E2566" s="3" t="s">
        <v>13880</v>
      </c>
      <c r="F2566" s="3" t="s">
        <v>11063</v>
      </c>
      <c r="G2566" s="3" t="s">
        <v>16697</v>
      </c>
      <c r="H2566" s="3" t="s">
        <v>19514</v>
      </c>
      <c r="I2566" s="3" t="s">
        <v>22331</v>
      </c>
    </row>
    <row r="2567" spans="1:9" x14ac:dyDescent="0.25">
      <c r="A2567" s="3" t="s">
        <v>49</v>
      </c>
      <c r="B2567" s="3" t="s">
        <v>2613</v>
      </c>
      <c r="C2567" s="3" t="s">
        <v>5430</v>
      </c>
      <c r="D2567" s="3" t="s">
        <v>8247</v>
      </c>
      <c r="E2567" s="3" t="s">
        <v>13881</v>
      </c>
      <c r="F2567" s="3" t="s">
        <v>11064</v>
      </c>
      <c r="G2567" s="3" t="s">
        <v>16698</v>
      </c>
      <c r="H2567" s="3" t="s">
        <v>19515</v>
      </c>
      <c r="I2567" s="3" t="s">
        <v>22332</v>
      </c>
    </row>
    <row r="2568" spans="1:9" x14ac:dyDescent="0.25">
      <c r="A2568" s="3" t="s">
        <v>49</v>
      </c>
      <c r="B2568" s="3" t="s">
        <v>2614</v>
      </c>
      <c r="C2568" s="3" t="s">
        <v>5431</v>
      </c>
      <c r="D2568" s="3" t="s">
        <v>8248</v>
      </c>
      <c r="E2568" s="3" t="s">
        <v>13882</v>
      </c>
      <c r="F2568" s="3" t="s">
        <v>11065</v>
      </c>
      <c r="G2568" s="3" t="s">
        <v>16699</v>
      </c>
      <c r="H2568" s="3" t="s">
        <v>19516</v>
      </c>
      <c r="I2568" s="3" t="s">
        <v>22333</v>
      </c>
    </row>
    <row r="2569" spans="1:9" x14ac:dyDescent="0.25">
      <c r="A2569" s="3" t="s">
        <v>49</v>
      </c>
      <c r="B2569" s="3" t="s">
        <v>2615</v>
      </c>
      <c r="C2569" s="3" t="s">
        <v>5432</v>
      </c>
      <c r="D2569" s="3" t="s">
        <v>8249</v>
      </c>
      <c r="E2569" s="3" t="s">
        <v>13883</v>
      </c>
      <c r="F2569" s="3" t="s">
        <v>11066</v>
      </c>
      <c r="G2569" s="3" t="s">
        <v>16700</v>
      </c>
      <c r="H2569" s="3" t="s">
        <v>19517</v>
      </c>
      <c r="I2569" s="3" t="s">
        <v>22334</v>
      </c>
    </row>
    <row r="2570" spans="1:9" x14ac:dyDescent="0.25">
      <c r="A2570" s="3" t="s">
        <v>49</v>
      </c>
      <c r="B2570" s="3" t="s">
        <v>2616</v>
      </c>
      <c r="C2570" s="3" t="s">
        <v>5433</v>
      </c>
      <c r="D2570" s="3" t="s">
        <v>8250</v>
      </c>
      <c r="E2570" s="3" t="s">
        <v>13884</v>
      </c>
      <c r="F2570" s="3" t="s">
        <v>11067</v>
      </c>
      <c r="G2570" s="3" t="s">
        <v>16701</v>
      </c>
      <c r="H2570" s="3" t="s">
        <v>19518</v>
      </c>
      <c r="I2570" s="3" t="s">
        <v>22335</v>
      </c>
    </row>
    <row r="2571" spans="1:9" x14ac:dyDescent="0.25">
      <c r="A2571" s="3" t="s">
        <v>49</v>
      </c>
      <c r="B2571" s="3" t="s">
        <v>2617</v>
      </c>
      <c r="C2571" s="3" t="s">
        <v>5434</v>
      </c>
      <c r="D2571" s="3" t="s">
        <v>8251</v>
      </c>
      <c r="E2571" s="3" t="s">
        <v>13885</v>
      </c>
      <c r="F2571" s="3" t="s">
        <v>11068</v>
      </c>
      <c r="G2571" s="3" t="s">
        <v>16702</v>
      </c>
      <c r="H2571" s="3" t="s">
        <v>19519</v>
      </c>
      <c r="I2571" s="3" t="s">
        <v>22336</v>
      </c>
    </row>
    <row r="2572" spans="1:9" x14ac:dyDescent="0.25">
      <c r="A2572" s="3" t="s">
        <v>49</v>
      </c>
      <c r="B2572" s="3" t="s">
        <v>2618</v>
      </c>
      <c r="C2572" s="3" t="s">
        <v>5435</v>
      </c>
      <c r="D2572" s="3" t="s">
        <v>8252</v>
      </c>
      <c r="E2572" s="3" t="s">
        <v>13886</v>
      </c>
      <c r="F2572" s="3" t="s">
        <v>11069</v>
      </c>
      <c r="G2572" s="3" t="s">
        <v>16703</v>
      </c>
      <c r="H2572" s="3" t="s">
        <v>19520</v>
      </c>
      <c r="I2572" s="3" t="s">
        <v>22337</v>
      </c>
    </row>
    <row r="2573" spans="1:9" x14ac:dyDescent="0.25">
      <c r="A2573" s="3" t="s">
        <v>49</v>
      </c>
      <c r="B2573" s="3" t="s">
        <v>2619</v>
      </c>
      <c r="C2573" s="3" t="s">
        <v>5436</v>
      </c>
      <c r="D2573" s="3" t="s">
        <v>8253</v>
      </c>
      <c r="E2573" s="3" t="s">
        <v>13887</v>
      </c>
      <c r="F2573" s="3" t="s">
        <v>11070</v>
      </c>
      <c r="G2573" s="3" t="s">
        <v>16704</v>
      </c>
      <c r="H2573" s="3" t="s">
        <v>19521</v>
      </c>
      <c r="I2573" s="3" t="s">
        <v>22338</v>
      </c>
    </row>
    <row r="2574" spans="1:9" x14ac:dyDescent="0.25">
      <c r="A2574" s="3" t="s">
        <v>49</v>
      </c>
      <c r="B2574" s="3" t="s">
        <v>2620</v>
      </c>
      <c r="C2574" s="3" t="s">
        <v>5437</v>
      </c>
      <c r="D2574" s="3" t="s">
        <v>8254</v>
      </c>
      <c r="E2574" s="3" t="s">
        <v>13888</v>
      </c>
      <c r="F2574" s="3" t="s">
        <v>11071</v>
      </c>
      <c r="G2574" s="3" t="s">
        <v>16705</v>
      </c>
      <c r="H2574" s="3" t="s">
        <v>19522</v>
      </c>
      <c r="I2574" s="3" t="s">
        <v>22339</v>
      </c>
    </row>
    <row r="2575" spans="1:9" x14ac:dyDescent="0.25">
      <c r="A2575" s="3" t="s">
        <v>49</v>
      </c>
      <c r="B2575" s="3" t="s">
        <v>2621</v>
      </c>
      <c r="C2575" s="3" t="s">
        <v>5438</v>
      </c>
      <c r="D2575" s="3" t="s">
        <v>8255</v>
      </c>
      <c r="E2575" s="3" t="s">
        <v>13889</v>
      </c>
      <c r="F2575" s="3" t="s">
        <v>11072</v>
      </c>
      <c r="G2575" s="3" t="s">
        <v>16706</v>
      </c>
      <c r="H2575" s="3" t="s">
        <v>19523</v>
      </c>
      <c r="I2575" s="3" t="s">
        <v>22340</v>
      </c>
    </row>
    <row r="2576" spans="1:9" x14ac:dyDescent="0.25">
      <c r="A2576" s="3" t="s">
        <v>49</v>
      </c>
      <c r="B2576" s="3" t="s">
        <v>2622</v>
      </c>
      <c r="C2576" s="3" t="s">
        <v>5439</v>
      </c>
      <c r="D2576" s="3" t="s">
        <v>8256</v>
      </c>
      <c r="E2576" s="3" t="s">
        <v>13890</v>
      </c>
      <c r="F2576" s="3" t="s">
        <v>11073</v>
      </c>
      <c r="G2576" s="3" t="s">
        <v>16707</v>
      </c>
      <c r="H2576" s="3" t="s">
        <v>19524</v>
      </c>
      <c r="I2576" s="3" t="s">
        <v>22341</v>
      </c>
    </row>
    <row r="2577" spans="1:9" x14ac:dyDescent="0.25">
      <c r="A2577" s="3" t="s">
        <v>49</v>
      </c>
      <c r="B2577" s="3" t="s">
        <v>2623</v>
      </c>
      <c r="C2577" s="3" t="s">
        <v>5440</v>
      </c>
      <c r="D2577" s="3" t="s">
        <v>8257</v>
      </c>
      <c r="E2577" s="3" t="s">
        <v>13891</v>
      </c>
      <c r="F2577" s="3" t="s">
        <v>11074</v>
      </c>
      <c r="G2577" s="3" t="s">
        <v>16708</v>
      </c>
      <c r="H2577" s="3" t="s">
        <v>19525</v>
      </c>
      <c r="I2577" s="3" t="s">
        <v>22342</v>
      </c>
    </row>
    <row r="2578" spans="1:9" x14ac:dyDescent="0.25">
      <c r="A2578" s="3" t="s">
        <v>49</v>
      </c>
      <c r="B2578" s="3" t="s">
        <v>2624</v>
      </c>
      <c r="C2578" s="3" t="s">
        <v>5441</v>
      </c>
      <c r="D2578" s="3" t="s">
        <v>8258</v>
      </c>
      <c r="E2578" s="3" t="s">
        <v>13892</v>
      </c>
      <c r="F2578" s="3" t="s">
        <v>11075</v>
      </c>
      <c r="G2578" s="3" t="s">
        <v>16709</v>
      </c>
      <c r="H2578" s="3" t="s">
        <v>19526</v>
      </c>
      <c r="I2578" s="3" t="s">
        <v>22343</v>
      </c>
    </row>
    <row r="2579" spans="1:9" x14ac:dyDescent="0.25">
      <c r="A2579" s="3" t="s">
        <v>49</v>
      </c>
      <c r="B2579" s="3" t="s">
        <v>2625</v>
      </c>
      <c r="C2579" s="3" t="s">
        <v>5442</v>
      </c>
      <c r="D2579" s="3" t="s">
        <v>8259</v>
      </c>
      <c r="E2579" s="3" t="s">
        <v>13893</v>
      </c>
      <c r="F2579" s="3" t="s">
        <v>11076</v>
      </c>
      <c r="G2579" s="3" t="s">
        <v>16710</v>
      </c>
      <c r="H2579" s="3" t="s">
        <v>19527</v>
      </c>
      <c r="I2579" s="3" t="s">
        <v>22344</v>
      </c>
    </row>
    <row r="2580" spans="1:9" x14ac:dyDescent="0.25">
      <c r="A2580" s="3" t="s">
        <v>49</v>
      </c>
      <c r="B2580" s="3" t="s">
        <v>2626</v>
      </c>
      <c r="C2580" s="3" t="s">
        <v>5443</v>
      </c>
      <c r="D2580" s="3" t="s">
        <v>8260</v>
      </c>
      <c r="E2580" s="3" t="s">
        <v>13894</v>
      </c>
      <c r="F2580" s="3" t="s">
        <v>11077</v>
      </c>
      <c r="G2580" s="3" t="s">
        <v>16711</v>
      </c>
      <c r="H2580" s="3" t="s">
        <v>19528</v>
      </c>
      <c r="I2580" s="3" t="s">
        <v>22345</v>
      </c>
    </row>
    <row r="2581" spans="1:9" x14ac:dyDescent="0.25">
      <c r="A2581" s="3" t="s">
        <v>49</v>
      </c>
      <c r="B2581" s="3" t="s">
        <v>2627</v>
      </c>
      <c r="C2581" s="3" t="s">
        <v>5444</v>
      </c>
      <c r="D2581" s="3" t="s">
        <v>8261</v>
      </c>
      <c r="E2581" s="3" t="s">
        <v>13895</v>
      </c>
      <c r="F2581" s="3" t="s">
        <v>11078</v>
      </c>
      <c r="G2581" s="3" t="s">
        <v>16712</v>
      </c>
      <c r="H2581" s="3" t="s">
        <v>19529</v>
      </c>
      <c r="I2581" s="3" t="s">
        <v>22346</v>
      </c>
    </row>
    <row r="2582" spans="1:9" x14ac:dyDescent="0.25">
      <c r="A2582" s="3" t="s">
        <v>49</v>
      </c>
      <c r="B2582" s="3" t="s">
        <v>2628</v>
      </c>
      <c r="C2582" s="3" t="s">
        <v>5445</v>
      </c>
      <c r="D2582" s="3" t="s">
        <v>8262</v>
      </c>
      <c r="E2582" s="3" t="s">
        <v>13896</v>
      </c>
      <c r="F2582" s="3" t="s">
        <v>11079</v>
      </c>
      <c r="G2582" s="3" t="s">
        <v>16713</v>
      </c>
      <c r="H2582" s="3" t="s">
        <v>19530</v>
      </c>
      <c r="I2582" s="3" t="s">
        <v>22347</v>
      </c>
    </row>
    <row r="2583" spans="1:9" x14ac:dyDescent="0.25">
      <c r="A2583" s="3" t="s">
        <v>49</v>
      </c>
      <c r="B2583" s="3" t="s">
        <v>2629</v>
      </c>
      <c r="C2583" s="3" t="s">
        <v>5446</v>
      </c>
      <c r="D2583" s="3" t="s">
        <v>8263</v>
      </c>
      <c r="E2583" s="3" t="s">
        <v>13897</v>
      </c>
      <c r="F2583" s="3" t="s">
        <v>11080</v>
      </c>
      <c r="G2583" s="3" t="s">
        <v>16714</v>
      </c>
      <c r="H2583" s="3" t="s">
        <v>19531</v>
      </c>
      <c r="I2583" s="3" t="s">
        <v>22348</v>
      </c>
    </row>
    <row r="2584" spans="1:9" x14ac:dyDescent="0.25">
      <c r="A2584" s="3" t="s">
        <v>49</v>
      </c>
      <c r="B2584" s="3" t="s">
        <v>2630</v>
      </c>
      <c r="C2584" s="3" t="s">
        <v>5447</v>
      </c>
      <c r="D2584" s="3" t="s">
        <v>8264</v>
      </c>
      <c r="E2584" s="3" t="s">
        <v>13898</v>
      </c>
      <c r="F2584" s="3" t="s">
        <v>11081</v>
      </c>
      <c r="G2584" s="3" t="s">
        <v>16715</v>
      </c>
      <c r="H2584" s="3" t="s">
        <v>19532</v>
      </c>
      <c r="I2584" s="3" t="s">
        <v>22349</v>
      </c>
    </row>
    <row r="2585" spans="1:9" x14ac:dyDescent="0.25">
      <c r="A2585" s="3" t="s">
        <v>49</v>
      </c>
      <c r="B2585" s="3" t="s">
        <v>2631</v>
      </c>
      <c r="C2585" s="3" t="s">
        <v>5448</v>
      </c>
      <c r="D2585" s="3" t="s">
        <v>8265</v>
      </c>
      <c r="E2585" s="3" t="s">
        <v>13899</v>
      </c>
      <c r="F2585" s="3" t="s">
        <v>11082</v>
      </c>
      <c r="G2585" s="3" t="s">
        <v>16716</v>
      </c>
      <c r="H2585" s="3" t="s">
        <v>19533</v>
      </c>
      <c r="I2585" s="3" t="s">
        <v>22350</v>
      </c>
    </row>
    <row r="2586" spans="1:9" x14ac:dyDescent="0.25">
      <c r="A2586" s="3" t="s">
        <v>49</v>
      </c>
      <c r="B2586" s="3" t="s">
        <v>2632</v>
      </c>
      <c r="C2586" s="3" t="s">
        <v>5449</v>
      </c>
      <c r="D2586" s="3" t="s">
        <v>8266</v>
      </c>
      <c r="E2586" s="3" t="s">
        <v>13900</v>
      </c>
      <c r="F2586" s="3" t="s">
        <v>11083</v>
      </c>
      <c r="G2586" s="3" t="s">
        <v>16717</v>
      </c>
      <c r="H2586" s="3" t="s">
        <v>19534</v>
      </c>
      <c r="I2586" s="3" t="s">
        <v>22351</v>
      </c>
    </row>
    <row r="2587" spans="1:9" x14ac:dyDescent="0.25">
      <c r="A2587" s="3" t="s">
        <v>49</v>
      </c>
      <c r="B2587" s="3" t="s">
        <v>2633</v>
      </c>
      <c r="C2587" s="3" t="s">
        <v>5450</v>
      </c>
      <c r="D2587" s="3" t="s">
        <v>8267</v>
      </c>
      <c r="E2587" s="3" t="s">
        <v>13901</v>
      </c>
      <c r="F2587" s="3" t="s">
        <v>11084</v>
      </c>
      <c r="G2587" s="3" t="s">
        <v>16718</v>
      </c>
      <c r="H2587" s="3" t="s">
        <v>19535</v>
      </c>
      <c r="I2587" s="3" t="s">
        <v>22352</v>
      </c>
    </row>
    <row r="2588" spans="1:9" x14ac:dyDescent="0.25">
      <c r="A2588" s="3" t="s">
        <v>49</v>
      </c>
      <c r="B2588" s="3" t="s">
        <v>2634</v>
      </c>
      <c r="C2588" s="3" t="s">
        <v>5451</v>
      </c>
      <c r="D2588" s="3" t="s">
        <v>8268</v>
      </c>
      <c r="E2588" s="3" t="s">
        <v>13902</v>
      </c>
      <c r="F2588" s="3" t="s">
        <v>11085</v>
      </c>
      <c r="G2588" s="3" t="s">
        <v>16719</v>
      </c>
      <c r="H2588" s="3" t="s">
        <v>19536</v>
      </c>
      <c r="I2588" s="3" t="s">
        <v>22353</v>
      </c>
    </row>
    <row r="2589" spans="1:9" x14ac:dyDescent="0.25">
      <c r="A2589" s="3" t="s">
        <v>49</v>
      </c>
      <c r="B2589" s="3" t="s">
        <v>2635</v>
      </c>
      <c r="C2589" s="3" t="s">
        <v>5452</v>
      </c>
      <c r="D2589" s="3" t="s">
        <v>8269</v>
      </c>
      <c r="E2589" s="3" t="s">
        <v>13903</v>
      </c>
      <c r="F2589" s="3" t="s">
        <v>11086</v>
      </c>
      <c r="G2589" s="3" t="s">
        <v>16720</v>
      </c>
      <c r="H2589" s="3" t="s">
        <v>19537</v>
      </c>
      <c r="I2589" s="3" t="s">
        <v>22354</v>
      </c>
    </row>
    <row r="2590" spans="1:9" x14ac:dyDescent="0.25">
      <c r="A2590" s="3" t="s">
        <v>49</v>
      </c>
      <c r="B2590" s="3" t="s">
        <v>2636</v>
      </c>
      <c r="C2590" s="3" t="s">
        <v>5453</v>
      </c>
      <c r="D2590" s="3" t="s">
        <v>8270</v>
      </c>
      <c r="E2590" s="3" t="s">
        <v>13904</v>
      </c>
      <c r="F2590" s="3" t="s">
        <v>11087</v>
      </c>
      <c r="G2590" s="3" t="s">
        <v>16721</v>
      </c>
      <c r="H2590" s="3" t="s">
        <v>19538</v>
      </c>
      <c r="I2590" s="3" t="s">
        <v>22355</v>
      </c>
    </row>
    <row r="2591" spans="1:9" x14ac:dyDescent="0.25">
      <c r="A2591" s="3" t="s">
        <v>49</v>
      </c>
      <c r="B2591" s="3" t="s">
        <v>2637</v>
      </c>
      <c r="C2591" s="3" t="s">
        <v>5454</v>
      </c>
      <c r="D2591" s="3" t="s">
        <v>8271</v>
      </c>
      <c r="E2591" s="3" t="s">
        <v>13905</v>
      </c>
      <c r="F2591" s="3" t="s">
        <v>11088</v>
      </c>
      <c r="G2591" s="3" t="s">
        <v>16722</v>
      </c>
      <c r="H2591" s="3" t="s">
        <v>19539</v>
      </c>
      <c r="I2591" s="3" t="s">
        <v>22356</v>
      </c>
    </row>
    <row r="2592" spans="1:9" x14ac:dyDescent="0.25">
      <c r="A2592" s="3" t="s">
        <v>49</v>
      </c>
      <c r="B2592" s="3" t="s">
        <v>2638</v>
      </c>
      <c r="C2592" s="3" t="s">
        <v>5455</v>
      </c>
      <c r="D2592" s="3" t="s">
        <v>8272</v>
      </c>
      <c r="E2592" s="3" t="s">
        <v>13906</v>
      </c>
      <c r="F2592" s="3" t="s">
        <v>11089</v>
      </c>
      <c r="G2592" s="3" t="s">
        <v>16723</v>
      </c>
      <c r="H2592" s="3" t="s">
        <v>19540</v>
      </c>
      <c r="I2592" s="3" t="s">
        <v>22357</v>
      </c>
    </row>
    <row r="2593" spans="1:9" x14ac:dyDescent="0.25">
      <c r="A2593" s="3" t="s">
        <v>49</v>
      </c>
      <c r="B2593" s="3" t="s">
        <v>2639</v>
      </c>
      <c r="C2593" s="3" t="s">
        <v>5456</v>
      </c>
      <c r="D2593" s="3" t="s">
        <v>8273</v>
      </c>
      <c r="E2593" s="3" t="s">
        <v>13907</v>
      </c>
      <c r="F2593" s="3" t="s">
        <v>11090</v>
      </c>
      <c r="G2593" s="3" t="s">
        <v>16724</v>
      </c>
      <c r="H2593" s="3" t="s">
        <v>19541</v>
      </c>
      <c r="I2593" s="3" t="s">
        <v>22358</v>
      </c>
    </row>
    <row r="2594" spans="1:9" x14ac:dyDescent="0.25">
      <c r="A2594" s="3" t="s">
        <v>49</v>
      </c>
      <c r="B2594" s="3" t="s">
        <v>2640</v>
      </c>
      <c r="C2594" s="3" t="s">
        <v>5457</v>
      </c>
      <c r="D2594" s="3" t="s">
        <v>8274</v>
      </c>
      <c r="E2594" s="3" t="s">
        <v>13908</v>
      </c>
      <c r="F2594" s="3" t="s">
        <v>11091</v>
      </c>
      <c r="G2594" s="3" t="s">
        <v>16725</v>
      </c>
      <c r="H2594" s="3" t="s">
        <v>19542</v>
      </c>
      <c r="I2594" s="3" t="s">
        <v>22359</v>
      </c>
    </row>
    <row r="2595" spans="1:9" x14ac:dyDescent="0.25">
      <c r="A2595" s="3" t="s">
        <v>49</v>
      </c>
      <c r="B2595" s="3" t="s">
        <v>2641</v>
      </c>
      <c r="C2595" s="3" t="s">
        <v>5458</v>
      </c>
      <c r="D2595" s="3" t="s">
        <v>8275</v>
      </c>
      <c r="E2595" s="3" t="s">
        <v>13909</v>
      </c>
      <c r="F2595" s="3" t="s">
        <v>11092</v>
      </c>
      <c r="G2595" s="3" t="s">
        <v>16726</v>
      </c>
      <c r="H2595" s="3" t="s">
        <v>19543</v>
      </c>
      <c r="I2595" s="3" t="s">
        <v>22360</v>
      </c>
    </row>
    <row r="2596" spans="1:9" x14ac:dyDescent="0.25">
      <c r="A2596" s="3" t="s">
        <v>49</v>
      </c>
      <c r="B2596" s="3" t="s">
        <v>2642</v>
      </c>
      <c r="C2596" s="3" t="s">
        <v>5459</v>
      </c>
      <c r="D2596" s="3" t="s">
        <v>8276</v>
      </c>
      <c r="E2596" s="3" t="s">
        <v>13910</v>
      </c>
      <c r="F2596" s="3" t="s">
        <v>11093</v>
      </c>
      <c r="G2596" s="3" t="s">
        <v>16727</v>
      </c>
      <c r="H2596" s="3" t="s">
        <v>19544</v>
      </c>
      <c r="I2596" s="3" t="s">
        <v>22361</v>
      </c>
    </row>
    <row r="2597" spans="1:9" x14ac:dyDescent="0.25">
      <c r="A2597" s="3" t="s">
        <v>49</v>
      </c>
      <c r="B2597" s="3" t="s">
        <v>2643</v>
      </c>
      <c r="C2597" s="3" t="s">
        <v>5460</v>
      </c>
      <c r="D2597" s="3" t="s">
        <v>8277</v>
      </c>
      <c r="E2597" s="3" t="s">
        <v>13911</v>
      </c>
      <c r="F2597" s="3" t="s">
        <v>11094</v>
      </c>
      <c r="G2597" s="3" t="s">
        <v>16728</v>
      </c>
      <c r="H2597" s="3" t="s">
        <v>19545</v>
      </c>
      <c r="I2597" s="3" t="s">
        <v>22362</v>
      </c>
    </row>
    <row r="2598" spans="1:9" x14ac:dyDescent="0.25">
      <c r="A2598" s="3" t="s">
        <v>49</v>
      </c>
      <c r="B2598" s="3" t="s">
        <v>2644</v>
      </c>
      <c r="C2598" s="3" t="s">
        <v>5461</v>
      </c>
      <c r="D2598" s="3" t="s">
        <v>8278</v>
      </c>
      <c r="E2598" s="3" t="s">
        <v>13912</v>
      </c>
      <c r="F2598" s="3" t="s">
        <v>11095</v>
      </c>
      <c r="G2598" s="3" t="s">
        <v>16729</v>
      </c>
      <c r="H2598" s="3" t="s">
        <v>19546</v>
      </c>
      <c r="I2598" s="3" t="s">
        <v>22363</v>
      </c>
    </row>
    <row r="2599" spans="1:9" x14ac:dyDescent="0.25">
      <c r="A2599" s="3" t="s">
        <v>49</v>
      </c>
      <c r="B2599" s="3" t="s">
        <v>2645</v>
      </c>
      <c r="C2599" s="3" t="s">
        <v>5462</v>
      </c>
      <c r="D2599" s="3" t="s">
        <v>8279</v>
      </c>
      <c r="E2599" s="3" t="s">
        <v>13913</v>
      </c>
      <c r="F2599" s="3" t="s">
        <v>11096</v>
      </c>
      <c r="G2599" s="3" t="s">
        <v>16730</v>
      </c>
      <c r="H2599" s="3" t="s">
        <v>19547</v>
      </c>
      <c r="I2599" s="3" t="s">
        <v>22364</v>
      </c>
    </row>
    <row r="2600" spans="1:9" x14ac:dyDescent="0.25">
      <c r="A2600" s="3" t="s">
        <v>49</v>
      </c>
      <c r="B2600" s="3" t="s">
        <v>2646</v>
      </c>
      <c r="C2600" s="3" t="s">
        <v>5463</v>
      </c>
      <c r="D2600" s="3" t="s">
        <v>8280</v>
      </c>
      <c r="E2600" s="3" t="s">
        <v>13914</v>
      </c>
      <c r="F2600" s="3" t="s">
        <v>11097</v>
      </c>
      <c r="G2600" s="3" t="s">
        <v>16731</v>
      </c>
      <c r="H2600" s="3" t="s">
        <v>19548</v>
      </c>
      <c r="I2600" s="3" t="s">
        <v>22365</v>
      </c>
    </row>
    <row r="2601" spans="1:9" x14ac:dyDescent="0.25">
      <c r="A2601" s="3" t="s">
        <v>49</v>
      </c>
      <c r="B2601" s="3" t="s">
        <v>2647</v>
      </c>
      <c r="C2601" s="3" t="s">
        <v>5464</v>
      </c>
      <c r="D2601" s="3" t="s">
        <v>8281</v>
      </c>
      <c r="E2601" s="3" t="s">
        <v>13915</v>
      </c>
      <c r="F2601" s="3" t="s">
        <v>11098</v>
      </c>
      <c r="G2601" s="3" t="s">
        <v>16732</v>
      </c>
      <c r="H2601" s="3" t="s">
        <v>19549</v>
      </c>
      <c r="I2601" s="3" t="s">
        <v>22366</v>
      </c>
    </row>
    <row r="2602" spans="1:9" x14ac:dyDescent="0.25">
      <c r="A2602" s="3" t="s">
        <v>49</v>
      </c>
      <c r="B2602" s="3" t="s">
        <v>2648</v>
      </c>
      <c r="C2602" s="3" t="s">
        <v>5465</v>
      </c>
      <c r="D2602" s="3" t="s">
        <v>8282</v>
      </c>
      <c r="E2602" s="3" t="s">
        <v>13916</v>
      </c>
      <c r="F2602" s="3" t="s">
        <v>11099</v>
      </c>
      <c r="G2602" s="3" t="s">
        <v>16733</v>
      </c>
      <c r="H2602" s="3" t="s">
        <v>19550</v>
      </c>
      <c r="I2602" s="3" t="s">
        <v>22367</v>
      </c>
    </row>
    <row r="2603" spans="1:9" x14ac:dyDescent="0.25">
      <c r="A2603" s="3" t="s">
        <v>49</v>
      </c>
      <c r="B2603" s="3" t="s">
        <v>2649</v>
      </c>
      <c r="C2603" s="3" t="s">
        <v>5466</v>
      </c>
      <c r="D2603" s="3" t="s">
        <v>8283</v>
      </c>
      <c r="E2603" s="3" t="s">
        <v>13917</v>
      </c>
      <c r="F2603" s="3" t="s">
        <v>11100</v>
      </c>
      <c r="G2603" s="3" t="s">
        <v>16734</v>
      </c>
      <c r="H2603" s="3" t="s">
        <v>19551</v>
      </c>
      <c r="I2603" s="3" t="s">
        <v>22368</v>
      </c>
    </row>
    <row r="2604" spans="1:9" x14ac:dyDescent="0.25">
      <c r="A2604" s="3" t="s">
        <v>49</v>
      </c>
      <c r="B2604" s="3" t="s">
        <v>2650</v>
      </c>
      <c r="C2604" s="3" t="s">
        <v>5467</v>
      </c>
      <c r="D2604" s="3" t="s">
        <v>8284</v>
      </c>
      <c r="E2604" s="3" t="s">
        <v>13918</v>
      </c>
      <c r="F2604" s="3" t="s">
        <v>11101</v>
      </c>
      <c r="G2604" s="3" t="s">
        <v>16735</v>
      </c>
      <c r="H2604" s="3" t="s">
        <v>19552</v>
      </c>
      <c r="I2604" s="3" t="s">
        <v>22369</v>
      </c>
    </row>
    <row r="2605" spans="1:9" x14ac:dyDescent="0.25">
      <c r="A2605" s="3" t="s">
        <v>49</v>
      </c>
      <c r="B2605" s="3" t="s">
        <v>2651</v>
      </c>
      <c r="C2605" s="3" t="s">
        <v>5468</v>
      </c>
      <c r="D2605" s="3" t="s">
        <v>8285</v>
      </c>
      <c r="E2605" s="3" t="s">
        <v>13919</v>
      </c>
      <c r="F2605" s="3" t="s">
        <v>11102</v>
      </c>
      <c r="G2605" s="3" t="s">
        <v>16736</v>
      </c>
      <c r="H2605" s="3" t="s">
        <v>19553</v>
      </c>
      <c r="I2605" s="3" t="s">
        <v>22370</v>
      </c>
    </row>
    <row r="2606" spans="1:9" x14ac:dyDescent="0.25">
      <c r="A2606" s="3" t="s">
        <v>49</v>
      </c>
      <c r="B2606" s="3" t="s">
        <v>2652</v>
      </c>
      <c r="C2606" s="3" t="s">
        <v>5469</v>
      </c>
      <c r="D2606" s="3" t="s">
        <v>8286</v>
      </c>
      <c r="E2606" s="3" t="s">
        <v>13920</v>
      </c>
      <c r="F2606" s="3" t="s">
        <v>11103</v>
      </c>
      <c r="G2606" s="3" t="s">
        <v>16737</v>
      </c>
      <c r="H2606" s="3" t="s">
        <v>19554</v>
      </c>
      <c r="I2606" s="3" t="s">
        <v>22371</v>
      </c>
    </row>
    <row r="2607" spans="1:9" x14ac:dyDescent="0.25">
      <c r="A2607" s="3" t="s">
        <v>49</v>
      </c>
      <c r="B2607" s="3" t="s">
        <v>2653</v>
      </c>
      <c r="C2607" s="3" t="s">
        <v>5470</v>
      </c>
      <c r="D2607" s="3" t="s">
        <v>8287</v>
      </c>
      <c r="E2607" s="3" t="s">
        <v>13921</v>
      </c>
      <c r="F2607" s="3" t="s">
        <v>11104</v>
      </c>
      <c r="G2607" s="3" t="s">
        <v>16738</v>
      </c>
      <c r="H2607" s="3" t="s">
        <v>19555</v>
      </c>
      <c r="I2607" s="3" t="s">
        <v>22372</v>
      </c>
    </row>
    <row r="2608" spans="1:9" x14ac:dyDescent="0.25">
      <c r="A2608" s="3" t="s">
        <v>49</v>
      </c>
      <c r="B2608" s="3" t="s">
        <v>2654</v>
      </c>
      <c r="C2608" s="3" t="s">
        <v>5471</v>
      </c>
      <c r="D2608" s="3" t="s">
        <v>8288</v>
      </c>
      <c r="E2608" s="3" t="s">
        <v>13922</v>
      </c>
      <c r="F2608" s="3" t="s">
        <v>11105</v>
      </c>
      <c r="G2608" s="3" t="s">
        <v>16739</v>
      </c>
      <c r="H2608" s="3" t="s">
        <v>19556</v>
      </c>
      <c r="I2608" s="3" t="s">
        <v>22373</v>
      </c>
    </row>
    <row r="2609" spans="1:9" x14ac:dyDescent="0.25">
      <c r="A2609" s="3" t="s">
        <v>49</v>
      </c>
      <c r="B2609" s="3" t="s">
        <v>2655</v>
      </c>
      <c r="C2609" s="3" t="s">
        <v>5472</v>
      </c>
      <c r="D2609" s="3" t="s">
        <v>8289</v>
      </c>
      <c r="E2609" s="3" t="s">
        <v>13923</v>
      </c>
      <c r="F2609" s="3" t="s">
        <v>11106</v>
      </c>
      <c r="G2609" s="3" t="s">
        <v>16740</v>
      </c>
      <c r="H2609" s="3" t="s">
        <v>19557</v>
      </c>
      <c r="I2609" s="3" t="s">
        <v>22374</v>
      </c>
    </row>
    <row r="2610" spans="1:9" x14ac:dyDescent="0.25">
      <c r="A2610" s="3" t="s">
        <v>49</v>
      </c>
      <c r="B2610" s="3" t="s">
        <v>2656</v>
      </c>
      <c r="C2610" s="3" t="s">
        <v>5473</v>
      </c>
      <c r="D2610" s="3" t="s">
        <v>8290</v>
      </c>
      <c r="E2610" s="3" t="s">
        <v>13924</v>
      </c>
      <c r="F2610" s="3" t="s">
        <v>11107</v>
      </c>
      <c r="G2610" s="3" t="s">
        <v>16741</v>
      </c>
      <c r="H2610" s="3" t="s">
        <v>19558</v>
      </c>
      <c r="I2610" s="3" t="s">
        <v>22375</v>
      </c>
    </row>
    <row r="2611" spans="1:9" x14ac:dyDescent="0.25">
      <c r="A2611" s="3" t="s">
        <v>49</v>
      </c>
      <c r="B2611" s="3" t="s">
        <v>2657</v>
      </c>
      <c r="C2611" s="3" t="s">
        <v>5474</v>
      </c>
      <c r="D2611" s="3" t="s">
        <v>8291</v>
      </c>
      <c r="E2611" s="3" t="s">
        <v>13925</v>
      </c>
      <c r="F2611" s="3" t="s">
        <v>11108</v>
      </c>
      <c r="G2611" s="3" t="s">
        <v>16742</v>
      </c>
      <c r="H2611" s="3" t="s">
        <v>19559</v>
      </c>
      <c r="I2611" s="3" t="s">
        <v>22376</v>
      </c>
    </row>
    <row r="2612" spans="1:9" x14ac:dyDescent="0.25">
      <c r="A2612" s="3" t="s">
        <v>49</v>
      </c>
      <c r="B2612" s="3" t="s">
        <v>2658</v>
      </c>
      <c r="C2612" s="3" t="s">
        <v>5475</v>
      </c>
      <c r="D2612" s="3" t="s">
        <v>8292</v>
      </c>
      <c r="E2612" s="3" t="s">
        <v>13926</v>
      </c>
      <c r="F2612" s="3" t="s">
        <v>11109</v>
      </c>
      <c r="G2612" s="3" t="s">
        <v>16743</v>
      </c>
      <c r="H2612" s="3" t="s">
        <v>19560</v>
      </c>
      <c r="I2612" s="3" t="s">
        <v>22377</v>
      </c>
    </row>
    <row r="2613" spans="1:9" x14ac:dyDescent="0.25">
      <c r="A2613" s="3" t="s">
        <v>49</v>
      </c>
      <c r="B2613" s="3" t="s">
        <v>2659</v>
      </c>
      <c r="C2613" s="3" t="s">
        <v>5476</v>
      </c>
      <c r="D2613" s="3" t="s">
        <v>8293</v>
      </c>
      <c r="E2613" s="3" t="s">
        <v>13927</v>
      </c>
      <c r="F2613" s="3" t="s">
        <v>11110</v>
      </c>
      <c r="G2613" s="3" t="s">
        <v>16744</v>
      </c>
      <c r="H2613" s="3" t="s">
        <v>19561</v>
      </c>
      <c r="I2613" s="3" t="s">
        <v>22378</v>
      </c>
    </row>
    <row r="2614" spans="1:9" x14ac:dyDescent="0.25">
      <c r="A2614" s="3" t="s">
        <v>49</v>
      </c>
      <c r="B2614" s="3" t="s">
        <v>2660</v>
      </c>
      <c r="C2614" s="3" t="s">
        <v>5477</v>
      </c>
      <c r="D2614" s="3" t="s">
        <v>8294</v>
      </c>
      <c r="E2614" s="3" t="s">
        <v>13928</v>
      </c>
      <c r="F2614" s="3" t="s">
        <v>11111</v>
      </c>
      <c r="G2614" s="3" t="s">
        <v>16745</v>
      </c>
      <c r="H2614" s="3" t="s">
        <v>19562</v>
      </c>
      <c r="I2614" s="3" t="s">
        <v>22379</v>
      </c>
    </row>
    <row r="2615" spans="1:9" x14ac:dyDescent="0.25">
      <c r="A2615" s="3" t="s">
        <v>49</v>
      </c>
      <c r="B2615" s="3" t="s">
        <v>2661</v>
      </c>
      <c r="C2615" s="3" t="s">
        <v>5478</v>
      </c>
      <c r="D2615" s="3" t="s">
        <v>8295</v>
      </c>
      <c r="E2615" s="3" t="s">
        <v>13929</v>
      </c>
      <c r="F2615" s="3" t="s">
        <v>11112</v>
      </c>
      <c r="G2615" s="3" t="s">
        <v>16746</v>
      </c>
      <c r="H2615" s="3" t="s">
        <v>19563</v>
      </c>
      <c r="I2615" s="3" t="s">
        <v>22380</v>
      </c>
    </row>
    <row r="2616" spans="1:9" x14ac:dyDescent="0.25">
      <c r="A2616" s="3" t="s">
        <v>49</v>
      </c>
      <c r="B2616" s="3" t="s">
        <v>2662</v>
      </c>
      <c r="C2616" s="3" t="s">
        <v>5479</v>
      </c>
      <c r="D2616" s="3" t="s">
        <v>8296</v>
      </c>
      <c r="E2616" s="3" t="s">
        <v>13930</v>
      </c>
      <c r="F2616" s="3" t="s">
        <v>11113</v>
      </c>
      <c r="G2616" s="3" t="s">
        <v>16747</v>
      </c>
      <c r="H2616" s="3" t="s">
        <v>19564</v>
      </c>
      <c r="I2616" s="3" t="s">
        <v>22381</v>
      </c>
    </row>
    <row r="2617" spans="1:9" x14ac:dyDescent="0.25">
      <c r="A2617" s="3" t="s">
        <v>49</v>
      </c>
      <c r="B2617" s="3" t="s">
        <v>2663</v>
      </c>
      <c r="C2617" s="3" t="s">
        <v>5480</v>
      </c>
      <c r="D2617" s="3" t="s">
        <v>8297</v>
      </c>
      <c r="E2617" s="3" t="s">
        <v>13931</v>
      </c>
      <c r="F2617" s="3" t="s">
        <v>11114</v>
      </c>
      <c r="G2617" s="3" t="s">
        <v>16748</v>
      </c>
      <c r="H2617" s="3" t="s">
        <v>19565</v>
      </c>
      <c r="I2617" s="3" t="s">
        <v>22382</v>
      </c>
    </row>
    <row r="2618" spans="1:9" x14ac:dyDescent="0.25">
      <c r="A2618" s="3" t="s">
        <v>49</v>
      </c>
      <c r="B2618" s="3" t="s">
        <v>2664</v>
      </c>
      <c r="C2618" s="3" t="s">
        <v>5481</v>
      </c>
      <c r="D2618" s="3" t="s">
        <v>8298</v>
      </c>
      <c r="E2618" s="3" t="s">
        <v>13932</v>
      </c>
      <c r="F2618" s="3" t="s">
        <v>11115</v>
      </c>
      <c r="G2618" s="3" t="s">
        <v>16749</v>
      </c>
      <c r="H2618" s="3" t="s">
        <v>19566</v>
      </c>
      <c r="I2618" s="3" t="s">
        <v>22383</v>
      </c>
    </row>
    <row r="2619" spans="1:9" x14ac:dyDescent="0.25">
      <c r="A2619" s="3" t="s">
        <v>49</v>
      </c>
      <c r="B2619" s="3" t="s">
        <v>2665</v>
      </c>
      <c r="C2619" s="3" t="s">
        <v>5482</v>
      </c>
      <c r="D2619" s="3" t="s">
        <v>8299</v>
      </c>
      <c r="E2619" s="3" t="s">
        <v>13933</v>
      </c>
      <c r="F2619" s="3" t="s">
        <v>11116</v>
      </c>
      <c r="G2619" s="3" t="s">
        <v>16750</v>
      </c>
      <c r="H2619" s="3" t="s">
        <v>19567</v>
      </c>
      <c r="I2619" s="3" t="s">
        <v>22384</v>
      </c>
    </row>
    <row r="2620" spans="1:9" x14ac:dyDescent="0.25">
      <c r="A2620" s="3" t="s">
        <v>49</v>
      </c>
      <c r="B2620" s="3" t="s">
        <v>2666</v>
      </c>
      <c r="C2620" s="3" t="s">
        <v>5483</v>
      </c>
      <c r="D2620" s="3" t="s">
        <v>8300</v>
      </c>
      <c r="E2620" s="3" t="s">
        <v>13934</v>
      </c>
      <c r="F2620" s="3" t="s">
        <v>11117</v>
      </c>
      <c r="G2620" s="3" t="s">
        <v>16751</v>
      </c>
      <c r="H2620" s="3" t="s">
        <v>19568</v>
      </c>
      <c r="I2620" s="3" t="s">
        <v>22385</v>
      </c>
    </row>
    <row r="2621" spans="1:9" x14ac:dyDescent="0.25">
      <c r="A2621" s="3" t="s">
        <v>49</v>
      </c>
      <c r="B2621" s="3" t="s">
        <v>2667</v>
      </c>
      <c r="C2621" s="3" t="s">
        <v>5484</v>
      </c>
      <c r="D2621" s="3" t="s">
        <v>8301</v>
      </c>
      <c r="E2621" s="3" t="s">
        <v>13935</v>
      </c>
      <c r="F2621" s="3" t="s">
        <v>11118</v>
      </c>
      <c r="G2621" s="3" t="s">
        <v>16752</v>
      </c>
      <c r="H2621" s="3" t="s">
        <v>19569</v>
      </c>
      <c r="I2621" s="3" t="s">
        <v>22386</v>
      </c>
    </row>
    <row r="2622" spans="1:9" x14ac:dyDescent="0.25">
      <c r="A2622" s="3" t="s">
        <v>49</v>
      </c>
      <c r="B2622" s="3" t="s">
        <v>2668</v>
      </c>
      <c r="C2622" s="3" t="s">
        <v>5485</v>
      </c>
      <c r="D2622" s="3" t="s">
        <v>8302</v>
      </c>
      <c r="E2622" s="3" t="s">
        <v>13936</v>
      </c>
      <c r="F2622" s="3" t="s">
        <v>11119</v>
      </c>
      <c r="G2622" s="3" t="s">
        <v>16753</v>
      </c>
      <c r="H2622" s="3" t="s">
        <v>19570</v>
      </c>
      <c r="I2622" s="3" t="s">
        <v>22387</v>
      </c>
    </row>
    <row r="2623" spans="1:9" x14ac:dyDescent="0.25">
      <c r="A2623" s="3" t="s">
        <v>49</v>
      </c>
      <c r="B2623" s="3" t="s">
        <v>2669</v>
      </c>
      <c r="C2623" s="3" t="s">
        <v>5486</v>
      </c>
      <c r="D2623" s="3" t="s">
        <v>8303</v>
      </c>
      <c r="E2623" s="3" t="s">
        <v>13937</v>
      </c>
      <c r="F2623" s="3" t="s">
        <v>11120</v>
      </c>
      <c r="G2623" s="3" t="s">
        <v>16754</v>
      </c>
      <c r="H2623" s="3" t="s">
        <v>19571</v>
      </c>
      <c r="I2623" s="3" t="s">
        <v>22388</v>
      </c>
    </row>
    <row r="2624" spans="1:9" x14ac:dyDescent="0.25">
      <c r="A2624" s="3" t="s">
        <v>49</v>
      </c>
      <c r="B2624" s="3" t="s">
        <v>2670</v>
      </c>
      <c r="C2624" s="3" t="s">
        <v>5487</v>
      </c>
      <c r="D2624" s="3" t="s">
        <v>8304</v>
      </c>
      <c r="E2624" s="3" t="s">
        <v>13938</v>
      </c>
      <c r="F2624" s="3" t="s">
        <v>11121</v>
      </c>
      <c r="G2624" s="3" t="s">
        <v>16755</v>
      </c>
      <c r="H2624" s="3" t="s">
        <v>19572</v>
      </c>
      <c r="I2624" s="3" t="s">
        <v>22389</v>
      </c>
    </row>
    <row r="2625" spans="1:9" x14ac:dyDescent="0.25">
      <c r="A2625" s="3" t="s">
        <v>49</v>
      </c>
      <c r="B2625" s="3" t="s">
        <v>2671</v>
      </c>
      <c r="C2625" s="3" t="s">
        <v>5488</v>
      </c>
      <c r="D2625" s="3" t="s">
        <v>8305</v>
      </c>
      <c r="E2625" s="3" t="s">
        <v>13939</v>
      </c>
      <c r="F2625" s="3" t="s">
        <v>11122</v>
      </c>
      <c r="G2625" s="3" t="s">
        <v>16756</v>
      </c>
      <c r="H2625" s="3" t="s">
        <v>19573</v>
      </c>
      <c r="I2625" s="3" t="s">
        <v>22390</v>
      </c>
    </row>
    <row r="2626" spans="1:9" x14ac:dyDescent="0.25">
      <c r="A2626" s="3" t="s">
        <v>49</v>
      </c>
      <c r="B2626" s="3" t="s">
        <v>2672</v>
      </c>
      <c r="C2626" s="3" t="s">
        <v>5489</v>
      </c>
      <c r="D2626" s="3" t="s">
        <v>8306</v>
      </c>
      <c r="E2626" s="3" t="s">
        <v>13940</v>
      </c>
      <c r="F2626" s="3" t="s">
        <v>11123</v>
      </c>
      <c r="G2626" s="3" t="s">
        <v>16757</v>
      </c>
      <c r="H2626" s="3" t="s">
        <v>19574</v>
      </c>
      <c r="I2626" s="3" t="s">
        <v>22391</v>
      </c>
    </row>
    <row r="2627" spans="1:9" x14ac:dyDescent="0.25">
      <c r="A2627" s="3" t="s">
        <v>49</v>
      </c>
      <c r="B2627" s="3" t="s">
        <v>2673</v>
      </c>
      <c r="C2627" s="3" t="s">
        <v>5490</v>
      </c>
      <c r="D2627" s="3" t="s">
        <v>8307</v>
      </c>
      <c r="E2627" s="3" t="s">
        <v>13941</v>
      </c>
      <c r="F2627" s="3" t="s">
        <v>11124</v>
      </c>
      <c r="G2627" s="3" t="s">
        <v>16758</v>
      </c>
      <c r="H2627" s="3" t="s">
        <v>19575</v>
      </c>
      <c r="I2627" s="3" t="s">
        <v>22392</v>
      </c>
    </row>
    <row r="2628" spans="1:9" x14ac:dyDescent="0.25">
      <c r="A2628" s="3" t="s">
        <v>49</v>
      </c>
      <c r="B2628" s="3" t="s">
        <v>2674</v>
      </c>
      <c r="C2628" s="3" t="s">
        <v>5491</v>
      </c>
      <c r="D2628" s="3" t="s">
        <v>8308</v>
      </c>
      <c r="E2628" s="3" t="s">
        <v>13942</v>
      </c>
      <c r="F2628" s="3" t="s">
        <v>11125</v>
      </c>
      <c r="G2628" s="3" t="s">
        <v>16759</v>
      </c>
      <c r="H2628" s="3" t="s">
        <v>19576</v>
      </c>
      <c r="I2628" s="3" t="s">
        <v>22393</v>
      </c>
    </row>
    <row r="2629" spans="1:9" x14ac:dyDescent="0.25">
      <c r="A2629" s="3" t="s">
        <v>49</v>
      </c>
      <c r="B2629" s="3" t="s">
        <v>2675</v>
      </c>
      <c r="C2629" s="3" t="s">
        <v>5492</v>
      </c>
      <c r="D2629" s="3" t="s">
        <v>8309</v>
      </c>
      <c r="E2629" s="3" t="s">
        <v>13943</v>
      </c>
      <c r="F2629" s="3" t="s">
        <v>11126</v>
      </c>
      <c r="G2629" s="3" t="s">
        <v>16760</v>
      </c>
      <c r="H2629" s="3" t="s">
        <v>19577</v>
      </c>
      <c r="I2629" s="3" t="s">
        <v>22394</v>
      </c>
    </row>
    <row r="2630" spans="1:9" x14ac:dyDescent="0.25">
      <c r="A2630" s="3" t="s">
        <v>49</v>
      </c>
      <c r="B2630" s="3" t="s">
        <v>2676</v>
      </c>
      <c r="C2630" s="3" t="s">
        <v>5493</v>
      </c>
      <c r="D2630" s="3" t="s">
        <v>8310</v>
      </c>
      <c r="E2630" s="3" t="s">
        <v>13944</v>
      </c>
      <c r="F2630" s="3" t="s">
        <v>11127</v>
      </c>
      <c r="G2630" s="3" t="s">
        <v>16761</v>
      </c>
      <c r="H2630" s="3" t="s">
        <v>19578</v>
      </c>
      <c r="I2630" s="3" t="s">
        <v>22395</v>
      </c>
    </row>
    <row r="2631" spans="1:9" x14ac:dyDescent="0.25">
      <c r="A2631" s="3" t="s">
        <v>49</v>
      </c>
      <c r="B2631" s="3" t="s">
        <v>2677</v>
      </c>
      <c r="C2631" s="3" t="s">
        <v>5494</v>
      </c>
      <c r="D2631" s="3" t="s">
        <v>8311</v>
      </c>
      <c r="E2631" s="3" t="s">
        <v>13945</v>
      </c>
      <c r="F2631" s="3" t="s">
        <v>11128</v>
      </c>
      <c r="G2631" s="3" t="s">
        <v>16762</v>
      </c>
      <c r="H2631" s="3" t="s">
        <v>19579</v>
      </c>
      <c r="I2631" s="3" t="s">
        <v>22396</v>
      </c>
    </row>
    <row r="2632" spans="1:9" x14ac:dyDescent="0.25">
      <c r="A2632" s="3" t="s">
        <v>49</v>
      </c>
      <c r="B2632" s="3" t="s">
        <v>2678</v>
      </c>
      <c r="C2632" s="3" t="s">
        <v>5495</v>
      </c>
      <c r="D2632" s="3" t="s">
        <v>8312</v>
      </c>
      <c r="E2632" s="3" t="s">
        <v>13946</v>
      </c>
      <c r="F2632" s="3" t="s">
        <v>11129</v>
      </c>
      <c r="G2632" s="3" t="s">
        <v>16763</v>
      </c>
      <c r="H2632" s="3" t="s">
        <v>19580</v>
      </c>
      <c r="I2632" s="3" t="s">
        <v>22397</v>
      </c>
    </row>
    <row r="2633" spans="1:9" x14ac:dyDescent="0.25">
      <c r="A2633" s="3" t="s">
        <v>49</v>
      </c>
      <c r="B2633" s="3" t="s">
        <v>2679</v>
      </c>
      <c r="C2633" s="3" t="s">
        <v>5496</v>
      </c>
      <c r="D2633" s="3" t="s">
        <v>8313</v>
      </c>
      <c r="E2633" s="3" t="s">
        <v>13947</v>
      </c>
      <c r="F2633" s="3" t="s">
        <v>11130</v>
      </c>
      <c r="G2633" s="3" t="s">
        <v>16764</v>
      </c>
      <c r="H2633" s="3" t="s">
        <v>19581</v>
      </c>
      <c r="I2633" s="3" t="s">
        <v>22398</v>
      </c>
    </row>
    <row r="2634" spans="1:9" x14ac:dyDescent="0.25">
      <c r="A2634" s="3" t="s">
        <v>49</v>
      </c>
      <c r="B2634" s="3" t="s">
        <v>2680</v>
      </c>
      <c r="C2634" s="3" t="s">
        <v>5497</v>
      </c>
      <c r="D2634" s="3" t="s">
        <v>8314</v>
      </c>
      <c r="E2634" s="3" t="s">
        <v>13948</v>
      </c>
      <c r="F2634" s="3" t="s">
        <v>11131</v>
      </c>
      <c r="G2634" s="3" t="s">
        <v>16765</v>
      </c>
      <c r="H2634" s="3" t="s">
        <v>19582</v>
      </c>
      <c r="I2634" s="3" t="s">
        <v>22399</v>
      </c>
    </row>
    <row r="2635" spans="1:9" x14ac:dyDescent="0.25">
      <c r="A2635" s="3" t="s">
        <v>49</v>
      </c>
      <c r="B2635" s="3" t="s">
        <v>2681</v>
      </c>
      <c r="C2635" s="3" t="s">
        <v>5498</v>
      </c>
      <c r="D2635" s="3" t="s">
        <v>8315</v>
      </c>
      <c r="E2635" s="3" t="s">
        <v>13949</v>
      </c>
      <c r="F2635" s="3" t="s">
        <v>11132</v>
      </c>
      <c r="G2635" s="3" t="s">
        <v>16766</v>
      </c>
      <c r="H2635" s="3" t="s">
        <v>19583</v>
      </c>
      <c r="I2635" s="3" t="s">
        <v>22400</v>
      </c>
    </row>
    <row r="2636" spans="1:9" x14ac:dyDescent="0.25">
      <c r="A2636" s="3" t="s">
        <v>49</v>
      </c>
      <c r="B2636" s="3" t="s">
        <v>2682</v>
      </c>
      <c r="C2636" s="3" t="s">
        <v>5499</v>
      </c>
      <c r="D2636" s="3" t="s">
        <v>8316</v>
      </c>
      <c r="E2636" s="3" t="s">
        <v>13950</v>
      </c>
      <c r="F2636" s="3" t="s">
        <v>11133</v>
      </c>
      <c r="G2636" s="3" t="s">
        <v>16767</v>
      </c>
      <c r="H2636" s="3" t="s">
        <v>19584</v>
      </c>
      <c r="I2636" s="3" t="s">
        <v>22401</v>
      </c>
    </row>
    <row r="2637" spans="1:9" x14ac:dyDescent="0.25">
      <c r="A2637" s="3" t="s">
        <v>49</v>
      </c>
      <c r="B2637" s="3" t="s">
        <v>2683</v>
      </c>
      <c r="C2637" s="3" t="s">
        <v>5500</v>
      </c>
      <c r="D2637" s="3" t="s">
        <v>8317</v>
      </c>
      <c r="E2637" s="3" t="s">
        <v>13951</v>
      </c>
      <c r="F2637" s="3" t="s">
        <v>11134</v>
      </c>
      <c r="G2637" s="3" t="s">
        <v>16768</v>
      </c>
      <c r="H2637" s="3" t="s">
        <v>19585</v>
      </c>
      <c r="I2637" s="3" t="s">
        <v>22402</v>
      </c>
    </row>
    <row r="2638" spans="1:9" x14ac:dyDescent="0.25">
      <c r="A2638" s="3" t="s">
        <v>49</v>
      </c>
      <c r="B2638" s="3" t="s">
        <v>2684</v>
      </c>
      <c r="C2638" s="3" t="s">
        <v>5501</v>
      </c>
      <c r="D2638" s="3" t="s">
        <v>8318</v>
      </c>
      <c r="E2638" s="3" t="s">
        <v>13952</v>
      </c>
      <c r="F2638" s="3" t="s">
        <v>11135</v>
      </c>
      <c r="G2638" s="3" t="s">
        <v>16769</v>
      </c>
      <c r="H2638" s="3" t="s">
        <v>19586</v>
      </c>
      <c r="I2638" s="3" t="s">
        <v>22403</v>
      </c>
    </row>
    <row r="2639" spans="1:9" x14ac:dyDescent="0.25">
      <c r="A2639" s="3" t="s">
        <v>49</v>
      </c>
      <c r="B2639" s="3" t="s">
        <v>2685</v>
      </c>
      <c r="C2639" s="3" t="s">
        <v>5502</v>
      </c>
      <c r="D2639" s="3" t="s">
        <v>8319</v>
      </c>
      <c r="E2639" s="3" t="s">
        <v>13953</v>
      </c>
      <c r="F2639" s="3" t="s">
        <v>11136</v>
      </c>
      <c r="G2639" s="3" t="s">
        <v>16770</v>
      </c>
      <c r="H2639" s="3" t="s">
        <v>19587</v>
      </c>
      <c r="I2639" s="3" t="s">
        <v>22404</v>
      </c>
    </row>
    <row r="2640" spans="1:9" x14ac:dyDescent="0.25">
      <c r="A2640" s="3" t="s">
        <v>49</v>
      </c>
      <c r="B2640" s="3" t="s">
        <v>2686</v>
      </c>
      <c r="C2640" s="3" t="s">
        <v>5503</v>
      </c>
      <c r="D2640" s="3" t="s">
        <v>8320</v>
      </c>
      <c r="E2640" s="3" t="s">
        <v>13954</v>
      </c>
      <c r="F2640" s="3" t="s">
        <v>11137</v>
      </c>
      <c r="G2640" s="3" t="s">
        <v>16771</v>
      </c>
      <c r="H2640" s="3" t="s">
        <v>19588</v>
      </c>
      <c r="I2640" s="3" t="s">
        <v>22405</v>
      </c>
    </row>
    <row r="2641" spans="1:9" x14ac:dyDescent="0.25">
      <c r="A2641" s="3" t="s">
        <v>49</v>
      </c>
      <c r="B2641" s="3" t="s">
        <v>2687</v>
      </c>
      <c r="C2641" s="3" t="s">
        <v>5504</v>
      </c>
      <c r="D2641" s="3" t="s">
        <v>8321</v>
      </c>
      <c r="E2641" s="3" t="s">
        <v>13955</v>
      </c>
      <c r="F2641" s="3" t="s">
        <v>11138</v>
      </c>
      <c r="G2641" s="3" t="s">
        <v>16772</v>
      </c>
      <c r="H2641" s="3" t="s">
        <v>19589</v>
      </c>
      <c r="I2641" s="3" t="s">
        <v>22406</v>
      </c>
    </row>
    <row r="2642" spans="1:9" x14ac:dyDescent="0.25">
      <c r="A2642" s="3" t="s">
        <v>49</v>
      </c>
      <c r="B2642" s="3" t="s">
        <v>2688</v>
      </c>
      <c r="C2642" s="3" t="s">
        <v>5505</v>
      </c>
      <c r="D2642" s="3" t="s">
        <v>8322</v>
      </c>
      <c r="E2642" s="3" t="s">
        <v>13956</v>
      </c>
      <c r="F2642" s="3" t="s">
        <v>11139</v>
      </c>
      <c r="G2642" s="3" t="s">
        <v>16773</v>
      </c>
      <c r="H2642" s="3" t="s">
        <v>19590</v>
      </c>
      <c r="I2642" s="3" t="s">
        <v>22407</v>
      </c>
    </row>
    <row r="2643" spans="1:9" x14ac:dyDescent="0.25">
      <c r="A2643" s="3" t="s">
        <v>49</v>
      </c>
      <c r="B2643" s="3" t="s">
        <v>2689</v>
      </c>
      <c r="C2643" s="3" t="s">
        <v>5506</v>
      </c>
      <c r="D2643" s="3" t="s">
        <v>8323</v>
      </c>
      <c r="E2643" s="3" t="s">
        <v>13957</v>
      </c>
      <c r="F2643" s="3" t="s">
        <v>11140</v>
      </c>
      <c r="G2643" s="3" t="s">
        <v>16774</v>
      </c>
      <c r="H2643" s="3" t="s">
        <v>19591</v>
      </c>
      <c r="I2643" s="3" t="s">
        <v>22408</v>
      </c>
    </row>
    <row r="2644" spans="1:9" x14ac:dyDescent="0.25">
      <c r="A2644" s="3" t="s">
        <v>49</v>
      </c>
      <c r="B2644" s="3" t="s">
        <v>2690</v>
      </c>
      <c r="C2644" s="3" t="s">
        <v>5507</v>
      </c>
      <c r="D2644" s="3" t="s">
        <v>8324</v>
      </c>
      <c r="E2644" s="3" t="s">
        <v>13958</v>
      </c>
      <c r="F2644" s="3" t="s">
        <v>11141</v>
      </c>
      <c r="G2644" s="3" t="s">
        <v>16775</v>
      </c>
      <c r="H2644" s="3" t="s">
        <v>19592</v>
      </c>
      <c r="I2644" s="3" t="s">
        <v>22409</v>
      </c>
    </row>
    <row r="2645" spans="1:9" x14ac:dyDescent="0.25">
      <c r="A2645" s="3" t="s">
        <v>49</v>
      </c>
      <c r="B2645" s="3" t="s">
        <v>2691</v>
      </c>
      <c r="C2645" s="3" t="s">
        <v>5508</v>
      </c>
      <c r="D2645" s="3" t="s">
        <v>8325</v>
      </c>
      <c r="E2645" s="3" t="s">
        <v>13959</v>
      </c>
      <c r="F2645" s="3" t="s">
        <v>11142</v>
      </c>
      <c r="G2645" s="3" t="s">
        <v>16776</v>
      </c>
      <c r="H2645" s="3" t="s">
        <v>19593</v>
      </c>
      <c r="I2645" s="3" t="s">
        <v>22410</v>
      </c>
    </row>
    <row r="2646" spans="1:9" x14ac:dyDescent="0.25">
      <c r="A2646" s="3" t="s">
        <v>49</v>
      </c>
      <c r="B2646" s="3" t="s">
        <v>2692</v>
      </c>
      <c r="C2646" s="3" t="s">
        <v>5509</v>
      </c>
      <c r="D2646" s="3" t="s">
        <v>8326</v>
      </c>
      <c r="E2646" s="3" t="s">
        <v>13960</v>
      </c>
      <c r="F2646" s="3" t="s">
        <v>11143</v>
      </c>
      <c r="G2646" s="3" t="s">
        <v>16777</v>
      </c>
      <c r="H2646" s="3" t="s">
        <v>19594</v>
      </c>
      <c r="I2646" s="3" t="s">
        <v>22411</v>
      </c>
    </row>
    <row r="2647" spans="1:9" x14ac:dyDescent="0.25">
      <c r="A2647" s="3" t="s">
        <v>49</v>
      </c>
      <c r="B2647" s="3" t="s">
        <v>2693</v>
      </c>
      <c r="C2647" s="3" t="s">
        <v>5510</v>
      </c>
      <c r="D2647" s="3" t="s">
        <v>8327</v>
      </c>
      <c r="E2647" s="3" t="s">
        <v>13961</v>
      </c>
      <c r="F2647" s="3" t="s">
        <v>11144</v>
      </c>
      <c r="G2647" s="3" t="s">
        <v>16778</v>
      </c>
      <c r="H2647" s="3" t="s">
        <v>19595</v>
      </c>
      <c r="I2647" s="3" t="s">
        <v>22412</v>
      </c>
    </row>
    <row r="2648" spans="1:9" x14ac:dyDescent="0.25">
      <c r="A2648" s="3" t="s">
        <v>49</v>
      </c>
      <c r="B2648" s="3" t="s">
        <v>2694</v>
      </c>
      <c r="C2648" s="3" t="s">
        <v>5511</v>
      </c>
      <c r="D2648" s="3" t="s">
        <v>8328</v>
      </c>
      <c r="E2648" s="3" t="s">
        <v>13962</v>
      </c>
      <c r="F2648" s="3" t="s">
        <v>11145</v>
      </c>
      <c r="G2648" s="3" t="s">
        <v>16779</v>
      </c>
      <c r="H2648" s="3" t="s">
        <v>19596</v>
      </c>
      <c r="I2648" s="3" t="s">
        <v>22413</v>
      </c>
    </row>
    <row r="2649" spans="1:9" x14ac:dyDescent="0.25">
      <c r="A2649" s="3" t="s">
        <v>49</v>
      </c>
      <c r="B2649" s="3" t="s">
        <v>2695</v>
      </c>
      <c r="C2649" s="3" t="s">
        <v>5512</v>
      </c>
      <c r="D2649" s="3" t="s">
        <v>8329</v>
      </c>
      <c r="E2649" s="3" t="s">
        <v>13963</v>
      </c>
      <c r="F2649" s="3" t="s">
        <v>11146</v>
      </c>
      <c r="G2649" s="3" t="s">
        <v>16780</v>
      </c>
      <c r="H2649" s="3" t="s">
        <v>19597</v>
      </c>
      <c r="I2649" s="3" t="s">
        <v>22414</v>
      </c>
    </row>
    <row r="2650" spans="1:9" x14ac:dyDescent="0.25">
      <c r="A2650" s="3" t="s">
        <v>49</v>
      </c>
      <c r="B2650" s="3" t="s">
        <v>2696</v>
      </c>
      <c r="C2650" s="3" t="s">
        <v>5513</v>
      </c>
      <c r="D2650" s="3" t="s">
        <v>8330</v>
      </c>
      <c r="E2650" s="3" t="s">
        <v>13964</v>
      </c>
      <c r="F2650" s="3" t="s">
        <v>11147</v>
      </c>
      <c r="G2650" s="3" t="s">
        <v>16781</v>
      </c>
      <c r="H2650" s="3" t="s">
        <v>19598</v>
      </c>
      <c r="I2650" s="3" t="s">
        <v>22415</v>
      </c>
    </row>
    <row r="2651" spans="1:9" x14ac:dyDescent="0.25">
      <c r="A2651" s="3" t="s">
        <v>49</v>
      </c>
      <c r="B2651" s="3" t="s">
        <v>2697</v>
      </c>
      <c r="C2651" s="3" t="s">
        <v>5514</v>
      </c>
      <c r="D2651" s="3" t="s">
        <v>8331</v>
      </c>
      <c r="E2651" s="3" t="s">
        <v>13965</v>
      </c>
      <c r="F2651" s="3" t="s">
        <v>11148</v>
      </c>
      <c r="G2651" s="3" t="s">
        <v>16782</v>
      </c>
      <c r="H2651" s="3" t="s">
        <v>19599</v>
      </c>
      <c r="I2651" s="3" t="s">
        <v>22416</v>
      </c>
    </row>
    <row r="2652" spans="1:9" x14ac:dyDescent="0.25">
      <c r="A2652" s="3" t="s">
        <v>49</v>
      </c>
      <c r="B2652" s="3" t="s">
        <v>2698</v>
      </c>
      <c r="C2652" s="3" t="s">
        <v>5515</v>
      </c>
      <c r="D2652" s="3" t="s">
        <v>8332</v>
      </c>
      <c r="E2652" s="3" t="s">
        <v>13966</v>
      </c>
      <c r="F2652" s="3" t="s">
        <v>11149</v>
      </c>
      <c r="G2652" s="3" t="s">
        <v>16783</v>
      </c>
      <c r="H2652" s="3" t="s">
        <v>19600</v>
      </c>
      <c r="I2652" s="3" t="s">
        <v>22417</v>
      </c>
    </row>
    <row r="2653" spans="1:9" x14ac:dyDescent="0.25">
      <c r="A2653" s="3" t="s">
        <v>49</v>
      </c>
      <c r="B2653" s="3" t="s">
        <v>2699</v>
      </c>
      <c r="C2653" s="3" t="s">
        <v>5516</v>
      </c>
      <c r="D2653" s="3" t="s">
        <v>8333</v>
      </c>
      <c r="E2653" s="3" t="s">
        <v>13967</v>
      </c>
      <c r="F2653" s="3" t="s">
        <v>11150</v>
      </c>
      <c r="G2653" s="3" t="s">
        <v>16784</v>
      </c>
      <c r="H2653" s="3" t="s">
        <v>19601</v>
      </c>
      <c r="I2653" s="3" t="s">
        <v>22418</v>
      </c>
    </row>
    <row r="2654" spans="1:9" x14ac:dyDescent="0.25">
      <c r="A2654" s="3" t="s">
        <v>49</v>
      </c>
      <c r="B2654" s="3" t="s">
        <v>2700</v>
      </c>
      <c r="C2654" s="3" t="s">
        <v>5517</v>
      </c>
      <c r="D2654" s="3" t="s">
        <v>8334</v>
      </c>
      <c r="E2654" s="3" t="s">
        <v>13968</v>
      </c>
      <c r="F2654" s="3" t="s">
        <v>11151</v>
      </c>
      <c r="G2654" s="3" t="s">
        <v>16785</v>
      </c>
      <c r="H2654" s="3" t="s">
        <v>19602</v>
      </c>
      <c r="I2654" s="3" t="s">
        <v>22419</v>
      </c>
    </row>
    <row r="2655" spans="1:9" x14ac:dyDescent="0.25">
      <c r="A2655" s="3" t="s">
        <v>49</v>
      </c>
      <c r="B2655" s="3" t="s">
        <v>2701</v>
      </c>
      <c r="C2655" s="3" t="s">
        <v>5518</v>
      </c>
      <c r="D2655" s="3" t="s">
        <v>8335</v>
      </c>
      <c r="E2655" s="3" t="s">
        <v>13969</v>
      </c>
      <c r="F2655" s="3" t="s">
        <v>11152</v>
      </c>
      <c r="G2655" s="3" t="s">
        <v>16786</v>
      </c>
      <c r="H2655" s="3" t="s">
        <v>19603</v>
      </c>
      <c r="I2655" s="3" t="s">
        <v>22420</v>
      </c>
    </row>
    <row r="2656" spans="1:9" x14ac:dyDescent="0.25">
      <c r="A2656" s="3" t="s">
        <v>49</v>
      </c>
      <c r="B2656" s="3" t="s">
        <v>2702</v>
      </c>
      <c r="C2656" s="3" t="s">
        <v>5519</v>
      </c>
      <c r="D2656" s="3" t="s">
        <v>8336</v>
      </c>
      <c r="E2656" s="3" t="s">
        <v>13970</v>
      </c>
      <c r="F2656" s="3" t="s">
        <v>11153</v>
      </c>
      <c r="G2656" s="3" t="s">
        <v>16787</v>
      </c>
      <c r="H2656" s="3" t="s">
        <v>19604</v>
      </c>
      <c r="I2656" s="3" t="s">
        <v>22421</v>
      </c>
    </row>
    <row r="2657" spans="1:9" x14ac:dyDescent="0.25">
      <c r="A2657" s="3" t="s">
        <v>49</v>
      </c>
      <c r="B2657" s="3" t="s">
        <v>2703</v>
      </c>
      <c r="C2657" s="3" t="s">
        <v>5520</v>
      </c>
      <c r="D2657" s="3" t="s">
        <v>8337</v>
      </c>
      <c r="E2657" s="3" t="s">
        <v>13971</v>
      </c>
      <c r="F2657" s="3" t="s">
        <v>11154</v>
      </c>
      <c r="G2657" s="3" t="s">
        <v>16788</v>
      </c>
      <c r="H2657" s="3" t="s">
        <v>19605</v>
      </c>
      <c r="I2657" s="3" t="s">
        <v>22422</v>
      </c>
    </row>
    <row r="2658" spans="1:9" x14ac:dyDescent="0.25">
      <c r="A2658" s="3" t="s">
        <v>49</v>
      </c>
      <c r="B2658" s="3" t="s">
        <v>2704</v>
      </c>
      <c r="C2658" s="3" t="s">
        <v>5521</v>
      </c>
      <c r="D2658" s="3" t="s">
        <v>8338</v>
      </c>
      <c r="E2658" s="3" t="s">
        <v>13972</v>
      </c>
      <c r="F2658" s="3" t="s">
        <v>11155</v>
      </c>
      <c r="G2658" s="3" t="s">
        <v>16789</v>
      </c>
      <c r="H2658" s="3" t="s">
        <v>19606</v>
      </c>
      <c r="I2658" s="3" t="s">
        <v>22423</v>
      </c>
    </row>
    <row r="2659" spans="1:9" x14ac:dyDescent="0.25">
      <c r="A2659" s="3" t="s">
        <v>49</v>
      </c>
      <c r="B2659" s="3" t="s">
        <v>2705</v>
      </c>
      <c r="C2659" s="3" t="s">
        <v>5522</v>
      </c>
      <c r="D2659" s="3" t="s">
        <v>8339</v>
      </c>
      <c r="E2659" s="3" t="s">
        <v>13973</v>
      </c>
      <c r="F2659" s="3" t="s">
        <v>11156</v>
      </c>
      <c r="G2659" s="3" t="s">
        <v>16790</v>
      </c>
      <c r="H2659" s="3" t="s">
        <v>19607</v>
      </c>
      <c r="I2659" s="3" t="s">
        <v>22424</v>
      </c>
    </row>
    <row r="2660" spans="1:9" x14ac:dyDescent="0.25">
      <c r="A2660" s="3" t="s">
        <v>49</v>
      </c>
      <c r="B2660" s="3" t="s">
        <v>2706</v>
      </c>
      <c r="C2660" s="3" t="s">
        <v>5523</v>
      </c>
      <c r="D2660" s="3" t="s">
        <v>8340</v>
      </c>
      <c r="E2660" s="3" t="s">
        <v>13974</v>
      </c>
      <c r="F2660" s="3" t="s">
        <v>11157</v>
      </c>
      <c r="G2660" s="3" t="s">
        <v>16791</v>
      </c>
      <c r="H2660" s="3" t="s">
        <v>19608</v>
      </c>
      <c r="I2660" s="3" t="s">
        <v>22425</v>
      </c>
    </row>
    <row r="2661" spans="1:9" x14ac:dyDescent="0.25">
      <c r="A2661" s="3" t="s">
        <v>49</v>
      </c>
      <c r="B2661" s="3" t="s">
        <v>2707</v>
      </c>
      <c r="C2661" s="3" t="s">
        <v>5524</v>
      </c>
      <c r="D2661" s="3" t="s">
        <v>8341</v>
      </c>
      <c r="E2661" s="3" t="s">
        <v>13975</v>
      </c>
      <c r="F2661" s="3" t="s">
        <v>11158</v>
      </c>
      <c r="G2661" s="3" t="s">
        <v>16792</v>
      </c>
      <c r="H2661" s="3" t="s">
        <v>19609</v>
      </c>
      <c r="I2661" s="3" t="s">
        <v>22426</v>
      </c>
    </row>
    <row r="2662" spans="1:9" x14ac:dyDescent="0.25">
      <c r="A2662" s="3" t="s">
        <v>49</v>
      </c>
      <c r="B2662" s="3" t="s">
        <v>2708</v>
      </c>
      <c r="C2662" s="3" t="s">
        <v>5525</v>
      </c>
      <c r="D2662" s="3" t="s">
        <v>8342</v>
      </c>
      <c r="E2662" s="3" t="s">
        <v>13976</v>
      </c>
      <c r="F2662" s="3" t="s">
        <v>11159</v>
      </c>
      <c r="G2662" s="3" t="s">
        <v>16793</v>
      </c>
      <c r="H2662" s="3" t="s">
        <v>19610</v>
      </c>
      <c r="I2662" s="3" t="s">
        <v>22427</v>
      </c>
    </row>
    <row r="2663" spans="1:9" x14ac:dyDescent="0.25">
      <c r="A2663" s="3" t="s">
        <v>49</v>
      </c>
      <c r="B2663" s="3" t="s">
        <v>2709</v>
      </c>
      <c r="C2663" s="3" t="s">
        <v>5526</v>
      </c>
      <c r="D2663" s="3" t="s">
        <v>8343</v>
      </c>
      <c r="E2663" s="3" t="s">
        <v>13977</v>
      </c>
      <c r="F2663" s="3" t="s">
        <v>11160</v>
      </c>
      <c r="G2663" s="3" t="s">
        <v>16794</v>
      </c>
      <c r="H2663" s="3" t="s">
        <v>19611</v>
      </c>
      <c r="I2663" s="3" t="s">
        <v>22428</v>
      </c>
    </row>
    <row r="2664" spans="1:9" x14ac:dyDescent="0.25">
      <c r="A2664" s="3" t="s">
        <v>49</v>
      </c>
      <c r="B2664" s="3" t="s">
        <v>2710</v>
      </c>
      <c r="C2664" s="3" t="s">
        <v>5527</v>
      </c>
      <c r="D2664" s="3" t="s">
        <v>8344</v>
      </c>
      <c r="E2664" s="3" t="s">
        <v>13978</v>
      </c>
      <c r="F2664" s="3" t="s">
        <v>11161</v>
      </c>
      <c r="G2664" s="3" t="s">
        <v>16795</v>
      </c>
      <c r="H2664" s="3" t="s">
        <v>19612</v>
      </c>
      <c r="I2664" s="3" t="s">
        <v>22429</v>
      </c>
    </row>
    <row r="2665" spans="1:9" x14ac:dyDescent="0.25">
      <c r="A2665" s="3" t="s">
        <v>49</v>
      </c>
      <c r="B2665" s="3" t="s">
        <v>2711</v>
      </c>
      <c r="C2665" s="3" t="s">
        <v>5528</v>
      </c>
      <c r="D2665" s="3" t="s">
        <v>8345</v>
      </c>
      <c r="E2665" s="3" t="s">
        <v>13979</v>
      </c>
      <c r="F2665" s="3" t="s">
        <v>11162</v>
      </c>
      <c r="G2665" s="3" t="s">
        <v>16796</v>
      </c>
      <c r="H2665" s="3" t="s">
        <v>19613</v>
      </c>
      <c r="I2665" s="3" t="s">
        <v>22430</v>
      </c>
    </row>
    <row r="2666" spans="1:9" x14ac:dyDescent="0.25">
      <c r="A2666" s="3" t="s">
        <v>49</v>
      </c>
      <c r="B2666" s="3" t="s">
        <v>2712</v>
      </c>
      <c r="C2666" s="3" t="s">
        <v>5529</v>
      </c>
      <c r="D2666" s="3" t="s">
        <v>8346</v>
      </c>
      <c r="E2666" s="3" t="s">
        <v>13980</v>
      </c>
      <c r="F2666" s="3" t="s">
        <v>11163</v>
      </c>
      <c r="G2666" s="3" t="s">
        <v>16797</v>
      </c>
      <c r="H2666" s="3" t="s">
        <v>19614</v>
      </c>
      <c r="I2666" s="3" t="s">
        <v>22431</v>
      </c>
    </row>
    <row r="2667" spans="1:9" x14ac:dyDescent="0.25">
      <c r="A2667" s="3" t="s">
        <v>49</v>
      </c>
      <c r="B2667" s="3" t="s">
        <v>2713</v>
      </c>
      <c r="C2667" s="3" t="s">
        <v>5530</v>
      </c>
      <c r="D2667" s="3" t="s">
        <v>8347</v>
      </c>
      <c r="E2667" s="3" t="s">
        <v>13981</v>
      </c>
      <c r="F2667" s="3" t="s">
        <v>11164</v>
      </c>
      <c r="G2667" s="3" t="s">
        <v>16798</v>
      </c>
      <c r="H2667" s="3" t="s">
        <v>19615</v>
      </c>
      <c r="I2667" s="3" t="s">
        <v>22432</v>
      </c>
    </row>
    <row r="2668" spans="1:9" x14ac:dyDescent="0.25">
      <c r="A2668" s="3" t="s">
        <v>49</v>
      </c>
      <c r="B2668" s="3" t="s">
        <v>2714</v>
      </c>
      <c r="C2668" s="3" t="s">
        <v>5531</v>
      </c>
      <c r="D2668" s="3" t="s">
        <v>8348</v>
      </c>
      <c r="E2668" s="3" t="s">
        <v>13982</v>
      </c>
      <c r="F2668" s="3" t="s">
        <v>11165</v>
      </c>
      <c r="G2668" s="3" t="s">
        <v>16799</v>
      </c>
      <c r="H2668" s="3" t="s">
        <v>19616</v>
      </c>
      <c r="I2668" s="3" t="s">
        <v>22433</v>
      </c>
    </row>
    <row r="2669" spans="1:9" x14ac:dyDescent="0.25">
      <c r="A2669" s="3" t="s">
        <v>49</v>
      </c>
      <c r="B2669" s="3" t="s">
        <v>2715</v>
      </c>
      <c r="C2669" s="3" t="s">
        <v>5532</v>
      </c>
      <c r="D2669" s="3" t="s">
        <v>8349</v>
      </c>
      <c r="E2669" s="3" t="s">
        <v>13983</v>
      </c>
      <c r="F2669" s="3" t="s">
        <v>11166</v>
      </c>
      <c r="G2669" s="3" t="s">
        <v>16800</v>
      </c>
      <c r="H2669" s="3" t="s">
        <v>19617</v>
      </c>
      <c r="I2669" s="3" t="s">
        <v>22434</v>
      </c>
    </row>
    <row r="2670" spans="1:9" x14ac:dyDescent="0.25">
      <c r="A2670" s="3" t="s">
        <v>49</v>
      </c>
      <c r="B2670" s="3" t="s">
        <v>2716</v>
      </c>
      <c r="C2670" s="3" t="s">
        <v>5533</v>
      </c>
      <c r="D2670" s="3" t="s">
        <v>8350</v>
      </c>
      <c r="E2670" s="3" t="s">
        <v>13984</v>
      </c>
      <c r="F2670" s="3" t="s">
        <v>11167</v>
      </c>
      <c r="G2670" s="3" t="s">
        <v>16801</v>
      </c>
      <c r="H2670" s="3" t="s">
        <v>19618</v>
      </c>
      <c r="I2670" s="3" t="s">
        <v>22435</v>
      </c>
    </row>
    <row r="2671" spans="1:9" x14ac:dyDescent="0.25">
      <c r="A2671" s="3" t="s">
        <v>49</v>
      </c>
      <c r="B2671" s="3" t="s">
        <v>2717</v>
      </c>
      <c r="C2671" s="3" t="s">
        <v>5534</v>
      </c>
      <c r="D2671" s="3" t="s">
        <v>8351</v>
      </c>
      <c r="E2671" s="3" t="s">
        <v>13985</v>
      </c>
      <c r="F2671" s="3" t="s">
        <v>11168</v>
      </c>
      <c r="G2671" s="3" t="s">
        <v>16802</v>
      </c>
      <c r="H2671" s="3" t="s">
        <v>19619</v>
      </c>
      <c r="I2671" s="3" t="s">
        <v>22436</v>
      </c>
    </row>
    <row r="2672" spans="1:9" x14ac:dyDescent="0.25">
      <c r="A2672" s="3" t="s">
        <v>49</v>
      </c>
      <c r="B2672" s="3" t="s">
        <v>2718</v>
      </c>
      <c r="C2672" s="3" t="s">
        <v>5535</v>
      </c>
      <c r="D2672" s="3" t="s">
        <v>8352</v>
      </c>
      <c r="E2672" s="3" t="s">
        <v>13986</v>
      </c>
      <c r="F2672" s="3" t="s">
        <v>11169</v>
      </c>
      <c r="G2672" s="3" t="s">
        <v>16803</v>
      </c>
      <c r="H2672" s="3" t="s">
        <v>19620</v>
      </c>
      <c r="I2672" s="3" t="s">
        <v>22437</v>
      </c>
    </row>
    <row r="2673" spans="1:9" x14ac:dyDescent="0.25">
      <c r="A2673" s="3" t="s">
        <v>49</v>
      </c>
      <c r="B2673" s="3" t="s">
        <v>2719</v>
      </c>
      <c r="C2673" s="3" t="s">
        <v>5536</v>
      </c>
      <c r="D2673" s="3" t="s">
        <v>8353</v>
      </c>
      <c r="E2673" s="3" t="s">
        <v>13987</v>
      </c>
      <c r="F2673" s="3" t="s">
        <v>11170</v>
      </c>
      <c r="G2673" s="3" t="s">
        <v>16804</v>
      </c>
      <c r="H2673" s="3" t="s">
        <v>19621</v>
      </c>
      <c r="I2673" s="3" t="s">
        <v>22438</v>
      </c>
    </row>
    <row r="2674" spans="1:9" x14ac:dyDescent="0.25">
      <c r="A2674" s="3" t="s">
        <v>49</v>
      </c>
      <c r="B2674" s="3" t="s">
        <v>2720</v>
      </c>
      <c r="C2674" s="3" t="s">
        <v>5537</v>
      </c>
      <c r="D2674" s="3" t="s">
        <v>8354</v>
      </c>
      <c r="E2674" s="3" t="s">
        <v>13988</v>
      </c>
      <c r="F2674" s="3" t="s">
        <v>11171</v>
      </c>
      <c r="G2674" s="3" t="s">
        <v>16805</v>
      </c>
      <c r="H2674" s="3" t="s">
        <v>19622</v>
      </c>
      <c r="I2674" s="3" t="s">
        <v>22439</v>
      </c>
    </row>
    <row r="2675" spans="1:9" x14ac:dyDescent="0.25">
      <c r="A2675" s="3" t="s">
        <v>49</v>
      </c>
      <c r="B2675" s="3" t="s">
        <v>2721</v>
      </c>
      <c r="C2675" s="3" t="s">
        <v>5538</v>
      </c>
      <c r="D2675" s="3" t="s">
        <v>8355</v>
      </c>
      <c r="E2675" s="3" t="s">
        <v>13989</v>
      </c>
      <c r="F2675" s="3" t="s">
        <v>11172</v>
      </c>
      <c r="G2675" s="3" t="s">
        <v>16806</v>
      </c>
      <c r="H2675" s="3" t="s">
        <v>19623</v>
      </c>
      <c r="I2675" s="3" t="s">
        <v>22440</v>
      </c>
    </row>
    <row r="2676" spans="1:9" x14ac:dyDescent="0.25">
      <c r="A2676" s="3" t="s">
        <v>49</v>
      </c>
      <c r="B2676" s="3" t="s">
        <v>2722</v>
      </c>
      <c r="C2676" s="3" t="s">
        <v>5539</v>
      </c>
      <c r="D2676" s="3" t="s">
        <v>8356</v>
      </c>
      <c r="E2676" s="3" t="s">
        <v>13990</v>
      </c>
      <c r="F2676" s="3" t="s">
        <v>11173</v>
      </c>
      <c r="G2676" s="3" t="s">
        <v>16807</v>
      </c>
      <c r="H2676" s="3" t="s">
        <v>19624</v>
      </c>
      <c r="I2676" s="3" t="s">
        <v>22441</v>
      </c>
    </row>
    <row r="2677" spans="1:9" x14ac:dyDescent="0.25">
      <c r="A2677" s="3" t="s">
        <v>49</v>
      </c>
      <c r="B2677" s="3" t="s">
        <v>2723</v>
      </c>
      <c r="C2677" s="3" t="s">
        <v>5540</v>
      </c>
      <c r="D2677" s="3" t="s">
        <v>8357</v>
      </c>
      <c r="E2677" s="3" t="s">
        <v>13991</v>
      </c>
      <c r="F2677" s="3" t="s">
        <v>11174</v>
      </c>
      <c r="G2677" s="3" t="s">
        <v>16808</v>
      </c>
      <c r="H2677" s="3" t="s">
        <v>19625</v>
      </c>
      <c r="I2677" s="3" t="s">
        <v>22442</v>
      </c>
    </row>
    <row r="2678" spans="1:9" x14ac:dyDescent="0.25">
      <c r="A2678" s="3" t="s">
        <v>49</v>
      </c>
      <c r="B2678" s="3" t="s">
        <v>2724</v>
      </c>
      <c r="C2678" s="3" t="s">
        <v>5541</v>
      </c>
      <c r="D2678" s="3" t="s">
        <v>8358</v>
      </c>
      <c r="E2678" s="3" t="s">
        <v>13992</v>
      </c>
      <c r="F2678" s="3" t="s">
        <v>11175</v>
      </c>
      <c r="G2678" s="3" t="s">
        <v>16809</v>
      </c>
      <c r="H2678" s="3" t="s">
        <v>19626</v>
      </c>
      <c r="I2678" s="3" t="s">
        <v>22443</v>
      </c>
    </row>
    <row r="2679" spans="1:9" x14ac:dyDescent="0.25">
      <c r="A2679" s="3" t="s">
        <v>49</v>
      </c>
      <c r="B2679" s="3" t="s">
        <v>2725</v>
      </c>
      <c r="C2679" s="3" t="s">
        <v>5542</v>
      </c>
      <c r="D2679" s="3" t="s">
        <v>8359</v>
      </c>
      <c r="E2679" s="3" t="s">
        <v>13993</v>
      </c>
      <c r="F2679" s="3" t="s">
        <v>11176</v>
      </c>
      <c r="G2679" s="3" t="s">
        <v>16810</v>
      </c>
      <c r="H2679" s="3" t="s">
        <v>19627</v>
      </c>
      <c r="I2679" s="3" t="s">
        <v>22444</v>
      </c>
    </row>
    <row r="2680" spans="1:9" x14ac:dyDescent="0.25">
      <c r="A2680" s="3" t="s">
        <v>49</v>
      </c>
      <c r="B2680" s="3" t="s">
        <v>2726</v>
      </c>
      <c r="C2680" s="3" t="s">
        <v>5543</v>
      </c>
      <c r="D2680" s="3" t="s">
        <v>8360</v>
      </c>
      <c r="E2680" s="3" t="s">
        <v>13994</v>
      </c>
      <c r="F2680" s="3" t="s">
        <v>11177</v>
      </c>
      <c r="G2680" s="3" t="s">
        <v>16811</v>
      </c>
      <c r="H2680" s="3" t="s">
        <v>19628</v>
      </c>
      <c r="I2680" s="3" t="s">
        <v>22445</v>
      </c>
    </row>
    <row r="2681" spans="1:9" x14ac:dyDescent="0.25">
      <c r="A2681" s="3" t="s">
        <v>49</v>
      </c>
      <c r="B2681" s="3" t="s">
        <v>2727</v>
      </c>
      <c r="C2681" s="3" t="s">
        <v>5544</v>
      </c>
      <c r="D2681" s="3" t="s">
        <v>8361</v>
      </c>
      <c r="E2681" s="3" t="s">
        <v>13995</v>
      </c>
      <c r="F2681" s="3" t="s">
        <v>11178</v>
      </c>
      <c r="G2681" s="3" t="s">
        <v>16812</v>
      </c>
      <c r="H2681" s="3" t="s">
        <v>19629</v>
      </c>
      <c r="I2681" s="3" t="s">
        <v>22446</v>
      </c>
    </row>
    <row r="2682" spans="1:9" x14ac:dyDescent="0.25">
      <c r="A2682" s="3" t="s">
        <v>49</v>
      </c>
      <c r="B2682" s="3" t="s">
        <v>2728</v>
      </c>
      <c r="C2682" s="3" t="s">
        <v>5545</v>
      </c>
      <c r="D2682" s="3" t="s">
        <v>8362</v>
      </c>
      <c r="E2682" s="3" t="s">
        <v>13996</v>
      </c>
      <c r="F2682" s="3" t="s">
        <v>11179</v>
      </c>
      <c r="G2682" s="3" t="s">
        <v>16813</v>
      </c>
      <c r="H2682" s="3" t="s">
        <v>19630</v>
      </c>
      <c r="I2682" s="3" t="s">
        <v>22447</v>
      </c>
    </row>
    <row r="2683" spans="1:9" x14ac:dyDescent="0.25">
      <c r="A2683" s="3" t="s">
        <v>49</v>
      </c>
      <c r="B2683" s="3" t="s">
        <v>2729</v>
      </c>
      <c r="C2683" s="3" t="s">
        <v>5546</v>
      </c>
      <c r="D2683" s="3" t="s">
        <v>8363</v>
      </c>
      <c r="E2683" s="3" t="s">
        <v>13997</v>
      </c>
      <c r="F2683" s="3" t="s">
        <v>11180</v>
      </c>
      <c r="G2683" s="3" t="s">
        <v>16814</v>
      </c>
      <c r="H2683" s="3" t="s">
        <v>19631</v>
      </c>
      <c r="I2683" s="3" t="s">
        <v>22448</v>
      </c>
    </row>
    <row r="2684" spans="1:9" x14ac:dyDescent="0.25">
      <c r="A2684" s="3" t="s">
        <v>49</v>
      </c>
      <c r="B2684" s="3" t="s">
        <v>2730</v>
      </c>
      <c r="C2684" s="3" t="s">
        <v>5547</v>
      </c>
      <c r="D2684" s="3" t="s">
        <v>8364</v>
      </c>
      <c r="E2684" s="3" t="s">
        <v>13998</v>
      </c>
      <c r="F2684" s="3" t="s">
        <v>11181</v>
      </c>
      <c r="G2684" s="3" t="s">
        <v>16815</v>
      </c>
      <c r="H2684" s="3" t="s">
        <v>19632</v>
      </c>
      <c r="I2684" s="3" t="s">
        <v>22449</v>
      </c>
    </row>
    <row r="2685" spans="1:9" x14ac:dyDescent="0.25">
      <c r="A2685" s="3" t="s">
        <v>49</v>
      </c>
      <c r="B2685" s="3" t="s">
        <v>2731</v>
      </c>
      <c r="C2685" s="3" t="s">
        <v>5548</v>
      </c>
      <c r="D2685" s="3" t="s">
        <v>8365</v>
      </c>
      <c r="E2685" s="3" t="s">
        <v>13999</v>
      </c>
      <c r="F2685" s="3" t="s">
        <v>11182</v>
      </c>
      <c r="G2685" s="3" t="s">
        <v>16816</v>
      </c>
      <c r="H2685" s="3" t="s">
        <v>19633</v>
      </c>
      <c r="I2685" s="3" t="s">
        <v>22450</v>
      </c>
    </row>
    <row r="2686" spans="1:9" x14ac:dyDescent="0.25">
      <c r="A2686" s="3" t="s">
        <v>49</v>
      </c>
      <c r="B2686" s="3" t="s">
        <v>2732</v>
      </c>
      <c r="C2686" s="3" t="s">
        <v>5549</v>
      </c>
      <c r="D2686" s="3" t="s">
        <v>8366</v>
      </c>
      <c r="E2686" s="3" t="s">
        <v>14000</v>
      </c>
      <c r="F2686" s="3" t="s">
        <v>11183</v>
      </c>
      <c r="G2686" s="3" t="s">
        <v>16817</v>
      </c>
      <c r="H2686" s="3" t="s">
        <v>19634</v>
      </c>
      <c r="I2686" s="3" t="s">
        <v>22451</v>
      </c>
    </row>
    <row r="2687" spans="1:9" x14ac:dyDescent="0.25">
      <c r="A2687" s="3" t="s">
        <v>49</v>
      </c>
      <c r="B2687" s="3" t="s">
        <v>2733</v>
      </c>
      <c r="C2687" s="3" t="s">
        <v>5550</v>
      </c>
      <c r="D2687" s="3" t="s">
        <v>8367</v>
      </c>
      <c r="E2687" s="3" t="s">
        <v>14001</v>
      </c>
      <c r="F2687" s="3" t="s">
        <v>11184</v>
      </c>
      <c r="G2687" s="3" t="s">
        <v>16818</v>
      </c>
      <c r="H2687" s="3" t="s">
        <v>19635</v>
      </c>
      <c r="I2687" s="3" t="s">
        <v>22452</v>
      </c>
    </row>
    <row r="2688" spans="1:9" x14ac:dyDescent="0.25">
      <c r="A2688" s="3" t="s">
        <v>49</v>
      </c>
      <c r="B2688" s="3" t="s">
        <v>2734</v>
      </c>
      <c r="C2688" s="3" t="s">
        <v>5551</v>
      </c>
      <c r="D2688" s="3" t="s">
        <v>8368</v>
      </c>
      <c r="E2688" s="3" t="s">
        <v>14002</v>
      </c>
      <c r="F2688" s="3" t="s">
        <v>11185</v>
      </c>
      <c r="G2688" s="3" t="s">
        <v>16819</v>
      </c>
      <c r="H2688" s="3" t="s">
        <v>19636</v>
      </c>
      <c r="I2688" s="3" t="s">
        <v>22453</v>
      </c>
    </row>
    <row r="2689" spans="1:9" x14ac:dyDescent="0.25">
      <c r="A2689" s="3" t="s">
        <v>49</v>
      </c>
      <c r="B2689" s="3" t="s">
        <v>2735</v>
      </c>
      <c r="C2689" s="3" t="s">
        <v>5552</v>
      </c>
      <c r="D2689" s="3" t="s">
        <v>8369</v>
      </c>
      <c r="E2689" s="3" t="s">
        <v>14003</v>
      </c>
      <c r="F2689" s="3" t="s">
        <v>11186</v>
      </c>
      <c r="G2689" s="3" t="s">
        <v>16820</v>
      </c>
      <c r="H2689" s="3" t="s">
        <v>19637</v>
      </c>
      <c r="I2689" s="3" t="s">
        <v>22454</v>
      </c>
    </row>
    <row r="2690" spans="1:9" x14ac:dyDescent="0.25">
      <c r="A2690" s="3" t="s">
        <v>49</v>
      </c>
      <c r="B2690" s="3" t="s">
        <v>2736</v>
      </c>
      <c r="C2690" s="3" t="s">
        <v>5553</v>
      </c>
      <c r="D2690" s="3" t="s">
        <v>8370</v>
      </c>
      <c r="E2690" s="3" t="s">
        <v>14004</v>
      </c>
      <c r="F2690" s="3" t="s">
        <v>11187</v>
      </c>
      <c r="G2690" s="3" t="s">
        <v>16821</v>
      </c>
      <c r="H2690" s="3" t="s">
        <v>19638</v>
      </c>
      <c r="I2690" s="3" t="s">
        <v>22455</v>
      </c>
    </row>
    <row r="2691" spans="1:9" x14ac:dyDescent="0.25">
      <c r="A2691" s="3" t="s">
        <v>49</v>
      </c>
      <c r="B2691" s="3" t="s">
        <v>2737</v>
      </c>
      <c r="C2691" s="3" t="s">
        <v>5554</v>
      </c>
      <c r="D2691" s="3" t="s">
        <v>8371</v>
      </c>
      <c r="E2691" s="3" t="s">
        <v>14005</v>
      </c>
      <c r="F2691" s="3" t="s">
        <v>11188</v>
      </c>
      <c r="G2691" s="3" t="s">
        <v>16822</v>
      </c>
      <c r="H2691" s="3" t="s">
        <v>19639</v>
      </c>
      <c r="I2691" s="3" t="s">
        <v>22456</v>
      </c>
    </row>
    <row r="2692" spans="1:9" x14ac:dyDescent="0.25">
      <c r="A2692" s="3" t="s">
        <v>49</v>
      </c>
      <c r="B2692" s="3" t="s">
        <v>2738</v>
      </c>
      <c r="C2692" s="3" t="s">
        <v>5555</v>
      </c>
      <c r="D2692" s="3" t="s">
        <v>8372</v>
      </c>
      <c r="E2692" s="3" t="s">
        <v>14006</v>
      </c>
      <c r="F2692" s="3" t="s">
        <v>11189</v>
      </c>
      <c r="G2692" s="3" t="s">
        <v>16823</v>
      </c>
      <c r="H2692" s="3" t="s">
        <v>19640</v>
      </c>
      <c r="I2692" s="3" t="s">
        <v>22457</v>
      </c>
    </row>
    <row r="2693" spans="1:9" x14ac:dyDescent="0.25">
      <c r="A2693" s="3" t="s">
        <v>49</v>
      </c>
      <c r="B2693" s="3" t="s">
        <v>2739</v>
      </c>
      <c r="C2693" s="3" t="s">
        <v>5556</v>
      </c>
      <c r="D2693" s="3" t="s">
        <v>8373</v>
      </c>
      <c r="E2693" s="3" t="s">
        <v>14007</v>
      </c>
      <c r="F2693" s="3" t="s">
        <v>11190</v>
      </c>
      <c r="G2693" s="3" t="s">
        <v>16824</v>
      </c>
      <c r="H2693" s="3" t="s">
        <v>19641</v>
      </c>
      <c r="I2693" s="3" t="s">
        <v>22458</v>
      </c>
    </row>
    <row r="2694" spans="1:9" x14ac:dyDescent="0.25">
      <c r="A2694" s="3" t="s">
        <v>49</v>
      </c>
      <c r="B2694" s="3" t="s">
        <v>2740</v>
      </c>
      <c r="C2694" s="3" t="s">
        <v>5557</v>
      </c>
      <c r="D2694" s="3" t="s">
        <v>8374</v>
      </c>
      <c r="E2694" s="3" t="s">
        <v>14008</v>
      </c>
      <c r="F2694" s="3" t="s">
        <v>11191</v>
      </c>
      <c r="G2694" s="3" t="s">
        <v>16825</v>
      </c>
      <c r="H2694" s="3" t="s">
        <v>19642</v>
      </c>
      <c r="I2694" s="3" t="s">
        <v>22459</v>
      </c>
    </row>
    <row r="2695" spans="1:9" x14ac:dyDescent="0.25">
      <c r="A2695" s="3" t="s">
        <v>49</v>
      </c>
      <c r="B2695" s="3" t="s">
        <v>2741</v>
      </c>
      <c r="C2695" s="3" t="s">
        <v>5558</v>
      </c>
      <c r="D2695" s="3" t="s">
        <v>8375</v>
      </c>
      <c r="E2695" s="3" t="s">
        <v>14009</v>
      </c>
      <c r="F2695" s="3" t="s">
        <v>11192</v>
      </c>
      <c r="G2695" s="3" t="s">
        <v>16826</v>
      </c>
      <c r="H2695" s="3" t="s">
        <v>19643</v>
      </c>
      <c r="I2695" s="3" t="s">
        <v>22460</v>
      </c>
    </row>
    <row r="2696" spans="1:9" x14ac:dyDescent="0.25">
      <c r="A2696" s="3" t="s">
        <v>49</v>
      </c>
      <c r="B2696" s="3" t="s">
        <v>2742</v>
      </c>
      <c r="C2696" s="3" t="s">
        <v>5559</v>
      </c>
      <c r="D2696" s="3" t="s">
        <v>8376</v>
      </c>
      <c r="E2696" s="3" t="s">
        <v>14010</v>
      </c>
      <c r="F2696" s="3" t="s">
        <v>11193</v>
      </c>
      <c r="G2696" s="3" t="s">
        <v>16827</v>
      </c>
      <c r="H2696" s="3" t="s">
        <v>19644</v>
      </c>
      <c r="I2696" s="3" t="s">
        <v>22461</v>
      </c>
    </row>
    <row r="2697" spans="1:9" x14ac:dyDescent="0.25">
      <c r="A2697" s="3" t="s">
        <v>49</v>
      </c>
      <c r="B2697" s="3" t="s">
        <v>2743</v>
      </c>
      <c r="C2697" s="3" t="s">
        <v>5560</v>
      </c>
      <c r="D2697" s="3" t="s">
        <v>8377</v>
      </c>
      <c r="E2697" s="3" t="s">
        <v>14011</v>
      </c>
      <c r="F2697" s="3" t="s">
        <v>11194</v>
      </c>
      <c r="G2697" s="3" t="s">
        <v>16828</v>
      </c>
      <c r="H2697" s="3" t="s">
        <v>19645</v>
      </c>
      <c r="I2697" s="3" t="s">
        <v>22462</v>
      </c>
    </row>
    <row r="2698" spans="1:9" x14ac:dyDescent="0.25">
      <c r="A2698" s="3" t="s">
        <v>49</v>
      </c>
      <c r="B2698" s="3" t="s">
        <v>2744</v>
      </c>
      <c r="C2698" s="3" t="s">
        <v>5561</v>
      </c>
      <c r="D2698" s="3" t="s">
        <v>8378</v>
      </c>
      <c r="E2698" s="3" t="s">
        <v>14012</v>
      </c>
      <c r="F2698" s="3" t="s">
        <v>11195</v>
      </c>
      <c r="G2698" s="3" t="s">
        <v>16829</v>
      </c>
      <c r="H2698" s="3" t="s">
        <v>19646</v>
      </c>
      <c r="I2698" s="3" t="s">
        <v>22463</v>
      </c>
    </row>
    <row r="2699" spans="1:9" x14ac:dyDescent="0.25">
      <c r="A2699" s="3" t="s">
        <v>49</v>
      </c>
      <c r="B2699" s="3" t="s">
        <v>2745</v>
      </c>
      <c r="C2699" s="3" t="s">
        <v>5562</v>
      </c>
      <c r="D2699" s="3" t="s">
        <v>8379</v>
      </c>
      <c r="E2699" s="3" t="s">
        <v>14013</v>
      </c>
      <c r="F2699" s="3" t="s">
        <v>11196</v>
      </c>
      <c r="G2699" s="3" t="s">
        <v>16830</v>
      </c>
      <c r="H2699" s="3" t="s">
        <v>19647</v>
      </c>
      <c r="I2699" s="3" t="s">
        <v>22464</v>
      </c>
    </row>
    <row r="2700" spans="1:9" x14ac:dyDescent="0.25">
      <c r="A2700" s="3" t="s">
        <v>49</v>
      </c>
      <c r="B2700" s="3" t="s">
        <v>2746</v>
      </c>
      <c r="C2700" s="3" t="s">
        <v>5563</v>
      </c>
      <c r="D2700" s="3" t="s">
        <v>8380</v>
      </c>
      <c r="E2700" s="3" t="s">
        <v>14014</v>
      </c>
      <c r="F2700" s="3" t="s">
        <v>11197</v>
      </c>
      <c r="G2700" s="3" t="s">
        <v>16831</v>
      </c>
      <c r="H2700" s="3" t="s">
        <v>19648</v>
      </c>
      <c r="I2700" s="3" t="s">
        <v>22465</v>
      </c>
    </row>
    <row r="2701" spans="1:9" x14ac:dyDescent="0.25">
      <c r="A2701" s="3" t="s">
        <v>49</v>
      </c>
      <c r="B2701" s="3" t="s">
        <v>2747</v>
      </c>
      <c r="C2701" s="3" t="s">
        <v>5564</v>
      </c>
      <c r="D2701" s="3" t="s">
        <v>8381</v>
      </c>
      <c r="E2701" s="3" t="s">
        <v>14015</v>
      </c>
      <c r="F2701" s="3" t="s">
        <v>11198</v>
      </c>
      <c r="G2701" s="3" t="s">
        <v>16832</v>
      </c>
      <c r="H2701" s="3" t="s">
        <v>19649</v>
      </c>
      <c r="I2701" s="3" t="s">
        <v>22466</v>
      </c>
    </row>
    <row r="2702" spans="1:9" x14ac:dyDescent="0.25">
      <c r="A2702" s="3" t="s">
        <v>49</v>
      </c>
      <c r="B2702" s="3" t="s">
        <v>2748</v>
      </c>
      <c r="C2702" s="3" t="s">
        <v>5565</v>
      </c>
      <c r="D2702" s="3" t="s">
        <v>8382</v>
      </c>
      <c r="E2702" s="3" t="s">
        <v>14016</v>
      </c>
      <c r="F2702" s="3" t="s">
        <v>11199</v>
      </c>
      <c r="G2702" s="3" t="s">
        <v>16833</v>
      </c>
      <c r="H2702" s="3" t="s">
        <v>19650</v>
      </c>
      <c r="I2702" s="3" t="s">
        <v>22467</v>
      </c>
    </row>
    <row r="2703" spans="1:9" x14ac:dyDescent="0.25">
      <c r="A2703" s="3" t="s">
        <v>49</v>
      </c>
      <c r="B2703" s="3" t="s">
        <v>2749</v>
      </c>
      <c r="C2703" s="3" t="s">
        <v>5566</v>
      </c>
      <c r="D2703" s="3" t="s">
        <v>8383</v>
      </c>
      <c r="E2703" s="3" t="s">
        <v>14017</v>
      </c>
      <c r="F2703" s="3" t="s">
        <v>11200</v>
      </c>
      <c r="G2703" s="3" t="s">
        <v>16834</v>
      </c>
      <c r="H2703" s="3" t="s">
        <v>19651</v>
      </c>
      <c r="I2703" s="3" t="s">
        <v>22468</v>
      </c>
    </row>
    <row r="2704" spans="1:9" x14ac:dyDescent="0.25">
      <c r="A2704" s="3" t="s">
        <v>49</v>
      </c>
      <c r="B2704" s="3" t="s">
        <v>2750</v>
      </c>
      <c r="C2704" s="3" t="s">
        <v>5567</v>
      </c>
      <c r="D2704" s="3" t="s">
        <v>8384</v>
      </c>
      <c r="E2704" s="3" t="s">
        <v>14018</v>
      </c>
      <c r="F2704" s="3" t="s">
        <v>11201</v>
      </c>
      <c r="G2704" s="3" t="s">
        <v>16835</v>
      </c>
      <c r="H2704" s="3" t="s">
        <v>19652</v>
      </c>
      <c r="I2704" s="3" t="s">
        <v>22469</v>
      </c>
    </row>
    <row r="2705" spans="1:9" x14ac:dyDescent="0.25">
      <c r="A2705" s="3" t="s">
        <v>49</v>
      </c>
      <c r="B2705" s="3" t="s">
        <v>2751</v>
      </c>
      <c r="C2705" s="3" t="s">
        <v>5568</v>
      </c>
      <c r="D2705" s="3" t="s">
        <v>8385</v>
      </c>
      <c r="E2705" s="3" t="s">
        <v>14019</v>
      </c>
      <c r="F2705" s="3" t="s">
        <v>11202</v>
      </c>
      <c r="G2705" s="3" t="s">
        <v>16836</v>
      </c>
      <c r="H2705" s="3" t="s">
        <v>19653</v>
      </c>
      <c r="I2705" s="3" t="s">
        <v>22470</v>
      </c>
    </row>
    <row r="2706" spans="1:9" x14ac:dyDescent="0.25">
      <c r="A2706" s="3" t="s">
        <v>49</v>
      </c>
      <c r="B2706" s="3" t="s">
        <v>2752</v>
      </c>
      <c r="C2706" s="3" t="s">
        <v>5569</v>
      </c>
      <c r="D2706" s="3" t="s">
        <v>8386</v>
      </c>
      <c r="E2706" s="3" t="s">
        <v>14020</v>
      </c>
      <c r="F2706" s="3" t="s">
        <v>11203</v>
      </c>
      <c r="G2706" s="3" t="s">
        <v>16837</v>
      </c>
      <c r="H2706" s="3" t="s">
        <v>19654</v>
      </c>
      <c r="I2706" s="3" t="s">
        <v>22471</v>
      </c>
    </row>
    <row r="2707" spans="1:9" x14ac:dyDescent="0.25">
      <c r="A2707" s="3" t="s">
        <v>49</v>
      </c>
      <c r="B2707" s="3" t="s">
        <v>2753</v>
      </c>
      <c r="C2707" s="3" t="s">
        <v>5570</v>
      </c>
      <c r="D2707" s="3" t="s">
        <v>8387</v>
      </c>
      <c r="E2707" s="3" t="s">
        <v>14021</v>
      </c>
      <c r="F2707" s="3" t="s">
        <v>11204</v>
      </c>
      <c r="G2707" s="3" t="s">
        <v>16838</v>
      </c>
      <c r="H2707" s="3" t="s">
        <v>19655</v>
      </c>
      <c r="I2707" s="3" t="s">
        <v>22472</v>
      </c>
    </row>
    <row r="2708" spans="1:9" x14ac:dyDescent="0.25">
      <c r="A2708" s="3" t="s">
        <v>49</v>
      </c>
      <c r="B2708" s="3" t="s">
        <v>2754</v>
      </c>
      <c r="C2708" s="3" t="s">
        <v>5571</v>
      </c>
      <c r="D2708" s="3" t="s">
        <v>8388</v>
      </c>
      <c r="E2708" s="3" t="s">
        <v>14022</v>
      </c>
      <c r="F2708" s="3" t="s">
        <v>11205</v>
      </c>
      <c r="G2708" s="3" t="s">
        <v>16839</v>
      </c>
      <c r="H2708" s="3" t="s">
        <v>19656</v>
      </c>
      <c r="I2708" s="3" t="s">
        <v>22473</v>
      </c>
    </row>
    <row r="2709" spans="1:9" x14ac:dyDescent="0.25">
      <c r="A2709" s="3" t="s">
        <v>49</v>
      </c>
      <c r="B2709" s="3" t="s">
        <v>2755</v>
      </c>
      <c r="C2709" s="3" t="s">
        <v>5572</v>
      </c>
      <c r="D2709" s="3" t="s">
        <v>8389</v>
      </c>
      <c r="E2709" s="3" t="s">
        <v>14023</v>
      </c>
      <c r="F2709" s="3" t="s">
        <v>11206</v>
      </c>
      <c r="G2709" s="3" t="s">
        <v>16840</v>
      </c>
      <c r="H2709" s="3" t="s">
        <v>19657</v>
      </c>
      <c r="I2709" s="3" t="s">
        <v>22474</v>
      </c>
    </row>
    <row r="2710" spans="1:9" x14ac:dyDescent="0.25">
      <c r="A2710" s="3" t="s">
        <v>49</v>
      </c>
      <c r="B2710" s="3" t="s">
        <v>2756</v>
      </c>
      <c r="C2710" s="3" t="s">
        <v>5573</v>
      </c>
      <c r="D2710" s="3" t="s">
        <v>8390</v>
      </c>
      <c r="E2710" s="3" t="s">
        <v>14024</v>
      </c>
      <c r="F2710" s="3" t="s">
        <v>11207</v>
      </c>
      <c r="G2710" s="3" t="s">
        <v>16841</v>
      </c>
      <c r="H2710" s="3" t="s">
        <v>19658</v>
      </c>
      <c r="I2710" s="3" t="s">
        <v>22475</v>
      </c>
    </row>
    <row r="2711" spans="1:9" x14ac:dyDescent="0.25">
      <c r="A2711" s="3" t="s">
        <v>49</v>
      </c>
      <c r="B2711" s="3" t="s">
        <v>2757</v>
      </c>
      <c r="C2711" s="3" t="s">
        <v>5574</v>
      </c>
      <c r="D2711" s="3" t="s">
        <v>8391</v>
      </c>
      <c r="E2711" s="3" t="s">
        <v>14025</v>
      </c>
      <c r="F2711" s="3" t="s">
        <v>11208</v>
      </c>
      <c r="G2711" s="3" t="s">
        <v>16842</v>
      </c>
      <c r="H2711" s="3" t="s">
        <v>19659</v>
      </c>
      <c r="I2711" s="3" t="s">
        <v>22476</v>
      </c>
    </row>
    <row r="2712" spans="1:9" x14ac:dyDescent="0.25">
      <c r="A2712" s="3" t="s">
        <v>49</v>
      </c>
      <c r="B2712" s="3" t="s">
        <v>2758</v>
      </c>
      <c r="C2712" s="3" t="s">
        <v>5575</v>
      </c>
      <c r="D2712" s="3" t="s">
        <v>8392</v>
      </c>
      <c r="E2712" s="3" t="s">
        <v>14026</v>
      </c>
      <c r="F2712" s="3" t="s">
        <v>11209</v>
      </c>
      <c r="G2712" s="3" t="s">
        <v>16843</v>
      </c>
      <c r="H2712" s="3" t="s">
        <v>19660</v>
      </c>
      <c r="I2712" s="3" t="s">
        <v>22477</v>
      </c>
    </row>
    <row r="2713" spans="1:9" x14ac:dyDescent="0.25">
      <c r="A2713" s="3" t="s">
        <v>49</v>
      </c>
      <c r="B2713" s="3" t="s">
        <v>2759</v>
      </c>
      <c r="C2713" s="3" t="s">
        <v>5576</v>
      </c>
      <c r="D2713" s="3" t="s">
        <v>8393</v>
      </c>
      <c r="E2713" s="3" t="s">
        <v>14027</v>
      </c>
      <c r="F2713" s="3" t="s">
        <v>11210</v>
      </c>
      <c r="G2713" s="3" t="s">
        <v>16844</v>
      </c>
      <c r="H2713" s="3" t="s">
        <v>19661</v>
      </c>
      <c r="I2713" s="3" t="s">
        <v>22478</v>
      </c>
    </row>
    <row r="2714" spans="1:9" x14ac:dyDescent="0.25">
      <c r="A2714" s="3" t="s">
        <v>49</v>
      </c>
      <c r="B2714" s="3" t="s">
        <v>2760</v>
      </c>
      <c r="C2714" s="3" t="s">
        <v>5577</v>
      </c>
      <c r="D2714" s="3" t="s">
        <v>8394</v>
      </c>
      <c r="E2714" s="3" t="s">
        <v>14028</v>
      </c>
      <c r="F2714" s="3" t="s">
        <v>11211</v>
      </c>
      <c r="G2714" s="3" t="s">
        <v>16845</v>
      </c>
      <c r="H2714" s="3" t="s">
        <v>19662</v>
      </c>
      <c r="I2714" s="3" t="s">
        <v>22479</v>
      </c>
    </row>
    <row r="2715" spans="1:9" x14ac:dyDescent="0.25">
      <c r="A2715" s="3" t="s">
        <v>49</v>
      </c>
      <c r="B2715" s="3" t="s">
        <v>2761</v>
      </c>
      <c r="C2715" s="3" t="s">
        <v>5578</v>
      </c>
      <c r="D2715" s="3" t="s">
        <v>8395</v>
      </c>
      <c r="E2715" s="3" t="s">
        <v>14029</v>
      </c>
      <c r="F2715" s="3" t="s">
        <v>11212</v>
      </c>
      <c r="G2715" s="3" t="s">
        <v>16846</v>
      </c>
      <c r="H2715" s="3" t="s">
        <v>19663</v>
      </c>
      <c r="I2715" s="3" t="s">
        <v>22480</v>
      </c>
    </row>
    <row r="2716" spans="1:9" x14ac:dyDescent="0.25">
      <c r="A2716" s="3" t="s">
        <v>49</v>
      </c>
      <c r="B2716" s="3" t="s">
        <v>2762</v>
      </c>
      <c r="C2716" s="3" t="s">
        <v>5579</v>
      </c>
      <c r="D2716" s="3" t="s">
        <v>8396</v>
      </c>
      <c r="E2716" s="3" t="s">
        <v>14030</v>
      </c>
      <c r="F2716" s="3" t="s">
        <v>11213</v>
      </c>
      <c r="G2716" s="3" t="s">
        <v>16847</v>
      </c>
      <c r="H2716" s="3" t="s">
        <v>19664</v>
      </c>
      <c r="I2716" s="3" t="s">
        <v>22481</v>
      </c>
    </row>
    <row r="2717" spans="1:9" x14ac:dyDescent="0.25">
      <c r="A2717" s="3" t="s">
        <v>49</v>
      </c>
      <c r="B2717" s="3" t="s">
        <v>2763</v>
      </c>
      <c r="C2717" s="3" t="s">
        <v>5580</v>
      </c>
      <c r="D2717" s="3" t="s">
        <v>8397</v>
      </c>
      <c r="E2717" s="3" t="s">
        <v>14031</v>
      </c>
      <c r="F2717" s="3" t="s">
        <v>11214</v>
      </c>
      <c r="G2717" s="3" t="s">
        <v>16848</v>
      </c>
      <c r="H2717" s="3" t="s">
        <v>19665</v>
      </c>
      <c r="I2717" s="3" t="s">
        <v>22482</v>
      </c>
    </row>
    <row r="2718" spans="1:9" x14ac:dyDescent="0.25">
      <c r="A2718" s="3" t="s">
        <v>49</v>
      </c>
      <c r="B2718" s="3" t="s">
        <v>2764</v>
      </c>
      <c r="C2718" s="3" t="s">
        <v>5581</v>
      </c>
      <c r="D2718" s="3" t="s">
        <v>8398</v>
      </c>
      <c r="E2718" s="3" t="s">
        <v>14032</v>
      </c>
      <c r="F2718" s="3" t="s">
        <v>11215</v>
      </c>
      <c r="G2718" s="3" t="s">
        <v>16849</v>
      </c>
      <c r="H2718" s="3" t="s">
        <v>19666</v>
      </c>
      <c r="I2718" s="3" t="s">
        <v>22483</v>
      </c>
    </row>
    <row r="2719" spans="1:9" x14ac:dyDescent="0.25">
      <c r="A2719" s="3" t="s">
        <v>49</v>
      </c>
      <c r="B2719" s="3" t="s">
        <v>2765</v>
      </c>
      <c r="C2719" s="3" t="s">
        <v>5582</v>
      </c>
      <c r="D2719" s="3" t="s">
        <v>8399</v>
      </c>
      <c r="E2719" s="3" t="s">
        <v>14033</v>
      </c>
      <c r="F2719" s="3" t="s">
        <v>11216</v>
      </c>
      <c r="G2719" s="3" t="s">
        <v>16850</v>
      </c>
      <c r="H2719" s="3" t="s">
        <v>19667</v>
      </c>
      <c r="I2719" s="3" t="s">
        <v>22484</v>
      </c>
    </row>
    <row r="2720" spans="1:9" x14ac:dyDescent="0.25">
      <c r="A2720" s="3" t="s">
        <v>49</v>
      </c>
      <c r="B2720" s="3" t="s">
        <v>2766</v>
      </c>
      <c r="C2720" s="3" t="s">
        <v>5583</v>
      </c>
      <c r="D2720" s="3" t="s">
        <v>8400</v>
      </c>
      <c r="E2720" s="3" t="s">
        <v>14034</v>
      </c>
      <c r="F2720" s="3" t="s">
        <v>11217</v>
      </c>
      <c r="G2720" s="3" t="s">
        <v>16851</v>
      </c>
      <c r="H2720" s="3" t="s">
        <v>19668</v>
      </c>
      <c r="I2720" s="3" t="s">
        <v>22485</v>
      </c>
    </row>
    <row r="2721" spans="1:9" x14ac:dyDescent="0.25">
      <c r="A2721" s="3" t="s">
        <v>49</v>
      </c>
      <c r="B2721" s="3" t="s">
        <v>2767</v>
      </c>
      <c r="C2721" s="3" t="s">
        <v>5584</v>
      </c>
      <c r="D2721" s="3" t="s">
        <v>8401</v>
      </c>
      <c r="E2721" s="3" t="s">
        <v>14035</v>
      </c>
      <c r="F2721" s="3" t="s">
        <v>11218</v>
      </c>
      <c r="G2721" s="3" t="s">
        <v>16852</v>
      </c>
      <c r="H2721" s="3" t="s">
        <v>19669</v>
      </c>
      <c r="I2721" s="3" t="s">
        <v>22486</v>
      </c>
    </row>
    <row r="2722" spans="1:9" x14ac:dyDescent="0.25">
      <c r="A2722" s="3" t="s">
        <v>49</v>
      </c>
      <c r="B2722" s="3" t="s">
        <v>2768</v>
      </c>
      <c r="C2722" s="3" t="s">
        <v>5585</v>
      </c>
      <c r="D2722" s="3" t="s">
        <v>8402</v>
      </c>
      <c r="E2722" s="3" t="s">
        <v>14036</v>
      </c>
      <c r="F2722" s="3" t="s">
        <v>11219</v>
      </c>
      <c r="G2722" s="3" t="s">
        <v>16853</v>
      </c>
      <c r="H2722" s="3" t="s">
        <v>19670</v>
      </c>
      <c r="I2722" s="3" t="s">
        <v>22487</v>
      </c>
    </row>
    <row r="2723" spans="1:9" x14ac:dyDescent="0.25">
      <c r="A2723" s="3" t="s">
        <v>49</v>
      </c>
      <c r="B2723" s="3" t="s">
        <v>2769</v>
      </c>
      <c r="C2723" s="3" t="s">
        <v>5586</v>
      </c>
      <c r="D2723" s="3" t="s">
        <v>8403</v>
      </c>
      <c r="E2723" s="3" t="s">
        <v>14037</v>
      </c>
      <c r="F2723" s="3" t="s">
        <v>11220</v>
      </c>
      <c r="G2723" s="3" t="s">
        <v>16854</v>
      </c>
      <c r="H2723" s="3" t="s">
        <v>19671</v>
      </c>
      <c r="I2723" s="3" t="s">
        <v>22488</v>
      </c>
    </row>
    <row r="2724" spans="1:9" x14ac:dyDescent="0.25">
      <c r="A2724" s="3" t="s">
        <v>49</v>
      </c>
      <c r="B2724" s="3" t="s">
        <v>2770</v>
      </c>
      <c r="C2724" s="3" t="s">
        <v>5587</v>
      </c>
      <c r="D2724" s="3" t="s">
        <v>8404</v>
      </c>
      <c r="E2724" s="3" t="s">
        <v>14038</v>
      </c>
      <c r="F2724" s="3" t="s">
        <v>11221</v>
      </c>
      <c r="G2724" s="3" t="s">
        <v>16855</v>
      </c>
      <c r="H2724" s="3" t="s">
        <v>19672</v>
      </c>
      <c r="I2724" s="3" t="s">
        <v>22489</v>
      </c>
    </row>
    <row r="2725" spans="1:9" x14ac:dyDescent="0.25">
      <c r="A2725" s="3" t="s">
        <v>49</v>
      </c>
      <c r="B2725" s="3" t="s">
        <v>2771</v>
      </c>
      <c r="C2725" s="3" t="s">
        <v>5588</v>
      </c>
      <c r="D2725" s="3" t="s">
        <v>8405</v>
      </c>
      <c r="E2725" s="3" t="s">
        <v>14039</v>
      </c>
      <c r="F2725" s="3" t="s">
        <v>11222</v>
      </c>
      <c r="G2725" s="3" t="s">
        <v>16856</v>
      </c>
      <c r="H2725" s="3" t="s">
        <v>19673</v>
      </c>
      <c r="I2725" s="3" t="s">
        <v>22490</v>
      </c>
    </row>
    <row r="2726" spans="1:9" x14ac:dyDescent="0.25">
      <c r="A2726" s="3" t="s">
        <v>49</v>
      </c>
      <c r="B2726" s="3" t="s">
        <v>2772</v>
      </c>
      <c r="C2726" s="3" t="s">
        <v>5589</v>
      </c>
      <c r="D2726" s="3" t="s">
        <v>8406</v>
      </c>
      <c r="E2726" s="3" t="s">
        <v>14040</v>
      </c>
      <c r="F2726" s="3" t="s">
        <v>11223</v>
      </c>
      <c r="G2726" s="3" t="s">
        <v>16857</v>
      </c>
      <c r="H2726" s="3" t="s">
        <v>19674</v>
      </c>
      <c r="I2726" s="3" t="s">
        <v>22491</v>
      </c>
    </row>
    <row r="2727" spans="1:9" x14ac:dyDescent="0.25">
      <c r="A2727" s="3" t="s">
        <v>49</v>
      </c>
      <c r="B2727" s="3" t="s">
        <v>2773</v>
      </c>
      <c r="C2727" s="3" t="s">
        <v>5590</v>
      </c>
      <c r="D2727" s="3" t="s">
        <v>8407</v>
      </c>
      <c r="E2727" s="3" t="s">
        <v>14041</v>
      </c>
      <c r="F2727" s="3" t="s">
        <v>11224</v>
      </c>
      <c r="G2727" s="3" t="s">
        <v>16858</v>
      </c>
      <c r="H2727" s="3" t="s">
        <v>19675</v>
      </c>
      <c r="I2727" s="3" t="s">
        <v>22492</v>
      </c>
    </row>
    <row r="2728" spans="1:9" x14ac:dyDescent="0.25">
      <c r="A2728" s="3" t="s">
        <v>49</v>
      </c>
      <c r="B2728" s="3" t="s">
        <v>2774</v>
      </c>
      <c r="C2728" s="3" t="s">
        <v>5591</v>
      </c>
      <c r="D2728" s="3" t="s">
        <v>8408</v>
      </c>
      <c r="E2728" s="3" t="s">
        <v>14042</v>
      </c>
      <c r="F2728" s="3" t="s">
        <v>11225</v>
      </c>
      <c r="G2728" s="3" t="s">
        <v>16859</v>
      </c>
      <c r="H2728" s="3" t="s">
        <v>19676</v>
      </c>
      <c r="I2728" s="3" t="s">
        <v>22493</v>
      </c>
    </row>
    <row r="2729" spans="1:9" x14ac:dyDescent="0.25">
      <c r="A2729" s="3" t="s">
        <v>49</v>
      </c>
      <c r="B2729" s="3" t="s">
        <v>2775</v>
      </c>
      <c r="C2729" s="3" t="s">
        <v>5592</v>
      </c>
      <c r="D2729" s="3" t="s">
        <v>8409</v>
      </c>
      <c r="E2729" s="3" t="s">
        <v>14043</v>
      </c>
      <c r="F2729" s="3" t="s">
        <v>11226</v>
      </c>
      <c r="G2729" s="3" t="s">
        <v>16860</v>
      </c>
      <c r="H2729" s="3" t="s">
        <v>19677</v>
      </c>
      <c r="I2729" s="3" t="s">
        <v>22494</v>
      </c>
    </row>
    <row r="2730" spans="1:9" x14ac:dyDescent="0.25">
      <c r="A2730" s="3" t="s">
        <v>49</v>
      </c>
      <c r="B2730" s="3" t="s">
        <v>2776</v>
      </c>
      <c r="C2730" s="3" t="s">
        <v>5593</v>
      </c>
      <c r="D2730" s="3" t="s">
        <v>8410</v>
      </c>
      <c r="E2730" s="3" t="s">
        <v>14044</v>
      </c>
      <c r="F2730" s="3" t="s">
        <v>11227</v>
      </c>
      <c r="G2730" s="3" t="s">
        <v>16861</v>
      </c>
      <c r="H2730" s="3" t="s">
        <v>19678</v>
      </c>
      <c r="I2730" s="3" t="s">
        <v>22495</v>
      </c>
    </row>
    <row r="2731" spans="1:9" x14ac:dyDescent="0.25">
      <c r="A2731" s="3" t="s">
        <v>49</v>
      </c>
      <c r="B2731" s="3" t="s">
        <v>2777</v>
      </c>
      <c r="C2731" s="3" t="s">
        <v>5594</v>
      </c>
      <c r="D2731" s="3" t="s">
        <v>8411</v>
      </c>
      <c r="E2731" s="3" t="s">
        <v>14045</v>
      </c>
      <c r="F2731" s="3" t="s">
        <v>11228</v>
      </c>
      <c r="G2731" s="3" t="s">
        <v>16862</v>
      </c>
      <c r="H2731" s="3" t="s">
        <v>19679</v>
      </c>
      <c r="I2731" s="3" t="s">
        <v>22496</v>
      </c>
    </row>
    <row r="2732" spans="1:9" x14ac:dyDescent="0.25">
      <c r="A2732" s="3" t="s">
        <v>49</v>
      </c>
      <c r="B2732" s="3" t="s">
        <v>2778</v>
      </c>
      <c r="C2732" s="3" t="s">
        <v>5595</v>
      </c>
      <c r="D2732" s="3" t="s">
        <v>8412</v>
      </c>
      <c r="E2732" s="3" t="s">
        <v>14046</v>
      </c>
      <c r="F2732" s="3" t="s">
        <v>11229</v>
      </c>
      <c r="G2732" s="3" t="s">
        <v>16863</v>
      </c>
      <c r="H2732" s="3" t="s">
        <v>19680</v>
      </c>
      <c r="I2732" s="3" t="s">
        <v>22497</v>
      </c>
    </row>
    <row r="2733" spans="1:9" x14ac:dyDescent="0.25">
      <c r="A2733" s="3" t="s">
        <v>49</v>
      </c>
      <c r="B2733" s="3" t="s">
        <v>2779</v>
      </c>
      <c r="C2733" s="3" t="s">
        <v>5596</v>
      </c>
      <c r="D2733" s="3" t="s">
        <v>8413</v>
      </c>
      <c r="E2733" s="3" t="s">
        <v>14047</v>
      </c>
      <c r="F2733" s="3" t="s">
        <v>11230</v>
      </c>
      <c r="G2733" s="3" t="s">
        <v>16864</v>
      </c>
      <c r="H2733" s="3" t="s">
        <v>19681</v>
      </c>
      <c r="I2733" s="3" t="s">
        <v>22498</v>
      </c>
    </row>
    <row r="2734" spans="1:9" x14ac:dyDescent="0.25">
      <c r="A2734" s="3" t="s">
        <v>49</v>
      </c>
      <c r="B2734" s="3" t="s">
        <v>2780</v>
      </c>
      <c r="C2734" s="3" t="s">
        <v>5597</v>
      </c>
      <c r="D2734" s="3" t="s">
        <v>8414</v>
      </c>
      <c r="E2734" s="3" t="s">
        <v>14048</v>
      </c>
      <c r="F2734" s="3" t="s">
        <v>11231</v>
      </c>
      <c r="G2734" s="3" t="s">
        <v>16865</v>
      </c>
      <c r="H2734" s="3" t="s">
        <v>19682</v>
      </c>
      <c r="I2734" s="3" t="s">
        <v>22499</v>
      </c>
    </row>
    <row r="2735" spans="1:9" x14ac:dyDescent="0.25">
      <c r="A2735" s="3" t="s">
        <v>49</v>
      </c>
      <c r="B2735" s="3" t="s">
        <v>2781</v>
      </c>
      <c r="C2735" s="3" t="s">
        <v>5598</v>
      </c>
      <c r="D2735" s="3" t="s">
        <v>8415</v>
      </c>
      <c r="E2735" s="3" t="s">
        <v>14049</v>
      </c>
      <c r="F2735" s="3" t="s">
        <v>11232</v>
      </c>
      <c r="G2735" s="3" t="s">
        <v>16866</v>
      </c>
      <c r="H2735" s="3" t="s">
        <v>19683</v>
      </c>
      <c r="I2735" s="3" t="s">
        <v>22500</v>
      </c>
    </row>
    <row r="2736" spans="1:9" x14ac:dyDescent="0.25">
      <c r="A2736" s="3" t="s">
        <v>49</v>
      </c>
      <c r="B2736" s="3" t="s">
        <v>2782</v>
      </c>
      <c r="C2736" s="3" t="s">
        <v>5599</v>
      </c>
      <c r="D2736" s="3" t="s">
        <v>8416</v>
      </c>
      <c r="E2736" s="3" t="s">
        <v>14050</v>
      </c>
      <c r="F2736" s="3" t="s">
        <v>11233</v>
      </c>
      <c r="G2736" s="3" t="s">
        <v>16867</v>
      </c>
      <c r="H2736" s="3" t="s">
        <v>19684</v>
      </c>
      <c r="I2736" s="3" t="s">
        <v>22501</v>
      </c>
    </row>
    <row r="2737" spans="1:9" x14ac:dyDescent="0.25">
      <c r="A2737" s="3" t="s">
        <v>49</v>
      </c>
      <c r="B2737" s="3" t="s">
        <v>2783</v>
      </c>
      <c r="C2737" s="3" t="s">
        <v>5600</v>
      </c>
      <c r="D2737" s="3" t="s">
        <v>8417</v>
      </c>
      <c r="E2737" s="3" t="s">
        <v>14051</v>
      </c>
      <c r="F2737" s="3" t="s">
        <v>11234</v>
      </c>
      <c r="G2737" s="3" t="s">
        <v>16868</v>
      </c>
      <c r="H2737" s="3" t="s">
        <v>19685</v>
      </c>
      <c r="I2737" s="3" t="s">
        <v>22502</v>
      </c>
    </row>
    <row r="2738" spans="1:9" x14ac:dyDescent="0.25">
      <c r="A2738" s="3" t="s">
        <v>49</v>
      </c>
      <c r="B2738" s="3" t="s">
        <v>2784</v>
      </c>
      <c r="C2738" s="3" t="s">
        <v>5601</v>
      </c>
      <c r="D2738" s="3" t="s">
        <v>8418</v>
      </c>
      <c r="E2738" s="3" t="s">
        <v>14052</v>
      </c>
      <c r="F2738" s="3" t="s">
        <v>11235</v>
      </c>
      <c r="G2738" s="3" t="s">
        <v>16869</v>
      </c>
      <c r="H2738" s="3" t="s">
        <v>19686</v>
      </c>
      <c r="I2738" s="3" t="s">
        <v>22503</v>
      </c>
    </row>
    <row r="2739" spans="1:9" x14ac:dyDescent="0.25">
      <c r="A2739" s="3" t="s">
        <v>49</v>
      </c>
      <c r="B2739" s="3" t="s">
        <v>2785</v>
      </c>
      <c r="C2739" s="3" t="s">
        <v>5602</v>
      </c>
      <c r="D2739" s="3" t="s">
        <v>8419</v>
      </c>
      <c r="E2739" s="3" t="s">
        <v>14053</v>
      </c>
      <c r="F2739" s="3" t="s">
        <v>11236</v>
      </c>
      <c r="G2739" s="3" t="s">
        <v>16870</v>
      </c>
      <c r="H2739" s="3" t="s">
        <v>19687</v>
      </c>
      <c r="I2739" s="3" t="s">
        <v>22504</v>
      </c>
    </row>
    <row r="2740" spans="1:9" x14ac:dyDescent="0.25">
      <c r="A2740" s="3" t="s">
        <v>49</v>
      </c>
      <c r="B2740" s="3" t="s">
        <v>2786</v>
      </c>
      <c r="C2740" s="3" t="s">
        <v>5603</v>
      </c>
      <c r="D2740" s="3" t="s">
        <v>8420</v>
      </c>
      <c r="E2740" s="3" t="s">
        <v>14054</v>
      </c>
      <c r="F2740" s="3" t="s">
        <v>11237</v>
      </c>
      <c r="G2740" s="3" t="s">
        <v>16871</v>
      </c>
      <c r="H2740" s="3" t="s">
        <v>19688</v>
      </c>
      <c r="I2740" s="3" t="s">
        <v>22505</v>
      </c>
    </row>
    <row r="2741" spans="1:9" x14ac:dyDescent="0.25">
      <c r="A2741" s="3" t="s">
        <v>49</v>
      </c>
      <c r="B2741" s="3" t="s">
        <v>2787</v>
      </c>
      <c r="C2741" s="3" t="s">
        <v>5604</v>
      </c>
      <c r="D2741" s="3" t="s">
        <v>8421</v>
      </c>
      <c r="E2741" s="3" t="s">
        <v>14055</v>
      </c>
      <c r="F2741" s="3" t="s">
        <v>11238</v>
      </c>
      <c r="G2741" s="3" t="s">
        <v>16872</v>
      </c>
      <c r="H2741" s="3" t="s">
        <v>19689</v>
      </c>
      <c r="I2741" s="3" t="s">
        <v>22506</v>
      </c>
    </row>
    <row r="2742" spans="1:9" x14ac:dyDescent="0.25">
      <c r="A2742" s="3" t="s">
        <v>49</v>
      </c>
      <c r="B2742" s="3" t="s">
        <v>2788</v>
      </c>
      <c r="C2742" s="3" t="s">
        <v>5605</v>
      </c>
      <c r="D2742" s="3" t="s">
        <v>8422</v>
      </c>
      <c r="E2742" s="3" t="s">
        <v>14056</v>
      </c>
      <c r="F2742" s="3" t="s">
        <v>11239</v>
      </c>
      <c r="G2742" s="3" t="s">
        <v>16873</v>
      </c>
      <c r="H2742" s="3" t="s">
        <v>19690</v>
      </c>
      <c r="I2742" s="3" t="s">
        <v>22507</v>
      </c>
    </row>
    <row r="2743" spans="1:9" x14ac:dyDescent="0.25">
      <c r="A2743" s="3" t="s">
        <v>49</v>
      </c>
      <c r="B2743" s="3" t="s">
        <v>2789</v>
      </c>
      <c r="C2743" s="3" t="s">
        <v>5606</v>
      </c>
      <c r="D2743" s="3" t="s">
        <v>8423</v>
      </c>
      <c r="E2743" s="3" t="s">
        <v>14057</v>
      </c>
      <c r="F2743" s="3" t="s">
        <v>11240</v>
      </c>
      <c r="G2743" s="3" t="s">
        <v>16874</v>
      </c>
      <c r="H2743" s="3" t="s">
        <v>19691</v>
      </c>
      <c r="I2743" s="3" t="s">
        <v>22508</v>
      </c>
    </row>
    <row r="2744" spans="1:9" x14ac:dyDescent="0.25">
      <c r="A2744" s="3" t="s">
        <v>49</v>
      </c>
      <c r="B2744" s="3" t="s">
        <v>2790</v>
      </c>
      <c r="C2744" s="3" t="s">
        <v>5607</v>
      </c>
      <c r="D2744" s="3" t="s">
        <v>8424</v>
      </c>
      <c r="E2744" s="3" t="s">
        <v>14058</v>
      </c>
      <c r="F2744" s="3" t="s">
        <v>11241</v>
      </c>
      <c r="G2744" s="3" t="s">
        <v>16875</v>
      </c>
      <c r="H2744" s="3" t="s">
        <v>19692</v>
      </c>
      <c r="I2744" s="3" t="s">
        <v>22509</v>
      </c>
    </row>
    <row r="2745" spans="1:9" x14ac:dyDescent="0.25">
      <c r="A2745" s="3" t="s">
        <v>49</v>
      </c>
      <c r="B2745" s="3" t="s">
        <v>2791</v>
      </c>
      <c r="C2745" s="3" t="s">
        <v>5608</v>
      </c>
      <c r="D2745" s="3" t="s">
        <v>8425</v>
      </c>
      <c r="E2745" s="3" t="s">
        <v>14059</v>
      </c>
      <c r="F2745" s="3" t="s">
        <v>11242</v>
      </c>
      <c r="G2745" s="3" t="s">
        <v>16876</v>
      </c>
      <c r="H2745" s="3" t="s">
        <v>19693</v>
      </c>
      <c r="I2745" s="3" t="s">
        <v>22510</v>
      </c>
    </row>
    <row r="2746" spans="1:9" x14ac:dyDescent="0.25">
      <c r="A2746" s="3" t="s">
        <v>49</v>
      </c>
      <c r="B2746" s="3" t="s">
        <v>2792</v>
      </c>
      <c r="C2746" s="3" t="s">
        <v>5609</v>
      </c>
      <c r="D2746" s="3" t="s">
        <v>8426</v>
      </c>
      <c r="E2746" s="3" t="s">
        <v>14060</v>
      </c>
      <c r="F2746" s="3" t="s">
        <v>11243</v>
      </c>
      <c r="G2746" s="3" t="s">
        <v>16877</v>
      </c>
      <c r="H2746" s="3" t="s">
        <v>19694</v>
      </c>
      <c r="I2746" s="3" t="s">
        <v>22511</v>
      </c>
    </row>
    <row r="2747" spans="1:9" x14ac:dyDescent="0.25">
      <c r="A2747" s="3" t="s">
        <v>49</v>
      </c>
      <c r="B2747" s="3" t="s">
        <v>2793</v>
      </c>
      <c r="C2747" s="3" t="s">
        <v>5610</v>
      </c>
      <c r="D2747" s="3" t="s">
        <v>8427</v>
      </c>
      <c r="E2747" s="3" t="s">
        <v>14061</v>
      </c>
      <c r="F2747" s="3" t="s">
        <v>11244</v>
      </c>
      <c r="G2747" s="3" t="s">
        <v>16878</v>
      </c>
      <c r="H2747" s="3" t="s">
        <v>19695</v>
      </c>
      <c r="I2747" s="3" t="s">
        <v>22512</v>
      </c>
    </row>
    <row r="2748" spans="1:9" x14ac:dyDescent="0.25">
      <c r="A2748" s="3" t="s">
        <v>49</v>
      </c>
      <c r="B2748" s="3" t="s">
        <v>2794</v>
      </c>
      <c r="C2748" s="3" t="s">
        <v>5611</v>
      </c>
      <c r="D2748" s="3" t="s">
        <v>8428</v>
      </c>
      <c r="E2748" s="3" t="s">
        <v>14062</v>
      </c>
      <c r="F2748" s="3" t="s">
        <v>11245</v>
      </c>
      <c r="G2748" s="3" t="s">
        <v>16879</v>
      </c>
      <c r="H2748" s="3" t="s">
        <v>19696</v>
      </c>
      <c r="I2748" s="3" t="s">
        <v>22513</v>
      </c>
    </row>
    <row r="2749" spans="1:9" x14ac:dyDescent="0.25">
      <c r="A2749" s="3" t="s">
        <v>49</v>
      </c>
      <c r="B2749" s="3" t="s">
        <v>2795</v>
      </c>
      <c r="C2749" s="3" t="s">
        <v>5612</v>
      </c>
      <c r="D2749" s="3" t="s">
        <v>8429</v>
      </c>
      <c r="E2749" s="3" t="s">
        <v>14063</v>
      </c>
      <c r="F2749" s="3" t="s">
        <v>11246</v>
      </c>
      <c r="G2749" s="3" t="s">
        <v>16880</v>
      </c>
      <c r="H2749" s="3" t="s">
        <v>19697</v>
      </c>
      <c r="I2749" s="3" t="s">
        <v>22514</v>
      </c>
    </row>
    <row r="2750" spans="1:9" x14ac:dyDescent="0.25">
      <c r="A2750" s="3" t="s">
        <v>49</v>
      </c>
      <c r="B2750" s="3" t="s">
        <v>2796</v>
      </c>
      <c r="C2750" s="3" t="s">
        <v>5613</v>
      </c>
      <c r="D2750" s="3" t="s">
        <v>8430</v>
      </c>
      <c r="E2750" s="3" t="s">
        <v>14064</v>
      </c>
      <c r="F2750" s="3" t="s">
        <v>11247</v>
      </c>
      <c r="G2750" s="3" t="s">
        <v>16881</v>
      </c>
      <c r="H2750" s="3" t="s">
        <v>19698</v>
      </c>
      <c r="I2750" s="3" t="s">
        <v>22515</v>
      </c>
    </row>
    <row r="2751" spans="1:9" x14ac:dyDescent="0.25">
      <c r="A2751" s="3" t="s">
        <v>49</v>
      </c>
      <c r="B2751" s="3" t="s">
        <v>2797</v>
      </c>
      <c r="C2751" s="3" t="s">
        <v>5614</v>
      </c>
      <c r="D2751" s="3" t="s">
        <v>8431</v>
      </c>
      <c r="E2751" s="3" t="s">
        <v>14065</v>
      </c>
      <c r="F2751" s="3" t="s">
        <v>11248</v>
      </c>
      <c r="G2751" s="3" t="s">
        <v>16882</v>
      </c>
      <c r="H2751" s="3" t="s">
        <v>19699</v>
      </c>
      <c r="I2751" s="3" t="s">
        <v>22516</v>
      </c>
    </row>
    <row r="2752" spans="1:9" x14ac:dyDescent="0.25">
      <c r="A2752" s="3" t="s">
        <v>49</v>
      </c>
      <c r="B2752" s="3" t="s">
        <v>2798</v>
      </c>
      <c r="C2752" s="3" t="s">
        <v>5615</v>
      </c>
      <c r="D2752" s="3" t="s">
        <v>8432</v>
      </c>
      <c r="E2752" s="3" t="s">
        <v>14066</v>
      </c>
      <c r="F2752" s="3" t="s">
        <v>11249</v>
      </c>
      <c r="G2752" s="3" t="s">
        <v>16883</v>
      </c>
      <c r="H2752" s="3" t="s">
        <v>19700</v>
      </c>
      <c r="I2752" s="3" t="s">
        <v>22517</v>
      </c>
    </row>
    <row r="2753" spans="1:9" x14ac:dyDescent="0.25">
      <c r="A2753" s="3" t="s">
        <v>49</v>
      </c>
      <c r="B2753" s="3" t="s">
        <v>2799</v>
      </c>
      <c r="C2753" s="3" t="s">
        <v>5616</v>
      </c>
      <c r="D2753" s="3" t="s">
        <v>8433</v>
      </c>
      <c r="E2753" s="3" t="s">
        <v>14067</v>
      </c>
      <c r="F2753" s="3" t="s">
        <v>11250</v>
      </c>
      <c r="G2753" s="3" t="s">
        <v>16884</v>
      </c>
      <c r="H2753" s="3" t="s">
        <v>19701</v>
      </c>
      <c r="I2753" s="3" t="s">
        <v>22518</v>
      </c>
    </row>
    <row r="2754" spans="1:9" x14ac:dyDescent="0.25">
      <c r="A2754" s="3" t="s">
        <v>49</v>
      </c>
      <c r="B2754" s="3" t="s">
        <v>2800</v>
      </c>
      <c r="C2754" s="3" t="s">
        <v>5617</v>
      </c>
      <c r="D2754" s="3" t="s">
        <v>8434</v>
      </c>
      <c r="E2754" s="3" t="s">
        <v>14068</v>
      </c>
      <c r="F2754" s="3" t="s">
        <v>11251</v>
      </c>
      <c r="G2754" s="3" t="s">
        <v>16885</v>
      </c>
      <c r="H2754" s="3" t="s">
        <v>19702</v>
      </c>
      <c r="I2754" s="3" t="s">
        <v>22519</v>
      </c>
    </row>
    <row r="2755" spans="1:9" x14ac:dyDescent="0.25">
      <c r="A2755" s="3" t="s">
        <v>49</v>
      </c>
      <c r="B2755" s="3" t="s">
        <v>2801</v>
      </c>
      <c r="C2755" s="3" t="s">
        <v>5618</v>
      </c>
      <c r="D2755" s="3" t="s">
        <v>8435</v>
      </c>
      <c r="E2755" s="3" t="s">
        <v>14069</v>
      </c>
      <c r="F2755" s="3" t="s">
        <v>11252</v>
      </c>
      <c r="G2755" s="3" t="s">
        <v>16886</v>
      </c>
      <c r="H2755" s="3" t="s">
        <v>19703</v>
      </c>
      <c r="I2755" s="3" t="s">
        <v>22520</v>
      </c>
    </row>
    <row r="2756" spans="1:9" x14ac:dyDescent="0.25">
      <c r="A2756" s="3" t="s">
        <v>49</v>
      </c>
      <c r="B2756" s="3" t="s">
        <v>2802</v>
      </c>
      <c r="C2756" s="3" t="s">
        <v>5619</v>
      </c>
      <c r="D2756" s="3" t="s">
        <v>8436</v>
      </c>
      <c r="E2756" s="3" t="s">
        <v>14070</v>
      </c>
      <c r="F2756" s="3" t="s">
        <v>11253</v>
      </c>
      <c r="G2756" s="3" t="s">
        <v>16887</v>
      </c>
      <c r="H2756" s="3" t="s">
        <v>19704</v>
      </c>
      <c r="I2756" s="3" t="s">
        <v>22521</v>
      </c>
    </row>
    <row r="2757" spans="1:9" x14ac:dyDescent="0.25">
      <c r="A2757" s="3" t="s">
        <v>49</v>
      </c>
      <c r="B2757" s="3" t="s">
        <v>2803</v>
      </c>
      <c r="C2757" s="3" t="s">
        <v>5620</v>
      </c>
      <c r="D2757" s="3" t="s">
        <v>8437</v>
      </c>
      <c r="E2757" s="3" t="s">
        <v>14071</v>
      </c>
      <c r="F2757" s="3" t="s">
        <v>11254</v>
      </c>
      <c r="G2757" s="3" t="s">
        <v>16888</v>
      </c>
      <c r="H2757" s="3" t="s">
        <v>19705</v>
      </c>
      <c r="I2757" s="3" t="s">
        <v>22522</v>
      </c>
    </row>
    <row r="2758" spans="1:9" x14ac:dyDescent="0.25">
      <c r="A2758" s="3" t="s">
        <v>49</v>
      </c>
      <c r="B2758" s="3" t="s">
        <v>2804</v>
      </c>
      <c r="C2758" s="3" t="s">
        <v>5621</v>
      </c>
      <c r="D2758" s="3" t="s">
        <v>8438</v>
      </c>
      <c r="E2758" s="3" t="s">
        <v>14072</v>
      </c>
      <c r="F2758" s="3" t="s">
        <v>11255</v>
      </c>
      <c r="G2758" s="3" t="s">
        <v>16889</v>
      </c>
      <c r="H2758" s="3" t="s">
        <v>19706</v>
      </c>
      <c r="I2758" s="3" t="s">
        <v>22523</v>
      </c>
    </row>
    <row r="2759" spans="1:9" x14ac:dyDescent="0.25">
      <c r="A2759" s="3" t="s">
        <v>49</v>
      </c>
      <c r="B2759" s="3" t="s">
        <v>2805</v>
      </c>
      <c r="C2759" s="3" t="s">
        <v>5622</v>
      </c>
      <c r="D2759" s="3" t="s">
        <v>8439</v>
      </c>
      <c r="E2759" s="3" t="s">
        <v>14073</v>
      </c>
      <c r="F2759" s="3" t="s">
        <v>11256</v>
      </c>
      <c r="G2759" s="3" t="s">
        <v>16890</v>
      </c>
      <c r="H2759" s="3" t="s">
        <v>19707</v>
      </c>
      <c r="I2759" s="3" t="s">
        <v>22524</v>
      </c>
    </row>
    <row r="2760" spans="1:9" x14ac:dyDescent="0.25">
      <c r="A2760" s="3" t="s">
        <v>49</v>
      </c>
      <c r="B2760" s="3" t="s">
        <v>2806</v>
      </c>
      <c r="C2760" s="3" t="s">
        <v>5623</v>
      </c>
      <c r="D2760" s="3" t="s">
        <v>8440</v>
      </c>
      <c r="E2760" s="3" t="s">
        <v>14074</v>
      </c>
      <c r="F2760" s="3" t="s">
        <v>11257</v>
      </c>
      <c r="G2760" s="3" t="s">
        <v>16891</v>
      </c>
      <c r="H2760" s="3" t="s">
        <v>19708</v>
      </c>
      <c r="I2760" s="3" t="s">
        <v>22525</v>
      </c>
    </row>
    <row r="2761" spans="1:9" x14ac:dyDescent="0.25">
      <c r="A2761" s="3" t="s">
        <v>49</v>
      </c>
      <c r="B2761" s="3" t="s">
        <v>2807</v>
      </c>
      <c r="C2761" s="3" t="s">
        <v>5624</v>
      </c>
      <c r="D2761" s="3" t="s">
        <v>8441</v>
      </c>
      <c r="E2761" s="3" t="s">
        <v>14075</v>
      </c>
      <c r="F2761" s="3" t="s">
        <v>11258</v>
      </c>
      <c r="G2761" s="3" t="s">
        <v>16892</v>
      </c>
      <c r="H2761" s="3" t="s">
        <v>19709</v>
      </c>
      <c r="I2761" s="3" t="s">
        <v>22526</v>
      </c>
    </row>
    <row r="2762" spans="1:9" x14ac:dyDescent="0.25">
      <c r="A2762" s="3" t="s">
        <v>49</v>
      </c>
      <c r="B2762" s="3" t="s">
        <v>2808</v>
      </c>
      <c r="C2762" s="3" t="s">
        <v>5625</v>
      </c>
      <c r="D2762" s="3" t="s">
        <v>8442</v>
      </c>
      <c r="E2762" s="3" t="s">
        <v>14076</v>
      </c>
      <c r="F2762" s="3" t="s">
        <v>11259</v>
      </c>
      <c r="G2762" s="3" t="s">
        <v>16893</v>
      </c>
      <c r="H2762" s="3" t="s">
        <v>19710</v>
      </c>
      <c r="I2762" s="3" t="s">
        <v>22527</v>
      </c>
    </row>
    <row r="2763" spans="1:9" x14ac:dyDescent="0.25">
      <c r="A2763" s="3" t="s">
        <v>49</v>
      </c>
      <c r="B2763" s="3" t="s">
        <v>2809</v>
      </c>
      <c r="C2763" s="3" t="s">
        <v>5626</v>
      </c>
      <c r="D2763" s="3" t="s">
        <v>8443</v>
      </c>
      <c r="E2763" s="3" t="s">
        <v>14077</v>
      </c>
      <c r="F2763" s="3" t="s">
        <v>11260</v>
      </c>
      <c r="G2763" s="3" t="s">
        <v>16894</v>
      </c>
      <c r="H2763" s="3" t="s">
        <v>19711</v>
      </c>
      <c r="I2763" s="3" t="s">
        <v>22528</v>
      </c>
    </row>
    <row r="2764" spans="1:9" x14ac:dyDescent="0.25">
      <c r="A2764" s="3" t="s">
        <v>49</v>
      </c>
      <c r="B2764" s="3" t="s">
        <v>2810</v>
      </c>
      <c r="C2764" s="3" t="s">
        <v>5627</v>
      </c>
      <c r="D2764" s="3" t="s">
        <v>8444</v>
      </c>
      <c r="E2764" s="3" t="s">
        <v>14078</v>
      </c>
      <c r="F2764" s="3" t="s">
        <v>11261</v>
      </c>
      <c r="G2764" s="3" t="s">
        <v>16895</v>
      </c>
      <c r="H2764" s="3" t="s">
        <v>19712</v>
      </c>
      <c r="I2764" s="3" t="s">
        <v>22529</v>
      </c>
    </row>
    <row r="2765" spans="1:9" x14ac:dyDescent="0.25">
      <c r="A2765" s="3" t="s">
        <v>49</v>
      </c>
      <c r="B2765" s="3" t="s">
        <v>2811</v>
      </c>
      <c r="C2765" s="3" t="s">
        <v>5628</v>
      </c>
      <c r="D2765" s="3" t="s">
        <v>8445</v>
      </c>
      <c r="E2765" s="3" t="s">
        <v>14079</v>
      </c>
      <c r="F2765" s="3" t="s">
        <v>11262</v>
      </c>
      <c r="G2765" s="3" t="s">
        <v>16896</v>
      </c>
      <c r="H2765" s="3" t="s">
        <v>19713</v>
      </c>
      <c r="I2765" s="3" t="s">
        <v>22530</v>
      </c>
    </row>
    <row r="2766" spans="1:9" x14ac:dyDescent="0.25">
      <c r="A2766" s="3" t="s">
        <v>49</v>
      </c>
      <c r="B2766" s="3" t="s">
        <v>2812</v>
      </c>
      <c r="C2766" s="3" t="s">
        <v>5629</v>
      </c>
      <c r="D2766" s="3" t="s">
        <v>8446</v>
      </c>
      <c r="E2766" s="3" t="s">
        <v>14080</v>
      </c>
      <c r="F2766" s="3" t="s">
        <v>11263</v>
      </c>
      <c r="G2766" s="3" t="s">
        <v>16897</v>
      </c>
      <c r="H2766" s="3" t="s">
        <v>19714</v>
      </c>
      <c r="I2766" s="3" t="s">
        <v>22531</v>
      </c>
    </row>
    <row r="2767" spans="1:9" x14ac:dyDescent="0.25">
      <c r="A2767" s="3" t="s">
        <v>49</v>
      </c>
      <c r="B2767" s="3" t="s">
        <v>2813</v>
      </c>
      <c r="C2767" s="3" t="s">
        <v>5630</v>
      </c>
      <c r="D2767" s="3" t="s">
        <v>8447</v>
      </c>
      <c r="E2767" s="3" t="s">
        <v>14081</v>
      </c>
      <c r="F2767" s="3" t="s">
        <v>11264</v>
      </c>
      <c r="G2767" s="3" t="s">
        <v>16898</v>
      </c>
      <c r="H2767" s="3" t="s">
        <v>19715</v>
      </c>
      <c r="I2767" s="3" t="s">
        <v>22532</v>
      </c>
    </row>
    <row r="2768" spans="1:9" x14ac:dyDescent="0.25">
      <c r="A2768" s="3" t="s">
        <v>49</v>
      </c>
      <c r="B2768" s="3" t="s">
        <v>2814</v>
      </c>
      <c r="C2768" s="3" t="s">
        <v>5631</v>
      </c>
      <c r="D2768" s="3" t="s">
        <v>8448</v>
      </c>
      <c r="E2768" s="3" t="s">
        <v>14082</v>
      </c>
      <c r="F2768" s="3" t="s">
        <v>11265</v>
      </c>
      <c r="G2768" s="3" t="s">
        <v>16899</v>
      </c>
      <c r="H2768" s="3" t="s">
        <v>19716</v>
      </c>
      <c r="I2768" s="3" t="s">
        <v>22533</v>
      </c>
    </row>
    <row r="2769" spans="1:9" x14ac:dyDescent="0.25">
      <c r="A2769" s="3" t="s">
        <v>49</v>
      </c>
      <c r="B2769" s="3" t="s">
        <v>2815</v>
      </c>
      <c r="C2769" s="3" t="s">
        <v>5632</v>
      </c>
      <c r="D2769" s="3" t="s">
        <v>8449</v>
      </c>
      <c r="E2769" s="3" t="s">
        <v>14083</v>
      </c>
      <c r="F2769" s="3" t="s">
        <v>11266</v>
      </c>
      <c r="G2769" s="3" t="s">
        <v>16900</v>
      </c>
      <c r="H2769" s="3" t="s">
        <v>19717</v>
      </c>
      <c r="I2769" s="3" t="s">
        <v>22534</v>
      </c>
    </row>
    <row r="2770" spans="1:9" x14ac:dyDescent="0.25">
      <c r="A2770" s="3" t="s">
        <v>49</v>
      </c>
      <c r="B2770" s="3" t="s">
        <v>2816</v>
      </c>
      <c r="C2770" s="3" t="s">
        <v>5633</v>
      </c>
      <c r="D2770" s="3" t="s">
        <v>8450</v>
      </c>
      <c r="E2770" s="3" t="s">
        <v>14084</v>
      </c>
      <c r="F2770" s="3" t="s">
        <v>11267</v>
      </c>
      <c r="G2770" s="3" t="s">
        <v>16901</v>
      </c>
      <c r="H2770" s="3" t="s">
        <v>19718</v>
      </c>
      <c r="I2770" s="3" t="s">
        <v>22535</v>
      </c>
    </row>
    <row r="2771" spans="1:9" x14ac:dyDescent="0.25">
      <c r="A2771" s="3" t="s">
        <v>49</v>
      </c>
      <c r="B2771" s="3" t="s">
        <v>2817</v>
      </c>
      <c r="C2771" s="3" t="s">
        <v>5634</v>
      </c>
      <c r="D2771" s="3" t="s">
        <v>8451</v>
      </c>
      <c r="E2771" s="3" t="s">
        <v>14085</v>
      </c>
      <c r="F2771" s="3" t="s">
        <v>11268</v>
      </c>
      <c r="G2771" s="3" t="s">
        <v>16902</v>
      </c>
      <c r="H2771" s="3" t="s">
        <v>19719</v>
      </c>
      <c r="I2771" s="3" t="s">
        <v>22536</v>
      </c>
    </row>
    <row r="2772" spans="1:9" x14ac:dyDescent="0.25">
      <c r="A2772" s="3" t="s">
        <v>49</v>
      </c>
      <c r="B2772" s="3" t="s">
        <v>2818</v>
      </c>
      <c r="C2772" s="3" t="s">
        <v>5635</v>
      </c>
      <c r="D2772" s="3" t="s">
        <v>8452</v>
      </c>
      <c r="E2772" s="3" t="s">
        <v>14086</v>
      </c>
      <c r="F2772" s="3" t="s">
        <v>11269</v>
      </c>
      <c r="G2772" s="3" t="s">
        <v>16903</v>
      </c>
      <c r="H2772" s="3" t="s">
        <v>19720</v>
      </c>
      <c r="I2772" s="3" t="s">
        <v>22537</v>
      </c>
    </row>
    <row r="2773" spans="1:9" x14ac:dyDescent="0.25">
      <c r="A2773" s="3" t="s">
        <v>49</v>
      </c>
      <c r="B2773" s="3" t="s">
        <v>2819</v>
      </c>
      <c r="C2773" s="3" t="s">
        <v>5636</v>
      </c>
      <c r="D2773" s="3" t="s">
        <v>8453</v>
      </c>
      <c r="E2773" s="3" t="s">
        <v>14087</v>
      </c>
      <c r="F2773" s="3" t="s">
        <v>11270</v>
      </c>
      <c r="G2773" s="3" t="s">
        <v>16904</v>
      </c>
      <c r="H2773" s="3" t="s">
        <v>19721</v>
      </c>
      <c r="I2773" s="3" t="s">
        <v>22538</v>
      </c>
    </row>
    <row r="2774" spans="1:9" x14ac:dyDescent="0.25">
      <c r="A2774" s="3" t="s">
        <v>49</v>
      </c>
      <c r="B2774" s="3" t="s">
        <v>2820</v>
      </c>
      <c r="C2774" s="3" t="s">
        <v>5637</v>
      </c>
      <c r="D2774" s="3" t="s">
        <v>8454</v>
      </c>
      <c r="E2774" s="3" t="s">
        <v>14088</v>
      </c>
      <c r="F2774" s="3" t="s">
        <v>11271</v>
      </c>
      <c r="G2774" s="3" t="s">
        <v>16905</v>
      </c>
      <c r="H2774" s="3" t="s">
        <v>19722</v>
      </c>
      <c r="I2774" s="3" t="s">
        <v>22539</v>
      </c>
    </row>
    <row r="2775" spans="1:9" x14ac:dyDescent="0.25">
      <c r="A2775" s="3" t="s">
        <v>49</v>
      </c>
      <c r="B2775" s="3" t="s">
        <v>2821</v>
      </c>
      <c r="C2775" s="3" t="s">
        <v>5638</v>
      </c>
      <c r="D2775" s="3" t="s">
        <v>8455</v>
      </c>
      <c r="E2775" s="3" t="s">
        <v>14089</v>
      </c>
      <c r="F2775" s="3" t="s">
        <v>11272</v>
      </c>
      <c r="G2775" s="3" t="s">
        <v>16906</v>
      </c>
      <c r="H2775" s="3" t="s">
        <v>19723</v>
      </c>
      <c r="I2775" s="3" t="s">
        <v>22540</v>
      </c>
    </row>
    <row r="2776" spans="1:9" x14ac:dyDescent="0.25">
      <c r="A2776" s="3" t="s">
        <v>49</v>
      </c>
      <c r="B2776" s="3" t="s">
        <v>2822</v>
      </c>
      <c r="C2776" s="3" t="s">
        <v>5639</v>
      </c>
      <c r="D2776" s="3" t="s">
        <v>8456</v>
      </c>
      <c r="E2776" s="3" t="s">
        <v>14090</v>
      </c>
      <c r="F2776" s="3" t="s">
        <v>11273</v>
      </c>
      <c r="G2776" s="3" t="s">
        <v>16907</v>
      </c>
      <c r="H2776" s="3" t="s">
        <v>19724</v>
      </c>
      <c r="I2776" s="3" t="s">
        <v>22541</v>
      </c>
    </row>
    <row r="2777" spans="1:9" x14ac:dyDescent="0.25">
      <c r="A2777" s="3" t="s">
        <v>49</v>
      </c>
      <c r="B2777" s="3" t="s">
        <v>2823</v>
      </c>
      <c r="C2777" s="3" t="s">
        <v>5640</v>
      </c>
      <c r="D2777" s="3" t="s">
        <v>8457</v>
      </c>
      <c r="E2777" s="3" t="s">
        <v>14091</v>
      </c>
      <c r="F2777" s="3" t="s">
        <v>11274</v>
      </c>
      <c r="G2777" s="3" t="s">
        <v>16908</v>
      </c>
      <c r="H2777" s="3" t="s">
        <v>19725</v>
      </c>
      <c r="I2777" s="3" t="s">
        <v>22542</v>
      </c>
    </row>
    <row r="2778" spans="1:9" x14ac:dyDescent="0.25">
      <c r="A2778" s="3" t="s">
        <v>49</v>
      </c>
      <c r="B2778" s="3" t="s">
        <v>2824</v>
      </c>
      <c r="C2778" s="3" t="s">
        <v>5641</v>
      </c>
      <c r="D2778" s="3" t="s">
        <v>8458</v>
      </c>
      <c r="E2778" s="3" t="s">
        <v>14092</v>
      </c>
      <c r="F2778" s="3" t="s">
        <v>11275</v>
      </c>
      <c r="G2778" s="3" t="s">
        <v>16909</v>
      </c>
      <c r="H2778" s="3" t="s">
        <v>19726</v>
      </c>
      <c r="I2778" s="3" t="s">
        <v>22543</v>
      </c>
    </row>
    <row r="2779" spans="1:9" x14ac:dyDescent="0.25">
      <c r="A2779" s="3" t="s">
        <v>49</v>
      </c>
      <c r="B2779" s="3" t="s">
        <v>2825</v>
      </c>
      <c r="C2779" s="3" t="s">
        <v>5642</v>
      </c>
      <c r="D2779" s="3" t="s">
        <v>8459</v>
      </c>
      <c r="E2779" s="3" t="s">
        <v>14093</v>
      </c>
      <c r="F2779" s="3" t="s">
        <v>11276</v>
      </c>
      <c r="G2779" s="3" t="s">
        <v>16910</v>
      </c>
      <c r="H2779" s="3" t="s">
        <v>19727</v>
      </c>
      <c r="I2779" s="3" t="s">
        <v>22544</v>
      </c>
    </row>
    <row r="2780" spans="1:9" x14ac:dyDescent="0.25">
      <c r="A2780" s="3" t="s">
        <v>49</v>
      </c>
      <c r="B2780" s="3" t="s">
        <v>2826</v>
      </c>
      <c r="C2780" s="3" t="s">
        <v>5643</v>
      </c>
      <c r="D2780" s="3" t="s">
        <v>8460</v>
      </c>
      <c r="E2780" s="3" t="s">
        <v>14094</v>
      </c>
      <c r="F2780" s="3" t="s">
        <v>11277</v>
      </c>
      <c r="G2780" s="3" t="s">
        <v>16911</v>
      </c>
      <c r="H2780" s="3" t="s">
        <v>19728</v>
      </c>
      <c r="I2780" s="3" t="s">
        <v>22545</v>
      </c>
    </row>
    <row r="2781" spans="1:9" x14ac:dyDescent="0.25">
      <c r="A2781" s="3" t="s">
        <v>49</v>
      </c>
      <c r="B2781" s="3" t="s">
        <v>2827</v>
      </c>
      <c r="C2781" s="3" t="s">
        <v>5644</v>
      </c>
      <c r="D2781" s="3" t="s">
        <v>8461</v>
      </c>
      <c r="E2781" s="3" t="s">
        <v>14095</v>
      </c>
      <c r="F2781" s="3" t="s">
        <v>11278</v>
      </c>
      <c r="G2781" s="3" t="s">
        <v>16912</v>
      </c>
      <c r="H2781" s="3" t="s">
        <v>19729</v>
      </c>
      <c r="I2781" s="3" t="s">
        <v>22546</v>
      </c>
    </row>
    <row r="2782" spans="1:9" x14ac:dyDescent="0.25">
      <c r="A2782" s="3" t="s">
        <v>49</v>
      </c>
      <c r="B2782" s="3" t="s">
        <v>2828</v>
      </c>
      <c r="C2782" s="3" t="s">
        <v>5645</v>
      </c>
      <c r="D2782" s="3" t="s">
        <v>8462</v>
      </c>
      <c r="E2782" s="3" t="s">
        <v>14096</v>
      </c>
      <c r="F2782" s="3" t="s">
        <v>11279</v>
      </c>
      <c r="G2782" s="3" t="s">
        <v>16913</v>
      </c>
      <c r="H2782" s="3" t="s">
        <v>19730</v>
      </c>
      <c r="I2782" s="3" t="s">
        <v>22547</v>
      </c>
    </row>
    <row r="2783" spans="1:9" x14ac:dyDescent="0.25">
      <c r="A2783" s="3" t="s">
        <v>49</v>
      </c>
      <c r="B2783" s="3" t="s">
        <v>2829</v>
      </c>
      <c r="C2783" s="3" t="s">
        <v>5646</v>
      </c>
      <c r="D2783" s="3" t="s">
        <v>8463</v>
      </c>
      <c r="E2783" s="3" t="s">
        <v>14097</v>
      </c>
      <c r="F2783" s="3" t="s">
        <v>11280</v>
      </c>
      <c r="G2783" s="3" t="s">
        <v>16914</v>
      </c>
      <c r="H2783" s="3" t="s">
        <v>19731</v>
      </c>
      <c r="I2783" s="3" t="s">
        <v>22548</v>
      </c>
    </row>
    <row r="2784" spans="1:9" x14ac:dyDescent="0.25">
      <c r="A2784" s="3" t="s">
        <v>49</v>
      </c>
      <c r="B2784" s="3" t="s">
        <v>2830</v>
      </c>
      <c r="C2784" s="3" t="s">
        <v>5647</v>
      </c>
      <c r="D2784" s="3" t="s">
        <v>8464</v>
      </c>
      <c r="E2784" s="3" t="s">
        <v>14098</v>
      </c>
      <c r="F2784" s="3" t="s">
        <v>11281</v>
      </c>
      <c r="G2784" s="3" t="s">
        <v>16915</v>
      </c>
      <c r="H2784" s="3" t="s">
        <v>19732</v>
      </c>
      <c r="I2784" s="3" t="s">
        <v>22549</v>
      </c>
    </row>
    <row r="2785" spans="1:9" x14ac:dyDescent="0.25">
      <c r="A2785" s="3" t="s">
        <v>49</v>
      </c>
      <c r="B2785" s="3" t="s">
        <v>2831</v>
      </c>
      <c r="C2785" s="3" t="s">
        <v>5648</v>
      </c>
      <c r="D2785" s="3" t="s">
        <v>8465</v>
      </c>
      <c r="E2785" s="3" t="s">
        <v>14099</v>
      </c>
      <c r="F2785" s="3" t="s">
        <v>11282</v>
      </c>
      <c r="G2785" s="3" t="s">
        <v>16916</v>
      </c>
      <c r="H2785" s="3" t="s">
        <v>19733</v>
      </c>
      <c r="I2785" s="3" t="s">
        <v>22550</v>
      </c>
    </row>
    <row r="2786" spans="1:9" x14ac:dyDescent="0.25">
      <c r="A2786" s="3" t="s">
        <v>49</v>
      </c>
      <c r="B2786" s="3" t="s">
        <v>2832</v>
      </c>
      <c r="C2786" s="3" t="s">
        <v>5649</v>
      </c>
      <c r="D2786" s="3" t="s">
        <v>8466</v>
      </c>
      <c r="E2786" s="3" t="s">
        <v>14100</v>
      </c>
      <c r="F2786" s="3" t="s">
        <v>11283</v>
      </c>
      <c r="G2786" s="3" t="s">
        <v>16917</v>
      </c>
      <c r="H2786" s="3" t="s">
        <v>19734</v>
      </c>
      <c r="I2786" s="3" t="s">
        <v>22551</v>
      </c>
    </row>
    <row r="2787" spans="1:9" x14ac:dyDescent="0.25">
      <c r="A2787" s="3" t="s">
        <v>49</v>
      </c>
      <c r="B2787" s="3" t="s">
        <v>2833</v>
      </c>
      <c r="C2787" s="3" t="s">
        <v>5650</v>
      </c>
      <c r="D2787" s="3" t="s">
        <v>8467</v>
      </c>
      <c r="E2787" s="3" t="s">
        <v>14101</v>
      </c>
      <c r="F2787" s="3" t="s">
        <v>11284</v>
      </c>
      <c r="G2787" s="3" t="s">
        <v>16918</v>
      </c>
      <c r="H2787" s="3" t="s">
        <v>19735</v>
      </c>
      <c r="I2787" s="3" t="s">
        <v>22552</v>
      </c>
    </row>
    <row r="2788" spans="1:9" x14ac:dyDescent="0.25">
      <c r="A2788" s="3" t="s">
        <v>49</v>
      </c>
      <c r="B2788" s="3" t="s">
        <v>2834</v>
      </c>
      <c r="C2788" s="3" t="s">
        <v>5651</v>
      </c>
      <c r="D2788" s="3" t="s">
        <v>8468</v>
      </c>
      <c r="E2788" s="3" t="s">
        <v>14102</v>
      </c>
      <c r="F2788" s="3" t="s">
        <v>11285</v>
      </c>
      <c r="G2788" s="3" t="s">
        <v>16919</v>
      </c>
      <c r="H2788" s="3" t="s">
        <v>19736</v>
      </c>
      <c r="I2788" s="3" t="s">
        <v>22553</v>
      </c>
    </row>
    <row r="2789" spans="1:9" x14ac:dyDescent="0.25">
      <c r="A2789" s="3" t="s">
        <v>49</v>
      </c>
      <c r="B2789" s="3" t="s">
        <v>2835</v>
      </c>
      <c r="C2789" s="3" t="s">
        <v>5652</v>
      </c>
      <c r="D2789" s="3" t="s">
        <v>8469</v>
      </c>
      <c r="E2789" s="3" t="s">
        <v>14103</v>
      </c>
      <c r="F2789" s="3" t="s">
        <v>11286</v>
      </c>
      <c r="G2789" s="3" t="s">
        <v>16920</v>
      </c>
      <c r="H2789" s="3" t="s">
        <v>19737</v>
      </c>
      <c r="I2789" s="3" t="s">
        <v>22554</v>
      </c>
    </row>
    <row r="2790" spans="1:9" x14ac:dyDescent="0.25">
      <c r="A2790" s="3" t="s">
        <v>49</v>
      </c>
      <c r="B2790" s="3" t="s">
        <v>2836</v>
      </c>
      <c r="C2790" s="3" t="s">
        <v>5653</v>
      </c>
      <c r="D2790" s="3" t="s">
        <v>8470</v>
      </c>
      <c r="E2790" s="3" t="s">
        <v>14104</v>
      </c>
      <c r="F2790" s="3" t="s">
        <v>11287</v>
      </c>
      <c r="G2790" s="3" t="s">
        <v>16921</v>
      </c>
      <c r="H2790" s="3" t="s">
        <v>19738</v>
      </c>
      <c r="I2790" s="3" t="s">
        <v>22555</v>
      </c>
    </row>
    <row r="2791" spans="1:9" x14ac:dyDescent="0.25">
      <c r="A2791" s="3" t="s">
        <v>49</v>
      </c>
      <c r="B2791" s="3" t="s">
        <v>2837</v>
      </c>
      <c r="C2791" s="3" t="s">
        <v>5654</v>
      </c>
      <c r="D2791" s="3" t="s">
        <v>8471</v>
      </c>
      <c r="E2791" s="3" t="s">
        <v>14105</v>
      </c>
      <c r="F2791" s="3" t="s">
        <v>11288</v>
      </c>
      <c r="G2791" s="3" t="s">
        <v>16922</v>
      </c>
      <c r="H2791" s="3" t="s">
        <v>19739</v>
      </c>
      <c r="I2791" s="3" t="s">
        <v>22556</v>
      </c>
    </row>
    <row r="2792" spans="1:9" x14ac:dyDescent="0.25">
      <c r="A2792" s="3" t="s">
        <v>49</v>
      </c>
      <c r="B2792" s="3" t="s">
        <v>2838</v>
      </c>
      <c r="C2792" s="3" t="s">
        <v>5655</v>
      </c>
      <c r="D2792" s="3" t="s">
        <v>8472</v>
      </c>
      <c r="E2792" s="3" t="s">
        <v>14106</v>
      </c>
      <c r="F2792" s="3" t="s">
        <v>11289</v>
      </c>
      <c r="G2792" s="3" t="s">
        <v>16923</v>
      </c>
      <c r="H2792" s="3" t="s">
        <v>19740</v>
      </c>
      <c r="I2792" s="3" t="s">
        <v>22557</v>
      </c>
    </row>
    <row r="2793" spans="1:9" x14ac:dyDescent="0.25">
      <c r="A2793" s="3" t="s">
        <v>49</v>
      </c>
      <c r="B2793" s="3" t="s">
        <v>2839</v>
      </c>
      <c r="C2793" s="3" t="s">
        <v>5656</v>
      </c>
      <c r="D2793" s="3" t="s">
        <v>8473</v>
      </c>
      <c r="E2793" s="3" t="s">
        <v>14107</v>
      </c>
      <c r="F2793" s="3" t="s">
        <v>11290</v>
      </c>
      <c r="G2793" s="3" t="s">
        <v>16924</v>
      </c>
      <c r="H2793" s="3" t="s">
        <v>19741</v>
      </c>
      <c r="I2793" s="3" t="s">
        <v>22558</v>
      </c>
    </row>
    <row r="2794" spans="1:9" x14ac:dyDescent="0.25">
      <c r="A2794" s="3" t="s">
        <v>49</v>
      </c>
      <c r="B2794" s="3" t="s">
        <v>2840</v>
      </c>
      <c r="C2794" s="3" t="s">
        <v>5657</v>
      </c>
      <c r="D2794" s="3" t="s">
        <v>8474</v>
      </c>
      <c r="E2794" s="3" t="s">
        <v>14108</v>
      </c>
      <c r="F2794" s="3" t="s">
        <v>11291</v>
      </c>
      <c r="G2794" s="3" t="s">
        <v>16925</v>
      </c>
      <c r="H2794" s="3" t="s">
        <v>19742</v>
      </c>
      <c r="I2794" s="3" t="s">
        <v>22559</v>
      </c>
    </row>
    <row r="2795" spans="1:9" x14ac:dyDescent="0.25">
      <c r="A2795" s="3" t="s">
        <v>49</v>
      </c>
      <c r="B2795" s="3" t="s">
        <v>2841</v>
      </c>
      <c r="C2795" s="3" t="s">
        <v>5658</v>
      </c>
      <c r="D2795" s="3" t="s">
        <v>8475</v>
      </c>
      <c r="E2795" s="3" t="s">
        <v>14109</v>
      </c>
      <c r="F2795" s="3" t="s">
        <v>11292</v>
      </c>
      <c r="G2795" s="3" t="s">
        <v>16926</v>
      </c>
      <c r="H2795" s="3" t="s">
        <v>19743</v>
      </c>
      <c r="I2795" s="3" t="s">
        <v>22560</v>
      </c>
    </row>
    <row r="2796" spans="1:9" x14ac:dyDescent="0.25">
      <c r="A2796" s="3" t="s">
        <v>49</v>
      </c>
      <c r="B2796" s="3" t="s">
        <v>2842</v>
      </c>
      <c r="C2796" s="3" t="s">
        <v>5659</v>
      </c>
      <c r="D2796" s="3" t="s">
        <v>8476</v>
      </c>
      <c r="E2796" s="3" t="s">
        <v>14110</v>
      </c>
      <c r="F2796" s="3" t="s">
        <v>11293</v>
      </c>
      <c r="G2796" s="3" t="s">
        <v>16927</v>
      </c>
      <c r="H2796" s="3" t="s">
        <v>19744</v>
      </c>
      <c r="I2796" s="3" t="s">
        <v>22561</v>
      </c>
    </row>
    <row r="2797" spans="1:9" x14ac:dyDescent="0.25">
      <c r="A2797" s="3" t="s">
        <v>49</v>
      </c>
      <c r="B2797" s="3" t="s">
        <v>2843</v>
      </c>
      <c r="C2797" s="3" t="s">
        <v>5660</v>
      </c>
      <c r="D2797" s="3" t="s">
        <v>8477</v>
      </c>
      <c r="E2797" s="3" t="s">
        <v>14111</v>
      </c>
      <c r="F2797" s="3" t="s">
        <v>11294</v>
      </c>
      <c r="G2797" s="3" t="s">
        <v>16928</v>
      </c>
      <c r="H2797" s="3" t="s">
        <v>19745</v>
      </c>
      <c r="I2797" s="3" t="s">
        <v>22562</v>
      </c>
    </row>
    <row r="2798" spans="1:9" x14ac:dyDescent="0.25">
      <c r="A2798" s="3" t="s">
        <v>49</v>
      </c>
      <c r="B2798" s="3" t="s">
        <v>2844</v>
      </c>
      <c r="C2798" s="3" t="s">
        <v>5661</v>
      </c>
      <c r="D2798" s="3" t="s">
        <v>8478</v>
      </c>
      <c r="E2798" s="3" t="s">
        <v>14112</v>
      </c>
      <c r="F2798" s="3" t="s">
        <v>11295</v>
      </c>
      <c r="G2798" s="3" t="s">
        <v>16929</v>
      </c>
      <c r="H2798" s="3" t="s">
        <v>19746</v>
      </c>
      <c r="I2798" s="3" t="s">
        <v>22563</v>
      </c>
    </row>
    <row r="2799" spans="1:9" x14ac:dyDescent="0.25">
      <c r="A2799" s="3" t="s">
        <v>49</v>
      </c>
      <c r="B2799" s="3" t="s">
        <v>2845</v>
      </c>
      <c r="C2799" s="3" t="s">
        <v>5662</v>
      </c>
      <c r="D2799" s="3" t="s">
        <v>8479</v>
      </c>
      <c r="E2799" s="3" t="s">
        <v>14113</v>
      </c>
      <c r="F2799" s="3" t="s">
        <v>11296</v>
      </c>
      <c r="G2799" s="3" t="s">
        <v>16930</v>
      </c>
      <c r="H2799" s="3" t="s">
        <v>19747</v>
      </c>
      <c r="I2799" s="3" t="s">
        <v>22564</v>
      </c>
    </row>
    <row r="2800" spans="1:9" x14ac:dyDescent="0.25">
      <c r="A2800" s="3" t="s">
        <v>49</v>
      </c>
      <c r="B2800" s="3" t="s">
        <v>2846</v>
      </c>
      <c r="C2800" s="3" t="s">
        <v>5663</v>
      </c>
      <c r="D2800" s="3" t="s">
        <v>8480</v>
      </c>
      <c r="E2800" s="3" t="s">
        <v>14114</v>
      </c>
      <c r="F2800" s="3" t="s">
        <v>11297</v>
      </c>
      <c r="G2800" s="3" t="s">
        <v>16931</v>
      </c>
      <c r="H2800" s="3" t="s">
        <v>19748</v>
      </c>
      <c r="I2800" s="3" t="s">
        <v>22565</v>
      </c>
    </row>
    <row r="2801" spans="1:9" x14ac:dyDescent="0.25">
      <c r="A2801" s="3" t="s">
        <v>49</v>
      </c>
      <c r="B2801" s="3" t="s">
        <v>2847</v>
      </c>
      <c r="C2801" s="3" t="s">
        <v>5664</v>
      </c>
      <c r="D2801" s="3" t="s">
        <v>8481</v>
      </c>
      <c r="E2801" s="3" t="s">
        <v>14115</v>
      </c>
      <c r="F2801" s="3" t="s">
        <v>11298</v>
      </c>
      <c r="G2801" s="3" t="s">
        <v>16932</v>
      </c>
      <c r="H2801" s="3" t="s">
        <v>19749</v>
      </c>
      <c r="I2801" s="3" t="s">
        <v>22566</v>
      </c>
    </row>
    <row r="2802" spans="1:9" x14ac:dyDescent="0.25">
      <c r="A2802" s="3" t="s">
        <v>49</v>
      </c>
      <c r="B2802" s="3" t="s">
        <v>2848</v>
      </c>
      <c r="C2802" s="3" t="s">
        <v>5665</v>
      </c>
      <c r="D2802" s="3" t="s">
        <v>8482</v>
      </c>
      <c r="E2802" s="3" t="s">
        <v>14116</v>
      </c>
      <c r="F2802" s="3" t="s">
        <v>11299</v>
      </c>
      <c r="G2802" s="3" t="s">
        <v>16933</v>
      </c>
      <c r="H2802" s="3" t="s">
        <v>19750</v>
      </c>
      <c r="I2802" s="3" t="s">
        <v>22567</v>
      </c>
    </row>
    <row r="2803" spans="1:9" x14ac:dyDescent="0.25">
      <c r="A2803" s="3" t="s">
        <v>49</v>
      </c>
      <c r="B2803" s="3" t="s">
        <v>2849</v>
      </c>
      <c r="C2803" s="3" t="s">
        <v>5666</v>
      </c>
      <c r="D2803" s="3" t="s">
        <v>8483</v>
      </c>
      <c r="E2803" s="3" t="s">
        <v>14117</v>
      </c>
      <c r="F2803" s="3" t="s">
        <v>11300</v>
      </c>
      <c r="G2803" s="3" t="s">
        <v>16934</v>
      </c>
      <c r="H2803" s="3" t="s">
        <v>19751</v>
      </c>
      <c r="I2803" s="3" t="s">
        <v>22568</v>
      </c>
    </row>
    <row r="2804" spans="1:9" x14ac:dyDescent="0.25">
      <c r="A2804" s="3" t="s">
        <v>49</v>
      </c>
      <c r="B2804" s="3" t="s">
        <v>2850</v>
      </c>
      <c r="C2804" s="3" t="s">
        <v>5667</v>
      </c>
      <c r="D2804" s="3" t="s">
        <v>8484</v>
      </c>
      <c r="E2804" s="3" t="s">
        <v>14118</v>
      </c>
      <c r="F2804" s="3" t="s">
        <v>11301</v>
      </c>
      <c r="G2804" s="3" t="s">
        <v>16935</v>
      </c>
      <c r="H2804" s="3" t="s">
        <v>19752</v>
      </c>
      <c r="I2804" s="3" t="s">
        <v>22569</v>
      </c>
    </row>
    <row r="2805" spans="1:9" x14ac:dyDescent="0.25">
      <c r="A2805" s="3" t="s">
        <v>49</v>
      </c>
      <c r="B2805" s="3" t="s">
        <v>2851</v>
      </c>
      <c r="C2805" s="3" t="s">
        <v>5668</v>
      </c>
      <c r="D2805" s="3" t="s">
        <v>8485</v>
      </c>
      <c r="E2805" s="3" t="s">
        <v>14119</v>
      </c>
      <c r="F2805" s="3" t="s">
        <v>11302</v>
      </c>
      <c r="G2805" s="3" t="s">
        <v>16936</v>
      </c>
      <c r="H2805" s="3" t="s">
        <v>19753</v>
      </c>
      <c r="I2805" s="3" t="s">
        <v>22570</v>
      </c>
    </row>
    <row r="2806" spans="1:9" x14ac:dyDescent="0.25">
      <c r="A2806" s="3" t="s">
        <v>49</v>
      </c>
      <c r="B2806" s="3" t="s">
        <v>2852</v>
      </c>
      <c r="C2806" s="3" t="s">
        <v>5669</v>
      </c>
      <c r="D2806" s="3" t="s">
        <v>8486</v>
      </c>
      <c r="E2806" s="3" t="s">
        <v>14120</v>
      </c>
      <c r="F2806" s="3" t="s">
        <v>11303</v>
      </c>
      <c r="G2806" s="3" t="s">
        <v>16937</v>
      </c>
      <c r="H2806" s="3" t="s">
        <v>19754</v>
      </c>
      <c r="I2806" s="3" t="s">
        <v>22571</v>
      </c>
    </row>
    <row r="2807" spans="1:9" x14ac:dyDescent="0.25">
      <c r="A2807" s="3" t="s">
        <v>49</v>
      </c>
      <c r="B2807" s="3" t="s">
        <v>2853</v>
      </c>
      <c r="C2807" s="3" t="s">
        <v>5670</v>
      </c>
      <c r="D2807" s="3" t="s">
        <v>8487</v>
      </c>
      <c r="E2807" s="3" t="s">
        <v>14121</v>
      </c>
      <c r="F2807" s="3" t="s">
        <v>11304</v>
      </c>
      <c r="G2807" s="3" t="s">
        <v>16938</v>
      </c>
      <c r="H2807" s="3" t="s">
        <v>19755</v>
      </c>
      <c r="I2807" s="3" t="s">
        <v>22572</v>
      </c>
    </row>
    <row r="2808" spans="1:9" x14ac:dyDescent="0.25">
      <c r="A2808" s="3" t="s">
        <v>49</v>
      </c>
      <c r="B2808" s="3" t="s">
        <v>2854</v>
      </c>
      <c r="C2808" s="3" t="s">
        <v>5671</v>
      </c>
      <c r="D2808" s="3" t="s">
        <v>8488</v>
      </c>
      <c r="E2808" s="3" t="s">
        <v>14122</v>
      </c>
      <c r="F2808" s="3" t="s">
        <v>11305</v>
      </c>
      <c r="G2808" s="3" t="s">
        <v>16939</v>
      </c>
      <c r="H2808" s="3" t="s">
        <v>19756</v>
      </c>
      <c r="I2808" s="3" t="s">
        <v>22573</v>
      </c>
    </row>
    <row r="2809" spans="1:9" x14ac:dyDescent="0.25">
      <c r="A2809" s="3" t="s">
        <v>49</v>
      </c>
      <c r="B2809" s="3" t="s">
        <v>2855</v>
      </c>
      <c r="C2809" s="3" t="s">
        <v>5672</v>
      </c>
      <c r="D2809" s="3" t="s">
        <v>8489</v>
      </c>
      <c r="E2809" s="3" t="s">
        <v>14123</v>
      </c>
      <c r="F2809" s="3" t="s">
        <v>11306</v>
      </c>
      <c r="G2809" s="3" t="s">
        <v>16940</v>
      </c>
      <c r="H2809" s="3" t="s">
        <v>19757</v>
      </c>
      <c r="I2809" s="3" t="s">
        <v>22574</v>
      </c>
    </row>
    <row r="2810" spans="1:9" x14ac:dyDescent="0.25">
      <c r="A2810" s="3" t="s">
        <v>49</v>
      </c>
      <c r="B2810" s="3" t="s">
        <v>2856</v>
      </c>
      <c r="C2810" s="3" t="s">
        <v>5673</v>
      </c>
      <c r="D2810" s="3" t="s">
        <v>8490</v>
      </c>
      <c r="E2810" s="3" t="s">
        <v>14124</v>
      </c>
      <c r="F2810" s="3" t="s">
        <v>11307</v>
      </c>
      <c r="G2810" s="3" t="s">
        <v>16941</v>
      </c>
      <c r="H2810" s="3" t="s">
        <v>19758</v>
      </c>
      <c r="I2810" s="3" t="s">
        <v>22575</v>
      </c>
    </row>
    <row r="2811" spans="1:9" x14ac:dyDescent="0.25">
      <c r="A2811" s="3" t="s">
        <v>49</v>
      </c>
      <c r="B2811" s="3" t="s">
        <v>2857</v>
      </c>
      <c r="C2811" s="3" t="s">
        <v>5674</v>
      </c>
      <c r="D2811" s="3" t="s">
        <v>8491</v>
      </c>
      <c r="E2811" s="3" t="s">
        <v>14125</v>
      </c>
      <c r="F2811" s="3" t="s">
        <v>11308</v>
      </c>
      <c r="G2811" s="3" t="s">
        <v>16942</v>
      </c>
      <c r="H2811" s="3" t="s">
        <v>19759</v>
      </c>
      <c r="I2811" s="3" t="s">
        <v>22576</v>
      </c>
    </row>
    <row r="2812" spans="1:9" x14ac:dyDescent="0.25">
      <c r="A2812" s="3" t="s">
        <v>49</v>
      </c>
      <c r="B2812" s="3" t="s">
        <v>2858</v>
      </c>
      <c r="C2812" s="3" t="s">
        <v>5675</v>
      </c>
      <c r="D2812" s="3" t="s">
        <v>8492</v>
      </c>
      <c r="E2812" s="3" t="s">
        <v>14126</v>
      </c>
      <c r="F2812" s="3" t="s">
        <v>11309</v>
      </c>
      <c r="G2812" s="3" t="s">
        <v>16943</v>
      </c>
      <c r="H2812" s="3" t="s">
        <v>19760</v>
      </c>
      <c r="I2812" s="3" t="s">
        <v>22577</v>
      </c>
    </row>
    <row r="2813" spans="1:9" x14ac:dyDescent="0.25">
      <c r="A2813" s="3" t="s">
        <v>49</v>
      </c>
      <c r="B2813" s="3" t="s">
        <v>2859</v>
      </c>
      <c r="C2813" s="3" t="s">
        <v>5676</v>
      </c>
      <c r="D2813" s="3" t="s">
        <v>8493</v>
      </c>
      <c r="E2813" s="3" t="s">
        <v>14127</v>
      </c>
      <c r="F2813" s="3" t="s">
        <v>11310</v>
      </c>
      <c r="G2813" s="3" t="s">
        <v>16944</v>
      </c>
      <c r="H2813" s="3" t="s">
        <v>19761</v>
      </c>
      <c r="I2813" s="3" t="s">
        <v>22578</v>
      </c>
    </row>
    <row r="2814" spans="1:9" x14ac:dyDescent="0.25">
      <c r="A2814" s="3" t="s">
        <v>49</v>
      </c>
      <c r="B2814" s="3" t="s">
        <v>2860</v>
      </c>
      <c r="C2814" s="3" t="s">
        <v>5677</v>
      </c>
      <c r="D2814" s="3" t="s">
        <v>8494</v>
      </c>
      <c r="E2814" s="3" t="s">
        <v>14128</v>
      </c>
      <c r="F2814" s="3" t="s">
        <v>11311</v>
      </c>
      <c r="G2814" s="3" t="s">
        <v>16945</v>
      </c>
      <c r="H2814" s="3" t="s">
        <v>19762</v>
      </c>
      <c r="I2814" s="3" t="s">
        <v>22579</v>
      </c>
    </row>
    <row r="2815" spans="1:9" x14ac:dyDescent="0.25">
      <c r="A2815" s="3" t="s">
        <v>49</v>
      </c>
      <c r="B2815" s="3" t="s">
        <v>2861</v>
      </c>
      <c r="C2815" s="3" t="s">
        <v>5678</v>
      </c>
      <c r="D2815" s="3" t="s">
        <v>8495</v>
      </c>
      <c r="E2815" s="3" t="s">
        <v>14129</v>
      </c>
      <c r="F2815" s="3" t="s">
        <v>11312</v>
      </c>
      <c r="G2815" s="3" t="s">
        <v>16946</v>
      </c>
      <c r="H2815" s="3" t="s">
        <v>19763</v>
      </c>
      <c r="I2815" s="3" t="s">
        <v>22580</v>
      </c>
    </row>
    <row r="2816" spans="1:9" x14ac:dyDescent="0.25">
      <c r="A2816" s="3" t="s">
        <v>49</v>
      </c>
      <c r="B2816" s="3" t="s">
        <v>2862</v>
      </c>
      <c r="C2816" s="3" t="s">
        <v>5679</v>
      </c>
      <c r="D2816" s="3" t="s">
        <v>8496</v>
      </c>
      <c r="E2816" s="3" t="s">
        <v>14130</v>
      </c>
      <c r="F2816" s="3" t="s">
        <v>11313</v>
      </c>
      <c r="G2816" s="3" t="s">
        <v>16947</v>
      </c>
      <c r="H2816" s="3" t="s">
        <v>19764</v>
      </c>
      <c r="I2816" s="3" t="s">
        <v>22581</v>
      </c>
    </row>
    <row r="2817" spans="1:9" x14ac:dyDescent="0.25">
      <c r="A2817" s="3" t="s">
        <v>49</v>
      </c>
      <c r="B2817" s="3" t="s">
        <v>2863</v>
      </c>
      <c r="C2817" s="3" t="s">
        <v>5680</v>
      </c>
      <c r="D2817" s="3" t="s">
        <v>8497</v>
      </c>
      <c r="E2817" s="3" t="s">
        <v>14131</v>
      </c>
      <c r="F2817" s="3" t="s">
        <v>11314</v>
      </c>
      <c r="G2817" s="3" t="s">
        <v>16948</v>
      </c>
      <c r="H2817" s="3" t="s">
        <v>19765</v>
      </c>
      <c r="I2817" s="3" t="s">
        <v>22582</v>
      </c>
    </row>
    <row r="2818" spans="1:9" x14ac:dyDescent="0.25">
      <c r="A2818" s="3" t="s">
        <v>49</v>
      </c>
      <c r="B2818" s="3" t="s">
        <v>2864</v>
      </c>
      <c r="C2818" s="3" t="s">
        <v>5681</v>
      </c>
      <c r="D2818" s="3" t="s">
        <v>8498</v>
      </c>
      <c r="E2818" s="3" t="s">
        <v>14132</v>
      </c>
      <c r="F2818" s="3" t="s">
        <v>11315</v>
      </c>
      <c r="G2818" s="3" t="s">
        <v>16949</v>
      </c>
      <c r="H2818" s="3" t="s">
        <v>19766</v>
      </c>
      <c r="I2818" s="3" t="s">
        <v>22583</v>
      </c>
    </row>
    <row r="2819" spans="1:9" x14ac:dyDescent="0.25">
      <c r="A2819" s="3" t="s">
        <v>49</v>
      </c>
      <c r="B2819" s="3" t="s">
        <v>2865</v>
      </c>
      <c r="C2819" s="3" t="s">
        <v>5682</v>
      </c>
      <c r="D2819" s="3" t="s">
        <v>8499</v>
      </c>
      <c r="E2819" s="3" t="s">
        <v>14133</v>
      </c>
      <c r="F2819" s="3" t="s">
        <v>11316</v>
      </c>
      <c r="G2819" s="3" t="s">
        <v>16950</v>
      </c>
      <c r="H2819" s="3" t="s">
        <v>19767</v>
      </c>
      <c r="I2819" s="3" t="s">
        <v>22584</v>
      </c>
    </row>
    <row r="2820" spans="1:9" x14ac:dyDescent="0.25">
      <c r="A2820" s="3" t="s">
        <v>49</v>
      </c>
      <c r="B2820" s="3" t="s">
        <v>2866</v>
      </c>
      <c r="C2820" s="3" t="s">
        <v>5683</v>
      </c>
      <c r="D2820" s="3" t="s">
        <v>8500</v>
      </c>
      <c r="E2820" s="3" t="s">
        <v>14134</v>
      </c>
      <c r="F2820" s="3" t="s">
        <v>11317</v>
      </c>
      <c r="G2820" s="3" t="s">
        <v>16951</v>
      </c>
      <c r="H2820" s="3" t="s">
        <v>19768</v>
      </c>
      <c r="I2820" s="3" t="s">
        <v>22585</v>
      </c>
    </row>
    <row r="2821" spans="1:9" x14ac:dyDescent="0.25">
      <c r="A2821" s="3" t="s">
        <v>49</v>
      </c>
      <c r="B2821" s="3" t="s">
        <v>25124</v>
      </c>
      <c r="C2821" s="3" t="s">
        <v>25163</v>
      </c>
      <c r="D2821" s="3" t="s">
        <v>25202</v>
      </c>
      <c r="E2821" s="3" t="s">
        <v>25280</v>
      </c>
      <c r="F2821" s="3" t="s">
        <v>25241</v>
      </c>
      <c r="G2821" s="3" t="s">
        <v>25319</v>
      </c>
      <c r="H2821" s="3" t="s">
        <v>25358</v>
      </c>
      <c r="I2821" s="3" t="s">
        <v>25397</v>
      </c>
    </row>
    <row r="2822" spans="1:9" x14ac:dyDescent="0.25">
      <c r="A2822" s="3" t="s">
        <v>49</v>
      </c>
      <c r="B2822" s="3" t="s">
        <v>25125</v>
      </c>
      <c r="C2822" s="3" t="s">
        <v>25164</v>
      </c>
      <c r="D2822" s="3" t="s">
        <v>25203</v>
      </c>
      <c r="E2822" s="3" t="s">
        <v>25281</v>
      </c>
      <c r="F2822" s="3" t="s">
        <v>25242</v>
      </c>
      <c r="G2822" s="3" t="s">
        <v>25320</v>
      </c>
      <c r="H2822" s="3" t="s">
        <v>25359</v>
      </c>
      <c r="I2822" s="3" t="s">
        <v>25398</v>
      </c>
    </row>
    <row r="2823" spans="1:9" x14ac:dyDescent="0.25">
      <c r="A2823" s="3" t="s">
        <v>49</v>
      </c>
      <c r="B2823" s="3" t="s">
        <v>25126</v>
      </c>
      <c r="C2823" s="3" t="s">
        <v>25165</v>
      </c>
      <c r="D2823" s="3" t="s">
        <v>25204</v>
      </c>
      <c r="E2823" s="3" t="s">
        <v>25282</v>
      </c>
      <c r="F2823" s="3" t="s">
        <v>25243</v>
      </c>
      <c r="G2823" s="3" t="s">
        <v>25321</v>
      </c>
      <c r="H2823" s="3" t="s">
        <v>25360</v>
      </c>
      <c r="I2823" s="3" t="s">
        <v>25399</v>
      </c>
    </row>
    <row r="2824" spans="1:9" x14ac:dyDescent="0.25">
      <c r="A2824" s="3" t="s">
        <v>49</v>
      </c>
      <c r="B2824" s="3" t="s">
        <v>25127</v>
      </c>
      <c r="C2824" s="3" t="s">
        <v>25166</v>
      </c>
      <c r="D2824" s="3" t="s">
        <v>25205</v>
      </c>
      <c r="E2824" s="3" t="s">
        <v>25283</v>
      </c>
      <c r="F2824" s="3" t="s">
        <v>25244</v>
      </c>
      <c r="G2824" s="3" t="s">
        <v>25322</v>
      </c>
      <c r="H2824" s="3" t="s">
        <v>25361</v>
      </c>
      <c r="I2824" s="3" t="s">
        <v>25400</v>
      </c>
    </row>
    <row r="2825" spans="1:9" x14ac:dyDescent="0.25">
      <c r="A2825" s="3" t="s">
        <v>49</v>
      </c>
      <c r="B2825" s="3" t="s">
        <v>25128</v>
      </c>
      <c r="C2825" s="3" t="s">
        <v>25167</v>
      </c>
      <c r="D2825" s="3" t="s">
        <v>25206</v>
      </c>
      <c r="E2825" s="3" t="s">
        <v>25284</v>
      </c>
      <c r="F2825" s="3" t="s">
        <v>25245</v>
      </c>
      <c r="G2825" s="3" t="s">
        <v>25323</v>
      </c>
      <c r="H2825" s="3" t="s">
        <v>25362</v>
      </c>
      <c r="I2825" s="3" t="s">
        <v>25401</v>
      </c>
    </row>
    <row r="2826" spans="1:9" x14ac:dyDescent="0.25">
      <c r="A2826" s="3" t="s">
        <v>49</v>
      </c>
      <c r="B2826" s="3" t="s">
        <v>25129</v>
      </c>
      <c r="C2826" s="3" t="s">
        <v>25168</v>
      </c>
      <c r="D2826" s="3" t="s">
        <v>25207</v>
      </c>
      <c r="E2826" s="3" t="s">
        <v>25285</v>
      </c>
      <c r="F2826" s="3" t="s">
        <v>25246</v>
      </c>
      <c r="G2826" s="3" t="s">
        <v>25324</v>
      </c>
      <c r="H2826" s="3" t="s">
        <v>25363</v>
      </c>
      <c r="I2826" s="3" t="s">
        <v>25402</v>
      </c>
    </row>
    <row r="2827" spans="1:9" x14ac:dyDescent="0.25">
      <c r="A2827" s="3" t="s">
        <v>49</v>
      </c>
      <c r="B2827" s="3" t="s">
        <v>25130</v>
      </c>
      <c r="C2827" s="3" t="s">
        <v>25169</v>
      </c>
      <c r="D2827" s="3" t="s">
        <v>25208</v>
      </c>
      <c r="E2827" s="3" t="s">
        <v>25286</v>
      </c>
      <c r="F2827" s="3" t="s">
        <v>25247</v>
      </c>
      <c r="G2827" s="3" t="s">
        <v>25325</v>
      </c>
      <c r="H2827" s="3" t="s">
        <v>25364</v>
      </c>
      <c r="I2827" s="3" t="s">
        <v>25403</v>
      </c>
    </row>
    <row r="2828" spans="1:9" x14ac:dyDescent="0.25">
      <c r="A2828" s="3" t="s">
        <v>49</v>
      </c>
      <c r="B2828" s="3" t="s">
        <v>25131</v>
      </c>
      <c r="C2828" s="3" t="s">
        <v>25170</v>
      </c>
      <c r="D2828" s="3" t="s">
        <v>25209</v>
      </c>
      <c r="E2828" s="3" t="s">
        <v>25287</v>
      </c>
      <c r="F2828" s="3" t="s">
        <v>25248</v>
      </c>
      <c r="G2828" s="3" t="s">
        <v>25326</v>
      </c>
      <c r="H2828" s="3" t="s">
        <v>25365</v>
      </c>
      <c r="I2828" s="3" t="s">
        <v>25404</v>
      </c>
    </row>
    <row r="2829" spans="1:9" x14ac:dyDescent="0.25">
      <c r="A2829" s="3" t="s">
        <v>49</v>
      </c>
      <c r="B2829" s="3" t="s">
        <v>25132</v>
      </c>
      <c r="C2829" s="3" t="s">
        <v>25171</v>
      </c>
      <c r="D2829" s="3" t="s">
        <v>25210</v>
      </c>
      <c r="E2829" s="3" t="s">
        <v>25288</v>
      </c>
      <c r="F2829" s="3" t="s">
        <v>25249</v>
      </c>
      <c r="G2829" s="3" t="s">
        <v>25327</v>
      </c>
      <c r="H2829" s="3" t="s">
        <v>25366</v>
      </c>
      <c r="I2829" s="3" t="s">
        <v>25405</v>
      </c>
    </row>
    <row r="2830" spans="1:9" x14ac:dyDescent="0.25">
      <c r="A2830" s="3" t="s">
        <v>49</v>
      </c>
      <c r="B2830" s="3" t="s">
        <v>25133</v>
      </c>
      <c r="C2830" s="3" t="s">
        <v>25172</v>
      </c>
      <c r="D2830" s="3" t="s">
        <v>25211</v>
      </c>
      <c r="E2830" s="3" t="s">
        <v>25289</v>
      </c>
      <c r="F2830" s="3" t="s">
        <v>25250</v>
      </c>
      <c r="G2830" s="3" t="s">
        <v>25328</v>
      </c>
      <c r="H2830" s="3" t="s">
        <v>25367</v>
      </c>
      <c r="I2830" s="3" t="s">
        <v>25406</v>
      </c>
    </row>
    <row r="2831" spans="1:9" x14ac:dyDescent="0.25">
      <c r="A2831" s="3" t="s">
        <v>49</v>
      </c>
      <c r="B2831" s="3" t="s">
        <v>25134</v>
      </c>
      <c r="C2831" s="3" t="s">
        <v>25173</v>
      </c>
      <c r="D2831" s="3" t="s">
        <v>25212</v>
      </c>
      <c r="E2831" s="3" t="s">
        <v>25290</v>
      </c>
      <c r="F2831" s="3" t="s">
        <v>25251</v>
      </c>
      <c r="G2831" s="3" t="s">
        <v>25329</v>
      </c>
      <c r="H2831" s="3" t="s">
        <v>25368</v>
      </c>
      <c r="I2831" s="3" t="s">
        <v>25407</v>
      </c>
    </row>
    <row r="2832" spans="1:9" x14ac:dyDescent="0.25">
      <c r="A2832" s="3" t="s">
        <v>49</v>
      </c>
      <c r="B2832" s="3" t="s">
        <v>25135</v>
      </c>
      <c r="C2832" s="3" t="s">
        <v>25174</v>
      </c>
      <c r="D2832" s="3" t="s">
        <v>25213</v>
      </c>
      <c r="E2832" s="3" t="s">
        <v>25291</v>
      </c>
      <c r="F2832" s="3" t="s">
        <v>25252</v>
      </c>
      <c r="G2832" s="3" t="s">
        <v>25330</v>
      </c>
      <c r="H2832" s="3" t="s">
        <v>25369</v>
      </c>
      <c r="I2832" s="3" t="s">
        <v>25408</v>
      </c>
    </row>
    <row r="2833" spans="1:9" x14ac:dyDescent="0.25">
      <c r="A2833" s="3" t="s">
        <v>49</v>
      </c>
      <c r="B2833" s="3" t="s">
        <v>25136</v>
      </c>
      <c r="C2833" s="3" t="s">
        <v>25175</v>
      </c>
      <c r="D2833" s="3" t="s">
        <v>25214</v>
      </c>
      <c r="E2833" s="3" t="s">
        <v>25292</v>
      </c>
      <c r="F2833" s="3" t="s">
        <v>25253</v>
      </c>
      <c r="G2833" s="3" t="s">
        <v>25331</v>
      </c>
      <c r="H2833" s="3" t="s">
        <v>25370</v>
      </c>
      <c r="I2833" s="3" t="s">
        <v>25409</v>
      </c>
    </row>
    <row r="2834" spans="1:9" x14ac:dyDescent="0.25">
      <c r="A2834" s="3" t="s">
        <v>49</v>
      </c>
      <c r="B2834" s="3" t="s">
        <v>25137</v>
      </c>
      <c r="C2834" s="3" t="s">
        <v>25176</v>
      </c>
      <c r="D2834" s="3" t="s">
        <v>25215</v>
      </c>
      <c r="E2834" s="3" t="s">
        <v>25293</v>
      </c>
      <c r="F2834" s="3" t="s">
        <v>25254</v>
      </c>
      <c r="G2834" s="3" t="s">
        <v>25332</v>
      </c>
      <c r="H2834" s="3" t="s">
        <v>25371</v>
      </c>
      <c r="I2834" s="3" t="s">
        <v>25410</v>
      </c>
    </row>
    <row r="2835" spans="1:9" x14ac:dyDescent="0.25">
      <c r="A2835" s="3" t="s">
        <v>49</v>
      </c>
      <c r="B2835" s="3" t="s">
        <v>25138</v>
      </c>
      <c r="C2835" s="3" t="s">
        <v>25177</v>
      </c>
      <c r="D2835" s="3" t="s">
        <v>25216</v>
      </c>
      <c r="E2835" s="3" t="s">
        <v>25294</v>
      </c>
      <c r="F2835" s="3" t="s">
        <v>25255</v>
      </c>
      <c r="G2835" s="3" t="s">
        <v>25333</v>
      </c>
      <c r="H2835" s="3" t="s">
        <v>25372</v>
      </c>
      <c r="I2835" s="3" t="s">
        <v>25411</v>
      </c>
    </row>
    <row r="2836" spans="1:9" x14ac:dyDescent="0.25">
      <c r="A2836" s="3" t="s">
        <v>49</v>
      </c>
      <c r="B2836" s="3" t="s">
        <v>25139</v>
      </c>
      <c r="C2836" s="3" t="s">
        <v>25178</v>
      </c>
      <c r="D2836" s="3" t="s">
        <v>25217</v>
      </c>
      <c r="E2836" s="3" t="s">
        <v>25295</v>
      </c>
      <c r="F2836" s="3" t="s">
        <v>25256</v>
      </c>
      <c r="G2836" s="3" t="s">
        <v>25334</v>
      </c>
      <c r="H2836" s="3" t="s">
        <v>25373</v>
      </c>
      <c r="I2836" s="3" t="s">
        <v>25412</v>
      </c>
    </row>
    <row r="2837" spans="1:9" x14ac:dyDescent="0.25">
      <c r="A2837" s="3" t="s">
        <v>49</v>
      </c>
      <c r="B2837" s="3" t="s">
        <v>25140</v>
      </c>
      <c r="C2837" s="3" t="s">
        <v>25179</v>
      </c>
      <c r="D2837" s="3" t="s">
        <v>25218</v>
      </c>
      <c r="E2837" s="3" t="s">
        <v>25296</v>
      </c>
      <c r="F2837" s="3" t="s">
        <v>25257</v>
      </c>
      <c r="G2837" s="3" t="s">
        <v>25335</v>
      </c>
      <c r="H2837" s="3" t="s">
        <v>25374</v>
      </c>
      <c r="I2837" s="3" t="s">
        <v>25413</v>
      </c>
    </row>
    <row r="2838" spans="1:9" x14ac:dyDescent="0.25">
      <c r="A2838" s="3" t="s">
        <v>49</v>
      </c>
      <c r="B2838" s="3" t="s">
        <v>25141</v>
      </c>
      <c r="C2838" s="3" t="s">
        <v>25180</v>
      </c>
      <c r="D2838" s="3" t="s">
        <v>25219</v>
      </c>
      <c r="E2838" s="3" t="s">
        <v>25297</v>
      </c>
      <c r="F2838" s="3" t="s">
        <v>25258</v>
      </c>
      <c r="G2838" s="3" t="s">
        <v>25336</v>
      </c>
      <c r="H2838" s="3" t="s">
        <v>25375</v>
      </c>
      <c r="I2838" s="3" t="s">
        <v>25414</v>
      </c>
    </row>
    <row r="2839" spans="1:9" x14ac:dyDescent="0.25">
      <c r="A2839" s="3" t="s">
        <v>49</v>
      </c>
      <c r="B2839" s="3" t="s">
        <v>25142</v>
      </c>
      <c r="C2839" s="3" t="s">
        <v>25181</v>
      </c>
      <c r="D2839" s="3" t="s">
        <v>25220</v>
      </c>
      <c r="E2839" s="3" t="s">
        <v>25298</v>
      </c>
      <c r="F2839" s="3" t="s">
        <v>25259</v>
      </c>
      <c r="G2839" s="3" t="s">
        <v>25337</v>
      </c>
      <c r="H2839" s="3" t="s">
        <v>25376</v>
      </c>
      <c r="I2839" s="3" t="s">
        <v>25415</v>
      </c>
    </row>
    <row r="2840" spans="1:9" x14ac:dyDescent="0.25">
      <c r="A2840" s="3" t="s">
        <v>49</v>
      </c>
      <c r="B2840" s="3" t="s">
        <v>25143</v>
      </c>
      <c r="C2840" s="3" t="s">
        <v>25182</v>
      </c>
      <c r="D2840" s="3" t="s">
        <v>25221</v>
      </c>
      <c r="E2840" s="3" t="s">
        <v>25299</v>
      </c>
      <c r="F2840" s="3" t="s">
        <v>25260</v>
      </c>
      <c r="G2840" s="3" t="s">
        <v>25338</v>
      </c>
      <c r="H2840" s="3" t="s">
        <v>25377</v>
      </c>
      <c r="I2840" s="3" t="s">
        <v>25416</v>
      </c>
    </row>
    <row r="2841" spans="1:9" x14ac:dyDescent="0.25">
      <c r="A2841" s="3" t="s">
        <v>49</v>
      </c>
      <c r="B2841" s="3" t="s">
        <v>25144</v>
      </c>
      <c r="C2841" s="3" t="s">
        <v>25183</v>
      </c>
      <c r="D2841" s="3" t="s">
        <v>25222</v>
      </c>
      <c r="E2841" s="3" t="s">
        <v>25300</v>
      </c>
      <c r="F2841" s="3" t="s">
        <v>25261</v>
      </c>
      <c r="G2841" s="3" t="s">
        <v>25339</v>
      </c>
      <c r="H2841" s="3" t="s">
        <v>25378</v>
      </c>
      <c r="I2841" s="3" t="s">
        <v>25417</v>
      </c>
    </row>
    <row r="2842" spans="1:9" x14ac:dyDescent="0.25">
      <c r="A2842" s="3" t="s">
        <v>49</v>
      </c>
      <c r="B2842" s="3" t="s">
        <v>25145</v>
      </c>
      <c r="C2842" s="3" t="s">
        <v>25184</v>
      </c>
      <c r="D2842" s="3" t="s">
        <v>25223</v>
      </c>
      <c r="E2842" s="3" t="s">
        <v>25301</v>
      </c>
      <c r="F2842" s="3" t="s">
        <v>25262</v>
      </c>
      <c r="G2842" s="3" t="s">
        <v>25340</v>
      </c>
      <c r="H2842" s="3" t="s">
        <v>25379</v>
      </c>
      <c r="I2842" s="3" t="s">
        <v>25418</v>
      </c>
    </row>
    <row r="2843" spans="1:9" x14ac:dyDescent="0.25">
      <c r="A2843" s="3" t="s">
        <v>49</v>
      </c>
      <c r="B2843" s="3" t="s">
        <v>25146</v>
      </c>
      <c r="C2843" s="3" t="s">
        <v>25185</v>
      </c>
      <c r="D2843" s="3" t="s">
        <v>25224</v>
      </c>
      <c r="E2843" s="3" t="s">
        <v>25302</v>
      </c>
      <c r="F2843" s="3" t="s">
        <v>25263</v>
      </c>
      <c r="G2843" s="3" t="s">
        <v>25341</v>
      </c>
      <c r="H2843" s="3" t="s">
        <v>25380</v>
      </c>
      <c r="I2843" s="3" t="s">
        <v>25419</v>
      </c>
    </row>
    <row r="2844" spans="1:9" x14ac:dyDescent="0.25">
      <c r="A2844" s="3" t="s">
        <v>49</v>
      </c>
      <c r="B2844" s="3" t="s">
        <v>25147</v>
      </c>
      <c r="C2844" s="3" t="s">
        <v>25186</v>
      </c>
      <c r="D2844" s="3" t="s">
        <v>25225</v>
      </c>
      <c r="E2844" s="3" t="s">
        <v>25303</v>
      </c>
      <c r="F2844" s="3" t="s">
        <v>25264</v>
      </c>
      <c r="G2844" s="3" t="s">
        <v>25342</v>
      </c>
      <c r="H2844" s="3" t="s">
        <v>25381</v>
      </c>
      <c r="I2844" s="3" t="s">
        <v>25420</v>
      </c>
    </row>
    <row r="2845" spans="1:9" x14ac:dyDescent="0.25">
      <c r="A2845" s="3" t="s">
        <v>49</v>
      </c>
      <c r="B2845" s="3" t="s">
        <v>25148</v>
      </c>
      <c r="C2845" s="3" t="s">
        <v>25187</v>
      </c>
      <c r="D2845" s="3" t="s">
        <v>25226</v>
      </c>
      <c r="E2845" s="3" t="s">
        <v>25304</v>
      </c>
      <c r="F2845" s="3" t="s">
        <v>25265</v>
      </c>
      <c r="G2845" s="3" t="s">
        <v>25343</v>
      </c>
      <c r="H2845" s="3" t="s">
        <v>25382</v>
      </c>
      <c r="I2845" s="3" t="s">
        <v>25421</v>
      </c>
    </row>
    <row r="2846" spans="1:9" x14ac:dyDescent="0.25">
      <c r="A2846" s="3" t="s">
        <v>49</v>
      </c>
      <c r="B2846" s="3" t="s">
        <v>25149</v>
      </c>
      <c r="C2846" s="3" t="s">
        <v>25188</v>
      </c>
      <c r="D2846" s="3" t="s">
        <v>25227</v>
      </c>
      <c r="E2846" s="3" t="s">
        <v>25305</v>
      </c>
      <c r="F2846" s="3" t="s">
        <v>25266</v>
      </c>
      <c r="G2846" s="3" t="s">
        <v>25344</v>
      </c>
      <c r="H2846" s="3" t="s">
        <v>25383</v>
      </c>
      <c r="I2846" s="3" t="s">
        <v>25422</v>
      </c>
    </row>
    <row r="2847" spans="1:9" x14ac:dyDescent="0.25">
      <c r="A2847" s="3" t="s">
        <v>49</v>
      </c>
      <c r="B2847" s="3" t="s">
        <v>25150</v>
      </c>
      <c r="C2847" s="3" t="s">
        <v>25189</v>
      </c>
      <c r="D2847" s="3" t="s">
        <v>25228</v>
      </c>
      <c r="E2847" s="3" t="s">
        <v>25306</v>
      </c>
      <c r="F2847" s="3" t="s">
        <v>25267</v>
      </c>
      <c r="G2847" s="3" t="s">
        <v>25345</v>
      </c>
      <c r="H2847" s="3" t="s">
        <v>25384</v>
      </c>
      <c r="I2847" s="3" t="s">
        <v>25423</v>
      </c>
    </row>
    <row r="2848" spans="1:9" x14ac:dyDescent="0.25">
      <c r="A2848" s="3" t="s">
        <v>49</v>
      </c>
      <c r="B2848" s="3" t="s">
        <v>25151</v>
      </c>
      <c r="C2848" s="3" t="s">
        <v>25190</v>
      </c>
      <c r="D2848" s="3" t="s">
        <v>25229</v>
      </c>
      <c r="E2848" s="3" t="s">
        <v>25307</v>
      </c>
      <c r="F2848" s="3" t="s">
        <v>25268</v>
      </c>
      <c r="G2848" s="3" t="s">
        <v>25346</v>
      </c>
      <c r="H2848" s="3" t="s">
        <v>25385</v>
      </c>
      <c r="I2848" s="3" t="s">
        <v>25424</v>
      </c>
    </row>
    <row r="2849" spans="1:9" x14ac:dyDescent="0.25">
      <c r="A2849" s="3" t="s">
        <v>49</v>
      </c>
      <c r="B2849" s="3" t="s">
        <v>25152</v>
      </c>
      <c r="C2849" s="3" t="s">
        <v>25191</v>
      </c>
      <c r="D2849" s="3" t="s">
        <v>25230</v>
      </c>
      <c r="E2849" s="3" t="s">
        <v>25308</v>
      </c>
      <c r="F2849" s="3" t="s">
        <v>25269</v>
      </c>
      <c r="G2849" s="3" t="s">
        <v>25347</v>
      </c>
      <c r="H2849" s="3" t="s">
        <v>25386</v>
      </c>
      <c r="I2849" s="3" t="s">
        <v>25425</v>
      </c>
    </row>
    <row r="2850" spans="1:9" x14ac:dyDescent="0.25">
      <c r="A2850" s="3" t="s">
        <v>49</v>
      </c>
      <c r="B2850" s="3" t="s">
        <v>25153</v>
      </c>
      <c r="C2850" s="3" t="s">
        <v>25192</v>
      </c>
      <c r="D2850" s="3" t="s">
        <v>25231</v>
      </c>
      <c r="E2850" s="3" t="s">
        <v>25309</v>
      </c>
      <c r="F2850" s="3" t="s">
        <v>25270</v>
      </c>
      <c r="G2850" s="3" t="s">
        <v>25348</v>
      </c>
      <c r="H2850" s="3" t="s">
        <v>25387</v>
      </c>
      <c r="I2850" s="3" t="s">
        <v>25426</v>
      </c>
    </row>
    <row r="2851" spans="1:9" x14ac:dyDescent="0.25">
      <c r="A2851" s="3" t="s">
        <v>49</v>
      </c>
      <c r="B2851" s="3" t="s">
        <v>25154</v>
      </c>
      <c r="C2851" s="3" t="s">
        <v>25193</v>
      </c>
      <c r="D2851" s="3" t="s">
        <v>25232</v>
      </c>
      <c r="E2851" s="3" t="s">
        <v>25310</v>
      </c>
      <c r="F2851" s="3" t="s">
        <v>25271</v>
      </c>
      <c r="G2851" s="3" t="s">
        <v>25349</v>
      </c>
      <c r="H2851" s="3" t="s">
        <v>25388</v>
      </c>
      <c r="I2851" s="3" t="s">
        <v>25427</v>
      </c>
    </row>
    <row r="2852" spans="1:9" x14ac:dyDescent="0.25">
      <c r="A2852" s="3" t="s">
        <v>49</v>
      </c>
      <c r="B2852" s="3" t="s">
        <v>25155</v>
      </c>
      <c r="C2852" s="3" t="s">
        <v>25194</v>
      </c>
      <c r="D2852" s="3" t="s">
        <v>25233</v>
      </c>
      <c r="E2852" s="3" t="s">
        <v>25311</v>
      </c>
      <c r="F2852" s="3" t="s">
        <v>25272</v>
      </c>
      <c r="G2852" s="3" t="s">
        <v>25350</v>
      </c>
      <c r="H2852" s="3" t="s">
        <v>25389</v>
      </c>
      <c r="I2852" s="3" t="s">
        <v>25428</v>
      </c>
    </row>
    <row r="2853" spans="1:9" x14ac:dyDescent="0.25">
      <c r="A2853" s="3" t="s">
        <v>49</v>
      </c>
      <c r="B2853" s="3" t="s">
        <v>25156</v>
      </c>
      <c r="C2853" s="3" t="s">
        <v>25195</v>
      </c>
      <c r="D2853" s="3" t="s">
        <v>25234</v>
      </c>
      <c r="E2853" s="3" t="s">
        <v>25312</v>
      </c>
      <c r="F2853" s="3" t="s">
        <v>25273</v>
      </c>
      <c r="G2853" s="3" t="s">
        <v>25351</v>
      </c>
      <c r="H2853" s="3" t="s">
        <v>25390</v>
      </c>
      <c r="I2853" s="3" t="s">
        <v>25429</v>
      </c>
    </row>
    <row r="2854" spans="1:9" x14ac:dyDescent="0.25">
      <c r="A2854" s="3" t="s">
        <v>49</v>
      </c>
      <c r="B2854" s="3" t="s">
        <v>25157</v>
      </c>
      <c r="C2854" s="3" t="s">
        <v>25196</v>
      </c>
      <c r="D2854" s="3" t="s">
        <v>25235</v>
      </c>
      <c r="E2854" s="3" t="s">
        <v>25313</v>
      </c>
      <c r="F2854" s="3" t="s">
        <v>25274</v>
      </c>
      <c r="G2854" s="3" t="s">
        <v>25352</v>
      </c>
      <c r="H2854" s="3" t="s">
        <v>25391</v>
      </c>
      <c r="I2854" s="3" t="s">
        <v>25430</v>
      </c>
    </row>
    <row r="2855" spans="1:9" x14ac:dyDescent="0.25">
      <c r="A2855" s="3" t="s">
        <v>49</v>
      </c>
      <c r="B2855" s="3" t="s">
        <v>25158</v>
      </c>
      <c r="C2855" s="3" t="s">
        <v>25197</v>
      </c>
      <c r="D2855" s="3" t="s">
        <v>25236</v>
      </c>
      <c r="E2855" s="3" t="s">
        <v>25314</v>
      </c>
      <c r="F2855" s="3" t="s">
        <v>25275</v>
      </c>
      <c r="G2855" s="3" t="s">
        <v>25353</v>
      </c>
      <c r="H2855" s="3" t="s">
        <v>25392</v>
      </c>
      <c r="I2855" s="3" t="s">
        <v>25431</v>
      </c>
    </row>
    <row r="2856" spans="1:9" x14ac:dyDescent="0.25">
      <c r="A2856" s="3" t="s">
        <v>49</v>
      </c>
      <c r="B2856" s="3" t="s">
        <v>25159</v>
      </c>
      <c r="C2856" s="3" t="s">
        <v>25198</v>
      </c>
      <c r="D2856" s="3" t="s">
        <v>25237</v>
      </c>
      <c r="E2856" s="3" t="s">
        <v>25315</v>
      </c>
      <c r="F2856" s="3" t="s">
        <v>25276</v>
      </c>
      <c r="G2856" s="3" t="s">
        <v>25354</v>
      </c>
      <c r="H2856" s="3" t="s">
        <v>25393</v>
      </c>
      <c r="I2856" s="3" t="s">
        <v>25432</v>
      </c>
    </row>
    <row r="2857" spans="1:9" x14ac:dyDescent="0.25">
      <c r="A2857" s="3" t="s">
        <v>49</v>
      </c>
      <c r="B2857" s="3" t="s">
        <v>25160</v>
      </c>
      <c r="C2857" s="3" t="s">
        <v>25199</v>
      </c>
      <c r="D2857" s="3" t="s">
        <v>25238</v>
      </c>
      <c r="E2857" s="3" t="s">
        <v>25316</v>
      </c>
      <c r="F2857" s="3" t="s">
        <v>25277</v>
      </c>
      <c r="G2857" s="3" t="s">
        <v>25355</v>
      </c>
      <c r="H2857" s="3" t="s">
        <v>25394</v>
      </c>
      <c r="I2857" s="3" t="s">
        <v>25433</v>
      </c>
    </row>
    <row r="2858" spans="1:9" x14ac:dyDescent="0.25">
      <c r="A2858" s="3" t="s">
        <v>49</v>
      </c>
      <c r="B2858" s="3" t="s">
        <v>25161</v>
      </c>
      <c r="C2858" s="3" t="s">
        <v>25200</v>
      </c>
      <c r="D2858" s="3" t="s">
        <v>25239</v>
      </c>
      <c r="E2858" s="3" t="s">
        <v>25317</v>
      </c>
      <c r="F2858" s="3" t="s">
        <v>25278</v>
      </c>
      <c r="G2858" s="3" t="s">
        <v>25356</v>
      </c>
      <c r="H2858" s="3" t="s">
        <v>25395</v>
      </c>
      <c r="I2858" s="3" t="s">
        <v>25434</v>
      </c>
    </row>
    <row r="2859" spans="1:9" x14ac:dyDescent="0.25">
      <c r="A2859" s="3" t="s">
        <v>49</v>
      </c>
      <c r="B2859" s="3" t="s">
        <v>25162</v>
      </c>
      <c r="C2859" s="3" t="s">
        <v>25201</v>
      </c>
      <c r="D2859" s="3" t="s">
        <v>25240</v>
      </c>
      <c r="E2859" s="3" t="s">
        <v>25318</v>
      </c>
      <c r="F2859" s="3" t="s">
        <v>25279</v>
      </c>
      <c r="G2859" s="3" t="s">
        <v>25357</v>
      </c>
      <c r="H2859" s="3" t="s">
        <v>25396</v>
      </c>
      <c r="I2859" s="3" t="s">
        <v>25435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89FC1-CF0E-462D-8E1A-BD2B12B7573A}">
  <dimension ref="A1:H9"/>
  <sheetViews>
    <sheetView workbookViewId="0"/>
  </sheetViews>
  <sheetFormatPr defaultRowHeight="15" x14ac:dyDescent="0.25"/>
  <sheetData>
    <row r="1" spans="1:8" x14ac:dyDescent="0.25">
      <c r="A1" s="3" t="s">
        <v>25438</v>
      </c>
      <c r="B1" s="3" t="s">
        <v>17</v>
      </c>
      <c r="C1" s="3" t="s">
        <v>16</v>
      </c>
      <c r="D1" s="3" t="s">
        <v>16</v>
      </c>
      <c r="E1" s="3" t="s">
        <v>16</v>
      </c>
      <c r="F1" s="3" t="s">
        <v>16</v>
      </c>
      <c r="G1" s="3" t="s">
        <v>16</v>
      </c>
      <c r="H1" s="3" t="s">
        <v>16</v>
      </c>
    </row>
    <row r="2" spans="1:8" x14ac:dyDescent="0.25">
      <c r="C2" s="3" t="s">
        <v>23</v>
      </c>
      <c r="D2" s="3" t="s">
        <v>21</v>
      </c>
      <c r="E2" s="3" t="s">
        <v>22</v>
      </c>
      <c r="F2" s="3" t="s">
        <v>24</v>
      </c>
      <c r="G2" s="3" t="s">
        <v>25</v>
      </c>
      <c r="H2" s="3" t="s">
        <v>18</v>
      </c>
    </row>
    <row r="3" spans="1:8" x14ac:dyDescent="0.25">
      <c r="B3" s="3" t="s">
        <v>25118</v>
      </c>
      <c r="C3" s="3" t="s">
        <v>38</v>
      </c>
      <c r="D3" s="3" t="s">
        <v>33</v>
      </c>
      <c r="E3" s="3" t="s">
        <v>39</v>
      </c>
      <c r="F3" s="3" t="s">
        <v>40</v>
      </c>
      <c r="G3" s="3" t="s">
        <v>41</v>
      </c>
      <c r="H3" s="3" t="s">
        <v>42</v>
      </c>
    </row>
    <row r="4" spans="1:8" x14ac:dyDescent="0.25">
      <c r="A4" s="3" t="s">
        <v>49</v>
      </c>
      <c r="B4" s="3" t="s">
        <v>22586</v>
      </c>
      <c r="C4" s="3" t="s">
        <v>22598</v>
      </c>
      <c r="D4" s="3" t="s">
        <v>11318</v>
      </c>
      <c r="E4" s="3" t="s">
        <v>22604</v>
      </c>
      <c r="F4" s="3" t="s">
        <v>22616</v>
      </c>
      <c r="G4" s="3" t="s">
        <v>22610</v>
      </c>
      <c r="H4" s="3" t="s">
        <v>22587</v>
      </c>
    </row>
    <row r="5" spans="1:8" x14ac:dyDescent="0.25">
      <c r="A5" s="3" t="s">
        <v>49</v>
      </c>
      <c r="B5" s="3" t="s">
        <v>22588</v>
      </c>
      <c r="C5" s="3" t="s">
        <v>22599</v>
      </c>
      <c r="D5" s="3" t="s">
        <v>11319</v>
      </c>
      <c r="E5" s="3" t="s">
        <v>22605</v>
      </c>
      <c r="F5" s="3" t="s">
        <v>22617</v>
      </c>
      <c r="G5" s="3" t="s">
        <v>22611</v>
      </c>
      <c r="H5" s="3" t="s">
        <v>22589</v>
      </c>
    </row>
    <row r="6" spans="1:8" x14ac:dyDescent="0.25">
      <c r="A6" s="3" t="s">
        <v>49</v>
      </c>
      <c r="B6" s="3" t="s">
        <v>22590</v>
      </c>
      <c r="C6" s="3" t="s">
        <v>22600</v>
      </c>
      <c r="D6" s="3" t="s">
        <v>11320</v>
      </c>
      <c r="E6" s="3" t="s">
        <v>22606</v>
      </c>
      <c r="F6" s="3" t="s">
        <v>22618</v>
      </c>
      <c r="G6" s="3" t="s">
        <v>22612</v>
      </c>
      <c r="H6" s="3" t="s">
        <v>22591</v>
      </c>
    </row>
    <row r="7" spans="1:8" x14ac:dyDescent="0.25">
      <c r="A7" s="3" t="s">
        <v>49</v>
      </c>
      <c r="B7" s="3" t="s">
        <v>22593</v>
      </c>
      <c r="C7" s="3" t="s">
        <v>22601</v>
      </c>
      <c r="D7" s="3" t="s">
        <v>11321</v>
      </c>
      <c r="E7" s="3" t="s">
        <v>22607</v>
      </c>
      <c r="F7" s="3" t="s">
        <v>22619</v>
      </c>
      <c r="G7" s="3" t="s">
        <v>22613</v>
      </c>
      <c r="H7" s="3" t="s">
        <v>22592</v>
      </c>
    </row>
    <row r="8" spans="1:8" x14ac:dyDescent="0.25">
      <c r="A8" s="3" t="s">
        <v>49</v>
      </c>
      <c r="B8" s="3" t="s">
        <v>22595</v>
      </c>
      <c r="C8" s="3" t="s">
        <v>22602</v>
      </c>
      <c r="D8" s="3" t="s">
        <v>11322</v>
      </c>
      <c r="E8" s="3" t="s">
        <v>22608</v>
      </c>
      <c r="F8" s="3" t="s">
        <v>22620</v>
      </c>
      <c r="G8" s="3" t="s">
        <v>22614</v>
      </c>
      <c r="H8" s="3" t="s">
        <v>22594</v>
      </c>
    </row>
    <row r="9" spans="1:8" x14ac:dyDescent="0.25">
      <c r="A9" s="3" t="s">
        <v>49</v>
      </c>
      <c r="B9" s="3" t="s">
        <v>22597</v>
      </c>
      <c r="C9" s="3" t="s">
        <v>22603</v>
      </c>
      <c r="D9" s="3" t="s">
        <v>11323</v>
      </c>
      <c r="E9" s="3" t="s">
        <v>22609</v>
      </c>
      <c r="F9" s="3" t="s">
        <v>22621</v>
      </c>
      <c r="G9" s="3" t="s">
        <v>22615</v>
      </c>
      <c r="H9" s="3" t="s">
        <v>22596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1B973-98C2-4656-AECF-51D013EC7121}">
  <dimension ref="A1:G430"/>
  <sheetViews>
    <sheetView workbookViewId="0"/>
  </sheetViews>
  <sheetFormatPr defaultRowHeight="15" x14ac:dyDescent="0.25"/>
  <sheetData>
    <row r="1" spans="1:7" x14ac:dyDescent="0.25">
      <c r="A1" s="3" t="s">
        <v>25494</v>
      </c>
      <c r="B1" s="3" t="s">
        <v>17</v>
      </c>
      <c r="C1" s="3" t="s">
        <v>16</v>
      </c>
      <c r="D1" s="3" t="s">
        <v>16</v>
      </c>
      <c r="E1" s="3" t="s">
        <v>16</v>
      </c>
      <c r="F1" s="3" t="s">
        <v>16</v>
      </c>
      <c r="G1" s="3" t="s">
        <v>16</v>
      </c>
    </row>
    <row r="4" spans="1:7" x14ac:dyDescent="0.25">
      <c r="C4" s="3" t="s">
        <v>26</v>
      </c>
      <c r="D4" s="3" t="s">
        <v>27</v>
      </c>
      <c r="E4" s="3" t="s">
        <v>25119</v>
      </c>
      <c r="F4" s="3" t="s">
        <v>29</v>
      </c>
      <c r="G4" s="3" t="s">
        <v>28</v>
      </c>
    </row>
    <row r="5" spans="1:7" x14ac:dyDescent="0.25">
      <c r="B5" s="3" t="s">
        <v>43</v>
      </c>
      <c r="C5" s="3" t="s">
        <v>44</v>
      </c>
      <c r="D5" s="3" t="s">
        <v>45</v>
      </c>
      <c r="E5" s="3" t="s">
        <v>47</v>
      </c>
      <c r="F5" s="3" t="s">
        <v>48</v>
      </c>
      <c r="G5" s="3" t="s">
        <v>46</v>
      </c>
    </row>
    <row r="6" spans="1:7" x14ac:dyDescent="0.25">
      <c r="A6" s="3" t="s">
        <v>49</v>
      </c>
      <c r="B6" s="3" t="s">
        <v>22622</v>
      </c>
      <c r="C6" s="3" t="s">
        <v>23038</v>
      </c>
      <c r="D6" s="3" t="s">
        <v>23454</v>
      </c>
      <c r="E6" s="3" t="s">
        <v>24286</v>
      </c>
      <c r="F6" s="3" t="s">
        <v>24702</v>
      </c>
      <c r="G6" s="3" t="s">
        <v>23870</v>
      </c>
    </row>
    <row r="7" spans="1:7" x14ac:dyDescent="0.25">
      <c r="A7" s="3" t="s">
        <v>49</v>
      </c>
      <c r="B7" s="3" t="s">
        <v>22623</v>
      </c>
      <c r="C7" s="3" t="s">
        <v>23039</v>
      </c>
      <c r="D7" s="3" t="s">
        <v>23455</v>
      </c>
      <c r="E7" s="3" t="s">
        <v>24287</v>
      </c>
      <c r="F7" s="3" t="s">
        <v>24703</v>
      </c>
      <c r="G7" s="3" t="s">
        <v>23871</v>
      </c>
    </row>
    <row r="8" spans="1:7" x14ac:dyDescent="0.25">
      <c r="A8" s="3" t="s">
        <v>49</v>
      </c>
      <c r="B8" s="3" t="s">
        <v>22624</v>
      </c>
      <c r="C8" s="3" t="s">
        <v>23040</v>
      </c>
      <c r="D8" s="3" t="s">
        <v>23456</v>
      </c>
      <c r="E8" s="3" t="s">
        <v>24288</v>
      </c>
      <c r="F8" s="3" t="s">
        <v>24704</v>
      </c>
      <c r="G8" s="3" t="s">
        <v>23872</v>
      </c>
    </row>
    <row r="9" spans="1:7" x14ac:dyDescent="0.25">
      <c r="A9" s="3" t="s">
        <v>49</v>
      </c>
      <c r="B9" s="3" t="s">
        <v>22625</v>
      </c>
      <c r="C9" s="3" t="s">
        <v>23041</v>
      </c>
      <c r="D9" s="3" t="s">
        <v>23457</v>
      </c>
      <c r="E9" s="3" t="s">
        <v>24289</v>
      </c>
      <c r="F9" s="3" t="s">
        <v>24705</v>
      </c>
      <c r="G9" s="3" t="s">
        <v>23873</v>
      </c>
    </row>
    <row r="10" spans="1:7" x14ac:dyDescent="0.25">
      <c r="A10" s="3" t="s">
        <v>49</v>
      </c>
      <c r="B10" s="3" t="s">
        <v>22626</v>
      </c>
      <c r="C10" s="3" t="s">
        <v>23042</v>
      </c>
      <c r="D10" s="3" t="s">
        <v>23458</v>
      </c>
      <c r="E10" s="3" t="s">
        <v>24290</v>
      </c>
      <c r="F10" s="3" t="s">
        <v>24706</v>
      </c>
      <c r="G10" s="3" t="s">
        <v>23874</v>
      </c>
    </row>
    <row r="11" spans="1:7" x14ac:dyDescent="0.25">
      <c r="A11" s="3" t="s">
        <v>49</v>
      </c>
      <c r="B11" s="3" t="s">
        <v>22627</v>
      </c>
      <c r="C11" s="3" t="s">
        <v>23043</v>
      </c>
      <c r="D11" s="3" t="s">
        <v>23459</v>
      </c>
      <c r="E11" s="3" t="s">
        <v>24291</v>
      </c>
      <c r="F11" s="3" t="s">
        <v>24707</v>
      </c>
      <c r="G11" s="3" t="s">
        <v>23875</v>
      </c>
    </row>
    <row r="12" spans="1:7" x14ac:dyDescent="0.25">
      <c r="A12" s="3" t="s">
        <v>49</v>
      </c>
      <c r="B12" s="3" t="s">
        <v>22628</v>
      </c>
      <c r="C12" s="3" t="s">
        <v>23044</v>
      </c>
      <c r="D12" s="3" t="s">
        <v>23460</v>
      </c>
      <c r="E12" s="3" t="s">
        <v>24292</v>
      </c>
      <c r="F12" s="3" t="s">
        <v>24708</v>
      </c>
      <c r="G12" s="3" t="s">
        <v>23876</v>
      </c>
    </row>
    <row r="13" spans="1:7" x14ac:dyDescent="0.25">
      <c r="A13" s="3" t="s">
        <v>49</v>
      </c>
      <c r="B13" s="3" t="s">
        <v>22629</v>
      </c>
      <c r="C13" s="3" t="s">
        <v>23045</v>
      </c>
      <c r="D13" s="3" t="s">
        <v>23461</v>
      </c>
      <c r="E13" s="3" t="s">
        <v>24293</v>
      </c>
      <c r="F13" s="3" t="s">
        <v>24709</v>
      </c>
      <c r="G13" s="3" t="s">
        <v>23877</v>
      </c>
    </row>
    <row r="14" spans="1:7" x14ac:dyDescent="0.25">
      <c r="A14" s="3" t="s">
        <v>49</v>
      </c>
      <c r="B14" s="3" t="s">
        <v>22630</v>
      </c>
      <c r="C14" s="3" t="s">
        <v>23046</v>
      </c>
      <c r="D14" s="3" t="s">
        <v>23462</v>
      </c>
      <c r="E14" s="3" t="s">
        <v>24294</v>
      </c>
      <c r="F14" s="3" t="s">
        <v>24710</v>
      </c>
      <c r="G14" s="3" t="s">
        <v>23878</v>
      </c>
    </row>
    <row r="15" spans="1:7" x14ac:dyDescent="0.25">
      <c r="A15" s="3" t="s">
        <v>49</v>
      </c>
      <c r="B15" s="3" t="s">
        <v>22631</v>
      </c>
      <c r="C15" s="3" t="s">
        <v>23047</v>
      </c>
      <c r="D15" s="3" t="s">
        <v>23463</v>
      </c>
      <c r="E15" s="3" t="s">
        <v>24295</v>
      </c>
      <c r="F15" s="3" t="s">
        <v>24711</v>
      </c>
      <c r="G15" s="3" t="s">
        <v>23879</v>
      </c>
    </row>
    <row r="16" spans="1:7" x14ac:dyDescent="0.25">
      <c r="A16" s="3" t="s">
        <v>49</v>
      </c>
      <c r="B16" s="3" t="s">
        <v>22632</v>
      </c>
      <c r="C16" s="3" t="s">
        <v>23048</v>
      </c>
      <c r="D16" s="3" t="s">
        <v>23464</v>
      </c>
      <c r="E16" s="3" t="s">
        <v>24296</v>
      </c>
      <c r="F16" s="3" t="s">
        <v>24712</v>
      </c>
      <c r="G16" s="3" t="s">
        <v>23880</v>
      </c>
    </row>
    <row r="17" spans="1:7" x14ac:dyDescent="0.25">
      <c r="A17" s="3" t="s">
        <v>49</v>
      </c>
      <c r="B17" s="3" t="s">
        <v>22633</v>
      </c>
      <c r="C17" s="3" t="s">
        <v>23049</v>
      </c>
      <c r="D17" s="3" t="s">
        <v>23465</v>
      </c>
      <c r="E17" s="3" t="s">
        <v>24297</v>
      </c>
      <c r="F17" s="3" t="s">
        <v>24713</v>
      </c>
      <c r="G17" s="3" t="s">
        <v>23881</v>
      </c>
    </row>
    <row r="18" spans="1:7" x14ac:dyDescent="0.25">
      <c r="A18" s="3" t="s">
        <v>49</v>
      </c>
      <c r="B18" s="3" t="s">
        <v>22634</v>
      </c>
      <c r="C18" s="3" t="s">
        <v>23050</v>
      </c>
      <c r="D18" s="3" t="s">
        <v>23466</v>
      </c>
      <c r="E18" s="3" t="s">
        <v>24298</v>
      </c>
      <c r="F18" s="3" t="s">
        <v>24714</v>
      </c>
      <c r="G18" s="3" t="s">
        <v>23882</v>
      </c>
    </row>
    <row r="19" spans="1:7" x14ac:dyDescent="0.25">
      <c r="A19" s="3" t="s">
        <v>49</v>
      </c>
      <c r="B19" s="3" t="s">
        <v>22635</v>
      </c>
      <c r="C19" s="3" t="s">
        <v>23051</v>
      </c>
      <c r="D19" s="3" t="s">
        <v>23467</v>
      </c>
      <c r="E19" s="3" t="s">
        <v>24299</v>
      </c>
      <c r="F19" s="3" t="s">
        <v>24715</v>
      </c>
      <c r="G19" s="3" t="s">
        <v>23883</v>
      </c>
    </row>
    <row r="20" spans="1:7" x14ac:dyDescent="0.25">
      <c r="A20" s="3" t="s">
        <v>49</v>
      </c>
      <c r="B20" s="3" t="s">
        <v>22636</v>
      </c>
      <c r="C20" s="3" t="s">
        <v>23052</v>
      </c>
      <c r="D20" s="3" t="s">
        <v>23468</v>
      </c>
      <c r="E20" s="3" t="s">
        <v>24300</v>
      </c>
      <c r="F20" s="3" t="s">
        <v>24716</v>
      </c>
      <c r="G20" s="3" t="s">
        <v>23884</v>
      </c>
    </row>
    <row r="21" spans="1:7" x14ac:dyDescent="0.25">
      <c r="A21" s="3" t="s">
        <v>49</v>
      </c>
      <c r="B21" s="3" t="s">
        <v>22637</v>
      </c>
      <c r="C21" s="3" t="s">
        <v>23053</v>
      </c>
      <c r="D21" s="3" t="s">
        <v>23469</v>
      </c>
      <c r="E21" s="3" t="s">
        <v>24301</v>
      </c>
      <c r="F21" s="3" t="s">
        <v>24717</v>
      </c>
      <c r="G21" s="3" t="s">
        <v>23885</v>
      </c>
    </row>
    <row r="22" spans="1:7" x14ac:dyDescent="0.25">
      <c r="A22" s="3" t="s">
        <v>49</v>
      </c>
      <c r="B22" s="3" t="s">
        <v>22638</v>
      </c>
      <c r="C22" s="3" t="s">
        <v>23054</v>
      </c>
      <c r="D22" s="3" t="s">
        <v>23470</v>
      </c>
      <c r="E22" s="3" t="s">
        <v>24302</v>
      </c>
      <c r="F22" s="3" t="s">
        <v>24718</v>
      </c>
      <c r="G22" s="3" t="s">
        <v>23886</v>
      </c>
    </row>
    <row r="23" spans="1:7" x14ac:dyDescent="0.25">
      <c r="A23" s="3" t="s">
        <v>49</v>
      </c>
      <c r="B23" s="3" t="s">
        <v>22639</v>
      </c>
      <c r="C23" s="3" t="s">
        <v>23055</v>
      </c>
      <c r="D23" s="3" t="s">
        <v>23471</v>
      </c>
      <c r="E23" s="3" t="s">
        <v>24303</v>
      </c>
      <c r="F23" s="3" t="s">
        <v>24719</v>
      </c>
      <c r="G23" s="3" t="s">
        <v>23887</v>
      </c>
    </row>
    <row r="24" spans="1:7" x14ac:dyDescent="0.25">
      <c r="A24" s="3" t="s">
        <v>49</v>
      </c>
      <c r="B24" s="3" t="s">
        <v>22640</v>
      </c>
      <c r="C24" s="3" t="s">
        <v>23056</v>
      </c>
      <c r="D24" s="3" t="s">
        <v>23472</v>
      </c>
      <c r="E24" s="3" t="s">
        <v>24304</v>
      </c>
      <c r="F24" s="3" t="s">
        <v>24720</v>
      </c>
      <c r="G24" s="3" t="s">
        <v>23888</v>
      </c>
    </row>
    <row r="25" spans="1:7" x14ac:dyDescent="0.25">
      <c r="A25" s="3" t="s">
        <v>49</v>
      </c>
      <c r="B25" s="3" t="s">
        <v>22641</v>
      </c>
      <c r="C25" s="3" t="s">
        <v>23057</v>
      </c>
      <c r="D25" s="3" t="s">
        <v>23473</v>
      </c>
      <c r="E25" s="3" t="s">
        <v>24305</v>
      </c>
      <c r="F25" s="3" t="s">
        <v>24721</v>
      </c>
      <c r="G25" s="3" t="s">
        <v>23889</v>
      </c>
    </row>
    <row r="26" spans="1:7" x14ac:dyDescent="0.25">
      <c r="A26" s="3" t="s">
        <v>49</v>
      </c>
      <c r="B26" s="3" t="s">
        <v>22642</v>
      </c>
      <c r="C26" s="3" t="s">
        <v>23058</v>
      </c>
      <c r="D26" s="3" t="s">
        <v>23474</v>
      </c>
      <c r="E26" s="3" t="s">
        <v>24306</v>
      </c>
      <c r="F26" s="3" t="s">
        <v>24722</v>
      </c>
      <c r="G26" s="3" t="s">
        <v>23890</v>
      </c>
    </row>
    <row r="27" spans="1:7" x14ac:dyDescent="0.25">
      <c r="A27" s="3" t="s">
        <v>49</v>
      </c>
      <c r="B27" s="3" t="s">
        <v>22643</v>
      </c>
      <c r="C27" s="3" t="s">
        <v>23059</v>
      </c>
      <c r="D27" s="3" t="s">
        <v>23475</v>
      </c>
      <c r="E27" s="3" t="s">
        <v>24307</v>
      </c>
      <c r="F27" s="3" t="s">
        <v>24723</v>
      </c>
      <c r="G27" s="3" t="s">
        <v>23891</v>
      </c>
    </row>
    <row r="28" spans="1:7" x14ac:dyDescent="0.25">
      <c r="A28" s="3" t="s">
        <v>49</v>
      </c>
      <c r="B28" s="3" t="s">
        <v>22644</v>
      </c>
      <c r="C28" s="3" t="s">
        <v>23060</v>
      </c>
      <c r="D28" s="3" t="s">
        <v>23476</v>
      </c>
      <c r="E28" s="3" t="s">
        <v>24308</v>
      </c>
      <c r="F28" s="3" t="s">
        <v>24724</v>
      </c>
      <c r="G28" s="3" t="s">
        <v>23892</v>
      </c>
    </row>
    <row r="29" spans="1:7" x14ac:dyDescent="0.25">
      <c r="A29" s="3" t="s">
        <v>49</v>
      </c>
      <c r="B29" s="3" t="s">
        <v>22645</v>
      </c>
      <c r="C29" s="3" t="s">
        <v>23061</v>
      </c>
      <c r="D29" s="3" t="s">
        <v>23477</v>
      </c>
      <c r="E29" s="3" t="s">
        <v>24309</v>
      </c>
      <c r="F29" s="3" t="s">
        <v>24725</v>
      </c>
      <c r="G29" s="3" t="s">
        <v>23893</v>
      </c>
    </row>
    <row r="30" spans="1:7" x14ac:dyDescent="0.25">
      <c r="A30" s="3" t="s">
        <v>49</v>
      </c>
      <c r="B30" s="3" t="s">
        <v>22646</v>
      </c>
      <c r="C30" s="3" t="s">
        <v>23062</v>
      </c>
      <c r="D30" s="3" t="s">
        <v>23478</v>
      </c>
      <c r="E30" s="3" t="s">
        <v>24310</v>
      </c>
      <c r="F30" s="3" t="s">
        <v>24726</v>
      </c>
      <c r="G30" s="3" t="s">
        <v>23894</v>
      </c>
    </row>
    <row r="31" spans="1:7" x14ac:dyDescent="0.25">
      <c r="A31" s="3" t="s">
        <v>49</v>
      </c>
      <c r="B31" s="3" t="s">
        <v>22647</v>
      </c>
      <c r="C31" s="3" t="s">
        <v>23063</v>
      </c>
      <c r="D31" s="3" t="s">
        <v>23479</v>
      </c>
      <c r="E31" s="3" t="s">
        <v>24311</v>
      </c>
      <c r="F31" s="3" t="s">
        <v>24727</v>
      </c>
      <c r="G31" s="3" t="s">
        <v>23895</v>
      </c>
    </row>
    <row r="32" spans="1:7" x14ac:dyDescent="0.25">
      <c r="A32" s="3" t="s">
        <v>49</v>
      </c>
      <c r="B32" s="3" t="s">
        <v>22648</v>
      </c>
      <c r="C32" s="3" t="s">
        <v>23064</v>
      </c>
      <c r="D32" s="3" t="s">
        <v>23480</v>
      </c>
      <c r="E32" s="3" t="s">
        <v>24312</v>
      </c>
      <c r="F32" s="3" t="s">
        <v>24728</v>
      </c>
      <c r="G32" s="3" t="s">
        <v>23896</v>
      </c>
    </row>
    <row r="33" spans="1:7" x14ac:dyDescent="0.25">
      <c r="A33" s="3" t="s">
        <v>49</v>
      </c>
      <c r="B33" s="3" t="s">
        <v>22649</v>
      </c>
      <c r="C33" s="3" t="s">
        <v>23065</v>
      </c>
      <c r="D33" s="3" t="s">
        <v>23481</v>
      </c>
      <c r="E33" s="3" t="s">
        <v>24313</v>
      </c>
      <c r="F33" s="3" t="s">
        <v>24729</v>
      </c>
      <c r="G33" s="3" t="s">
        <v>23897</v>
      </c>
    </row>
    <row r="34" spans="1:7" x14ac:dyDescent="0.25">
      <c r="A34" s="3" t="s">
        <v>49</v>
      </c>
      <c r="B34" s="3" t="s">
        <v>22650</v>
      </c>
      <c r="C34" s="3" t="s">
        <v>23066</v>
      </c>
      <c r="D34" s="3" t="s">
        <v>23482</v>
      </c>
      <c r="E34" s="3" t="s">
        <v>24314</v>
      </c>
      <c r="F34" s="3" t="s">
        <v>24730</v>
      </c>
      <c r="G34" s="3" t="s">
        <v>23898</v>
      </c>
    </row>
    <row r="35" spans="1:7" x14ac:dyDescent="0.25">
      <c r="A35" s="3" t="s">
        <v>49</v>
      </c>
      <c r="B35" s="3" t="s">
        <v>22651</v>
      </c>
      <c r="C35" s="3" t="s">
        <v>23067</v>
      </c>
      <c r="D35" s="3" t="s">
        <v>23483</v>
      </c>
      <c r="E35" s="3" t="s">
        <v>24315</v>
      </c>
      <c r="F35" s="3" t="s">
        <v>24731</v>
      </c>
      <c r="G35" s="3" t="s">
        <v>23899</v>
      </c>
    </row>
    <row r="36" spans="1:7" x14ac:dyDescent="0.25">
      <c r="A36" s="3" t="s">
        <v>49</v>
      </c>
      <c r="B36" s="3" t="s">
        <v>22652</v>
      </c>
      <c r="C36" s="3" t="s">
        <v>23068</v>
      </c>
      <c r="D36" s="3" t="s">
        <v>23484</v>
      </c>
      <c r="E36" s="3" t="s">
        <v>24316</v>
      </c>
      <c r="F36" s="3" t="s">
        <v>24732</v>
      </c>
      <c r="G36" s="3" t="s">
        <v>23900</v>
      </c>
    </row>
    <row r="37" spans="1:7" x14ac:dyDescent="0.25">
      <c r="A37" s="3" t="s">
        <v>49</v>
      </c>
      <c r="B37" s="3" t="s">
        <v>22653</v>
      </c>
      <c r="C37" s="3" t="s">
        <v>23069</v>
      </c>
      <c r="D37" s="3" t="s">
        <v>23485</v>
      </c>
      <c r="E37" s="3" t="s">
        <v>24317</v>
      </c>
      <c r="F37" s="3" t="s">
        <v>24733</v>
      </c>
      <c r="G37" s="3" t="s">
        <v>23901</v>
      </c>
    </row>
    <row r="38" spans="1:7" x14ac:dyDescent="0.25">
      <c r="A38" s="3" t="s">
        <v>49</v>
      </c>
      <c r="B38" s="3" t="s">
        <v>22654</v>
      </c>
      <c r="C38" s="3" t="s">
        <v>23070</v>
      </c>
      <c r="D38" s="3" t="s">
        <v>23486</v>
      </c>
      <c r="E38" s="3" t="s">
        <v>24318</v>
      </c>
      <c r="F38" s="3" t="s">
        <v>24734</v>
      </c>
      <c r="G38" s="3" t="s">
        <v>23902</v>
      </c>
    </row>
    <row r="39" spans="1:7" x14ac:dyDescent="0.25">
      <c r="A39" s="3" t="s">
        <v>49</v>
      </c>
      <c r="B39" s="3" t="s">
        <v>22655</v>
      </c>
      <c r="C39" s="3" t="s">
        <v>23071</v>
      </c>
      <c r="D39" s="3" t="s">
        <v>23487</v>
      </c>
      <c r="E39" s="3" t="s">
        <v>24319</v>
      </c>
      <c r="F39" s="3" t="s">
        <v>24735</v>
      </c>
      <c r="G39" s="3" t="s">
        <v>23903</v>
      </c>
    </row>
    <row r="40" spans="1:7" x14ac:dyDescent="0.25">
      <c r="A40" s="3" t="s">
        <v>49</v>
      </c>
      <c r="B40" s="3" t="s">
        <v>22656</v>
      </c>
      <c r="C40" s="3" t="s">
        <v>23072</v>
      </c>
      <c r="D40" s="3" t="s">
        <v>23488</v>
      </c>
      <c r="E40" s="3" t="s">
        <v>24320</v>
      </c>
      <c r="F40" s="3" t="s">
        <v>24736</v>
      </c>
      <c r="G40" s="3" t="s">
        <v>23904</v>
      </c>
    </row>
    <row r="41" spans="1:7" x14ac:dyDescent="0.25">
      <c r="A41" s="3" t="s">
        <v>49</v>
      </c>
      <c r="B41" s="3" t="s">
        <v>22657</v>
      </c>
      <c r="C41" s="3" t="s">
        <v>23073</v>
      </c>
      <c r="D41" s="3" t="s">
        <v>23489</v>
      </c>
      <c r="E41" s="3" t="s">
        <v>24321</v>
      </c>
      <c r="F41" s="3" t="s">
        <v>24737</v>
      </c>
      <c r="G41" s="3" t="s">
        <v>23905</v>
      </c>
    </row>
    <row r="42" spans="1:7" x14ac:dyDescent="0.25">
      <c r="A42" s="3" t="s">
        <v>49</v>
      </c>
      <c r="B42" s="3" t="s">
        <v>22658</v>
      </c>
      <c r="C42" s="3" t="s">
        <v>23074</v>
      </c>
      <c r="D42" s="3" t="s">
        <v>23490</v>
      </c>
      <c r="E42" s="3" t="s">
        <v>24322</v>
      </c>
      <c r="F42" s="3" t="s">
        <v>24738</v>
      </c>
      <c r="G42" s="3" t="s">
        <v>23906</v>
      </c>
    </row>
    <row r="43" spans="1:7" x14ac:dyDescent="0.25">
      <c r="A43" s="3" t="s">
        <v>49</v>
      </c>
      <c r="B43" s="3" t="s">
        <v>22659</v>
      </c>
      <c r="C43" s="3" t="s">
        <v>23075</v>
      </c>
      <c r="D43" s="3" t="s">
        <v>23491</v>
      </c>
      <c r="E43" s="3" t="s">
        <v>24323</v>
      </c>
      <c r="F43" s="3" t="s">
        <v>24739</v>
      </c>
      <c r="G43" s="3" t="s">
        <v>23907</v>
      </c>
    </row>
    <row r="44" spans="1:7" x14ac:dyDescent="0.25">
      <c r="A44" s="3" t="s">
        <v>49</v>
      </c>
      <c r="B44" s="3" t="s">
        <v>22660</v>
      </c>
      <c r="C44" s="3" t="s">
        <v>23076</v>
      </c>
      <c r="D44" s="3" t="s">
        <v>23492</v>
      </c>
      <c r="E44" s="3" t="s">
        <v>24324</v>
      </c>
      <c r="F44" s="3" t="s">
        <v>24740</v>
      </c>
      <c r="G44" s="3" t="s">
        <v>23908</v>
      </c>
    </row>
    <row r="45" spans="1:7" x14ac:dyDescent="0.25">
      <c r="A45" s="3" t="s">
        <v>49</v>
      </c>
      <c r="B45" s="3" t="s">
        <v>22661</v>
      </c>
      <c r="C45" s="3" t="s">
        <v>23077</v>
      </c>
      <c r="D45" s="3" t="s">
        <v>23493</v>
      </c>
      <c r="E45" s="3" t="s">
        <v>24325</v>
      </c>
      <c r="F45" s="3" t="s">
        <v>24741</v>
      </c>
      <c r="G45" s="3" t="s">
        <v>23909</v>
      </c>
    </row>
    <row r="46" spans="1:7" x14ac:dyDescent="0.25">
      <c r="A46" s="3" t="s">
        <v>49</v>
      </c>
      <c r="B46" s="3" t="s">
        <v>22662</v>
      </c>
      <c r="C46" s="3" t="s">
        <v>23078</v>
      </c>
      <c r="D46" s="3" t="s">
        <v>23494</v>
      </c>
      <c r="E46" s="3" t="s">
        <v>24326</v>
      </c>
      <c r="F46" s="3" t="s">
        <v>24742</v>
      </c>
      <c r="G46" s="3" t="s">
        <v>23910</v>
      </c>
    </row>
    <row r="47" spans="1:7" x14ac:dyDescent="0.25">
      <c r="A47" s="3" t="s">
        <v>49</v>
      </c>
      <c r="B47" s="3" t="s">
        <v>22663</v>
      </c>
      <c r="C47" s="3" t="s">
        <v>23079</v>
      </c>
      <c r="D47" s="3" t="s">
        <v>23495</v>
      </c>
      <c r="E47" s="3" t="s">
        <v>24327</v>
      </c>
      <c r="F47" s="3" t="s">
        <v>24743</v>
      </c>
      <c r="G47" s="3" t="s">
        <v>23911</v>
      </c>
    </row>
    <row r="48" spans="1:7" x14ac:dyDescent="0.25">
      <c r="A48" s="3" t="s">
        <v>49</v>
      </c>
      <c r="B48" s="3" t="s">
        <v>22664</v>
      </c>
      <c r="C48" s="3" t="s">
        <v>23080</v>
      </c>
      <c r="D48" s="3" t="s">
        <v>23496</v>
      </c>
      <c r="E48" s="3" t="s">
        <v>24328</v>
      </c>
      <c r="F48" s="3" t="s">
        <v>24744</v>
      </c>
      <c r="G48" s="3" t="s">
        <v>23912</v>
      </c>
    </row>
    <row r="49" spans="1:7" x14ac:dyDescent="0.25">
      <c r="A49" s="3" t="s">
        <v>49</v>
      </c>
      <c r="B49" s="3" t="s">
        <v>22665</v>
      </c>
      <c r="C49" s="3" t="s">
        <v>23081</v>
      </c>
      <c r="D49" s="3" t="s">
        <v>23497</v>
      </c>
      <c r="E49" s="3" t="s">
        <v>24329</v>
      </c>
      <c r="F49" s="3" t="s">
        <v>24745</v>
      </c>
      <c r="G49" s="3" t="s">
        <v>23913</v>
      </c>
    </row>
    <row r="50" spans="1:7" x14ac:dyDescent="0.25">
      <c r="A50" s="3" t="s">
        <v>49</v>
      </c>
      <c r="B50" s="3" t="s">
        <v>22666</v>
      </c>
      <c r="C50" s="3" t="s">
        <v>23082</v>
      </c>
      <c r="D50" s="3" t="s">
        <v>23498</v>
      </c>
      <c r="E50" s="3" t="s">
        <v>24330</v>
      </c>
      <c r="F50" s="3" t="s">
        <v>24746</v>
      </c>
      <c r="G50" s="3" t="s">
        <v>23914</v>
      </c>
    </row>
    <row r="51" spans="1:7" x14ac:dyDescent="0.25">
      <c r="A51" s="3" t="s">
        <v>49</v>
      </c>
      <c r="B51" s="3" t="s">
        <v>22667</v>
      </c>
      <c r="C51" s="3" t="s">
        <v>23083</v>
      </c>
      <c r="D51" s="3" t="s">
        <v>23499</v>
      </c>
      <c r="E51" s="3" t="s">
        <v>24331</v>
      </c>
      <c r="F51" s="3" t="s">
        <v>24747</v>
      </c>
      <c r="G51" s="3" t="s">
        <v>23915</v>
      </c>
    </row>
    <row r="52" spans="1:7" x14ac:dyDescent="0.25">
      <c r="A52" s="3" t="s">
        <v>49</v>
      </c>
      <c r="B52" s="3" t="s">
        <v>22668</v>
      </c>
      <c r="C52" s="3" t="s">
        <v>23084</v>
      </c>
      <c r="D52" s="3" t="s">
        <v>23500</v>
      </c>
      <c r="E52" s="3" t="s">
        <v>24332</v>
      </c>
      <c r="F52" s="3" t="s">
        <v>24748</v>
      </c>
      <c r="G52" s="3" t="s">
        <v>23916</v>
      </c>
    </row>
    <row r="53" spans="1:7" x14ac:dyDescent="0.25">
      <c r="A53" s="3" t="s">
        <v>49</v>
      </c>
      <c r="B53" s="3" t="s">
        <v>22669</v>
      </c>
      <c r="C53" s="3" t="s">
        <v>23085</v>
      </c>
      <c r="D53" s="3" t="s">
        <v>23501</v>
      </c>
      <c r="E53" s="3" t="s">
        <v>24333</v>
      </c>
      <c r="F53" s="3" t="s">
        <v>24749</v>
      </c>
      <c r="G53" s="3" t="s">
        <v>23917</v>
      </c>
    </row>
    <row r="54" spans="1:7" x14ac:dyDescent="0.25">
      <c r="A54" s="3" t="s">
        <v>49</v>
      </c>
      <c r="B54" s="3" t="s">
        <v>22670</v>
      </c>
      <c r="C54" s="3" t="s">
        <v>23086</v>
      </c>
      <c r="D54" s="3" t="s">
        <v>23502</v>
      </c>
      <c r="E54" s="3" t="s">
        <v>24334</v>
      </c>
      <c r="F54" s="3" t="s">
        <v>24750</v>
      </c>
      <c r="G54" s="3" t="s">
        <v>23918</v>
      </c>
    </row>
    <row r="55" spans="1:7" x14ac:dyDescent="0.25">
      <c r="A55" s="3" t="s">
        <v>49</v>
      </c>
      <c r="B55" s="3" t="s">
        <v>22671</v>
      </c>
      <c r="C55" s="3" t="s">
        <v>23087</v>
      </c>
      <c r="D55" s="3" t="s">
        <v>23503</v>
      </c>
      <c r="E55" s="3" t="s">
        <v>24335</v>
      </c>
      <c r="F55" s="3" t="s">
        <v>24751</v>
      </c>
      <c r="G55" s="3" t="s">
        <v>23919</v>
      </c>
    </row>
    <row r="56" spans="1:7" x14ac:dyDescent="0.25">
      <c r="A56" s="3" t="s">
        <v>49</v>
      </c>
      <c r="B56" s="3" t="s">
        <v>22672</v>
      </c>
      <c r="C56" s="3" t="s">
        <v>23088</v>
      </c>
      <c r="D56" s="3" t="s">
        <v>23504</v>
      </c>
      <c r="E56" s="3" t="s">
        <v>24336</v>
      </c>
      <c r="F56" s="3" t="s">
        <v>24752</v>
      </c>
      <c r="G56" s="3" t="s">
        <v>23920</v>
      </c>
    </row>
    <row r="57" spans="1:7" x14ac:dyDescent="0.25">
      <c r="A57" s="3" t="s">
        <v>49</v>
      </c>
      <c r="B57" s="3" t="s">
        <v>22673</v>
      </c>
      <c r="C57" s="3" t="s">
        <v>23089</v>
      </c>
      <c r="D57" s="3" t="s">
        <v>23505</v>
      </c>
      <c r="E57" s="3" t="s">
        <v>24337</v>
      </c>
      <c r="F57" s="3" t="s">
        <v>24753</v>
      </c>
      <c r="G57" s="3" t="s">
        <v>23921</v>
      </c>
    </row>
    <row r="58" spans="1:7" x14ac:dyDescent="0.25">
      <c r="A58" s="3" t="s">
        <v>49</v>
      </c>
      <c r="B58" s="3" t="s">
        <v>22674</v>
      </c>
      <c r="C58" s="3" t="s">
        <v>23090</v>
      </c>
      <c r="D58" s="3" t="s">
        <v>23506</v>
      </c>
      <c r="E58" s="3" t="s">
        <v>24338</v>
      </c>
      <c r="F58" s="3" t="s">
        <v>24754</v>
      </c>
      <c r="G58" s="3" t="s">
        <v>23922</v>
      </c>
    </row>
    <row r="59" spans="1:7" x14ac:dyDescent="0.25">
      <c r="A59" s="3" t="s">
        <v>49</v>
      </c>
      <c r="B59" s="3" t="s">
        <v>22675</v>
      </c>
      <c r="C59" s="3" t="s">
        <v>23091</v>
      </c>
      <c r="D59" s="3" t="s">
        <v>23507</v>
      </c>
      <c r="E59" s="3" t="s">
        <v>24339</v>
      </c>
      <c r="F59" s="3" t="s">
        <v>24755</v>
      </c>
      <c r="G59" s="3" t="s">
        <v>23923</v>
      </c>
    </row>
    <row r="60" spans="1:7" x14ac:dyDescent="0.25">
      <c r="A60" s="3" t="s">
        <v>49</v>
      </c>
      <c r="B60" s="3" t="s">
        <v>22676</v>
      </c>
      <c r="C60" s="3" t="s">
        <v>23092</v>
      </c>
      <c r="D60" s="3" t="s">
        <v>23508</v>
      </c>
      <c r="E60" s="3" t="s">
        <v>24340</v>
      </c>
      <c r="F60" s="3" t="s">
        <v>24756</v>
      </c>
      <c r="G60" s="3" t="s">
        <v>23924</v>
      </c>
    </row>
    <row r="61" spans="1:7" x14ac:dyDescent="0.25">
      <c r="A61" s="3" t="s">
        <v>49</v>
      </c>
      <c r="B61" s="3" t="s">
        <v>22677</v>
      </c>
      <c r="C61" s="3" t="s">
        <v>23093</v>
      </c>
      <c r="D61" s="3" t="s">
        <v>23509</v>
      </c>
      <c r="E61" s="3" t="s">
        <v>24341</v>
      </c>
      <c r="F61" s="3" t="s">
        <v>24757</v>
      </c>
      <c r="G61" s="3" t="s">
        <v>23925</v>
      </c>
    </row>
    <row r="62" spans="1:7" x14ac:dyDescent="0.25">
      <c r="A62" s="3" t="s">
        <v>49</v>
      </c>
      <c r="B62" s="3" t="s">
        <v>22678</v>
      </c>
      <c r="C62" s="3" t="s">
        <v>23094</v>
      </c>
      <c r="D62" s="3" t="s">
        <v>23510</v>
      </c>
      <c r="E62" s="3" t="s">
        <v>24342</v>
      </c>
      <c r="F62" s="3" t="s">
        <v>24758</v>
      </c>
      <c r="G62" s="3" t="s">
        <v>23926</v>
      </c>
    </row>
    <row r="63" spans="1:7" x14ac:dyDescent="0.25">
      <c r="A63" s="3" t="s">
        <v>49</v>
      </c>
      <c r="B63" s="3" t="s">
        <v>22679</v>
      </c>
      <c r="C63" s="3" t="s">
        <v>23095</v>
      </c>
      <c r="D63" s="3" t="s">
        <v>23511</v>
      </c>
      <c r="E63" s="3" t="s">
        <v>24343</v>
      </c>
      <c r="F63" s="3" t="s">
        <v>24759</v>
      </c>
      <c r="G63" s="3" t="s">
        <v>23927</v>
      </c>
    </row>
    <row r="64" spans="1:7" x14ac:dyDescent="0.25">
      <c r="A64" s="3" t="s">
        <v>49</v>
      </c>
      <c r="B64" s="3" t="s">
        <v>22680</v>
      </c>
      <c r="C64" s="3" t="s">
        <v>23096</v>
      </c>
      <c r="D64" s="3" t="s">
        <v>23512</v>
      </c>
      <c r="E64" s="3" t="s">
        <v>24344</v>
      </c>
      <c r="F64" s="3" t="s">
        <v>24760</v>
      </c>
      <c r="G64" s="3" t="s">
        <v>23928</v>
      </c>
    </row>
    <row r="65" spans="1:7" x14ac:dyDescent="0.25">
      <c r="A65" s="3" t="s">
        <v>49</v>
      </c>
      <c r="B65" s="3" t="s">
        <v>22681</v>
      </c>
      <c r="C65" s="3" t="s">
        <v>23097</v>
      </c>
      <c r="D65" s="3" t="s">
        <v>23513</v>
      </c>
      <c r="E65" s="3" t="s">
        <v>24345</v>
      </c>
      <c r="F65" s="3" t="s">
        <v>24761</v>
      </c>
      <c r="G65" s="3" t="s">
        <v>23929</v>
      </c>
    </row>
    <row r="66" spans="1:7" x14ac:dyDescent="0.25">
      <c r="A66" s="3" t="s">
        <v>49</v>
      </c>
      <c r="B66" s="3" t="s">
        <v>22682</v>
      </c>
      <c r="C66" s="3" t="s">
        <v>23098</v>
      </c>
      <c r="D66" s="3" t="s">
        <v>23514</v>
      </c>
      <c r="E66" s="3" t="s">
        <v>24346</v>
      </c>
      <c r="F66" s="3" t="s">
        <v>24762</v>
      </c>
      <c r="G66" s="3" t="s">
        <v>23930</v>
      </c>
    </row>
    <row r="67" spans="1:7" x14ac:dyDescent="0.25">
      <c r="A67" s="3" t="s">
        <v>49</v>
      </c>
      <c r="B67" s="3" t="s">
        <v>22683</v>
      </c>
      <c r="C67" s="3" t="s">
        <v>23099</v>
      </c>
      <c r="D67" s="3" t="s">
        <v>23515</v>
      </c>
      <c r="E67" s="3" t="s">
        <v>24347</v>
      </c>
      <c r="F67" s="3" t="s">
        <v>24763</v>
      </c>
      <c r="G67" s="3" t="s">
        <v>23931</v>
      </c>
    </row>
    <row r="68" spans="1:7" x14ac:dyDescent="0.25">
      <c r="A68" s="3" t="s">
        <v>49</v>
      </c>
      <c r="B68" s="3" t="s">
        <v>22684</v>
      </c>
      <c r="C68" s="3" t="s">
        <v>23100</v>
      </c>
      <c r="D68" s="3" t="s">
        <v>23516</v>
      </c>
      <c r="E68" s="3" t="s">
        <v>24348</v>
      </c>
      <c r="F68" s="3" t="s">
        <v>24764</v>
      </c>
      <c r="G68" s="3" t="s">
        <v>23932</v>
      </c>
    </row>
    <row r="69" spans="1:7" x14ac:dyDescent="0.25">
      <c r="A69" s="3" t="s">
        <v>49</v>
      </c>
      <c r="B69" s="3" t="s">
        <v>22685</v>
      </c>
      <c r="C69" s="3" t="s">
        <v>23101</v>
      </c>
      <c r="D69" s="3" t="s">
        <v>23517</v>
      </c>
      <c r="E69" s="3" t="s">
        <v>24349</v>
      </c>
      <c r="F69" s="3" t="s">
        <v>24765</v>
      </c>
      <c r="G69" s="3" t="s">
        <v>23933</v>
      </c>
    </row>
    <row r="70" spans="1:7" x14ac:dyDescent="0.25">
      <c r="A70" s="3" t="s">
        <v>49</v>
      </c>
      <c r="B70" s="3" t="s">
        <v>22686</v>
      </c>
      <c r="C70" s="3" t="s">
        <v>23102</v>
      </c>
      <c r="D70" s="3" t="s">
        <v>23518</v>
      </c>
      <c r="E70" s="3" t="s">
        <v>24350</v>
      </c>
      <c r="F70" s="3" t="s">
        <v>24766</v>
      </c>
      <c r="G70" s="3" t="s">
        <v>23934</v>
      </c>
    </row>
    <row r="71" spans="1:7" x14ac:dyDescent="0.25">
      <c r="A71" s="3" t="s">
        <v>49</v>
      </c>
      <c r="B71" s="3" t="s">
        <v>22687</v>
      </c>
      <c r="C71" s="3" t="s">
        <v>23103</v>
      </c>
      <c r="D71" s="3" t="s">
        <v>23519</v>
      </c>
      <c r="E71" s="3" t="s">
        <v>24351</v>
      </c>
      <c r="F71" s="3" t="s">
        <v>24767</v>
      </c>
      <c r="G71" s="3" t="s">
        <v>23935</v>
      </c>
    </row>
    <row r="72" spans="1:7" x14ac:dyDescent="0.25">
      <c r="A72" s="3" t="s">
        <v>49</v>
      </c>
      <c r="B72" s="3" t="s">
        <v>22688</v>
      </c>
      <c r="C72" s="3" t="s">
        <v>23104</v>
      </c>
      <c r="D72" s="3" t="s">
        <v>23520</v>
      </c>
      <c r="E72" s="3" t="s">
        <v>24352</v>
      </c>
      <c r="F72" s="3" t="s">
        <v>24768</v>
      </c>
      <c r="G72" s="3" t="s">
        <v>23936</v>
      </c>
    </row>
    <row r="73" spans="1:7" x14ac:dyDescent="0.25">
      <c r="A73" s="3" t="s">
        <v>49</v>
      </c>
      <c r="B73" s="3" t="s">
        <v>22689</v>
      </c>
      <c r="C73" s="3" t="s">
        <v>23105</v>
      </c>
      <c r="D73" s="3" t="s">
        <v>23521</v>
      </c>
      <c r="E73" s="3" t="s">
        <v>24353</v>
      </c>
      <c r="F73" s="3" t="s">
        <v>24769</v>
      </c>
      <c r="G73" s="3" t="s">
        <v>23937</v>
      </c>
    </row>
    <row r="74" spans="1:7" x14ac:dyDescent="0.25">
      <c r="A74" s="3" t="s">
        <v>49</v>
      </c>
      <c r="B74" s="3" t="s">
        <v>22690</v>
      </c>
      <c r="C74" s="3" t="s">
        <v>23106</v>
      </c>
      <c r="D74" s="3" t="s">
        <v>23522</v>
      </c>
      <c r="E74" s="3" t="s">
        <v>24354</v>
      </c>
      <c r="F74" s="3" t="s">
        <v>24770</v>
      </c>
      <c r="G74" s="3" t="s">
        <v>23938</v>
      </c>
    </row>
    <row r="75" spans="1:7" x14ac:dyDescent="0.25">
      <c r="A75" s="3" t="s">
        <v>49</v>
      </c>
      <c r="B75" s="3" t="s">
        <v>22691</v>
      </c>
      <c r="C75" s="3" t="s">
        <v>23107</v>
      </c>
      <c r="D75" s="3" t="s">
        <v>23523</v>
      </c>
      <c r="E75" s="3" t="s">
        <v>24355</v>
      </c>
      <c r="F75" s="3" t="s">
        <v>24771</v>
      </c>
      <c r="G75" s="3" t="s">
        <v>23939</v>
      </c>
    </row>
    <row r="76" spans="1:7" x14ac:dyDescent="0.25">
      <c r="A76" s="3" t="s">
        <v>49</v>
      </c>
      <c r="B76" s="3" t="s">
        <v>22692</v>
      </c>
      <c r="C76" s="3" t="s">
        <v>23108</v>
      </c>
      <c r="D76" s="3" t="s">
        <v>23524</v>
      </c>
      <c r="E76" s="3" t="s">
        <v>24356</v>
      </c>
      <c r="F76" s="3" t="s">
        <v>24772</v>
      </c>
      <c r="G76" s="3" t="s">
        <v>23940</v>
      </c>
    </row>
    <row r="77" spans="1:7" x14ac:dyDescent="0.25">
      <c r="A77" s="3" t="s">
        <v>49</v>
      </c>
      <c r="B77" s="3" t="s">
        <v>22693</v>
      </c>
      <c r="C77" s="3" t="s">
        <v>23109</v>
      </c>
      <c r="D77" s="3" t="s">
        <v>23525</v>
      </c>
      <c r="E77" s="3" t="s">
        <v>24357</v>
      </c>
      <c r="F77" s="3" t="s">
        <v>24773</v>
      </c>
      <c r="G77" s="3" t="s">
        <v>23941</v>
      </c>
    </row>
    <row r="78" spans="1:7" x14ac:dyDescent="0.25">
      <c r="A78" s="3" t="s">
        <v>49</v>
      </c>
      <c r="B78" s="3" t="s">
        <v>22694</v>
      </c>
      <c r="C78" s="3" t="s">
        <v>23110</v>
      </c>
      <c r="D78" s="3" t="s">
        <v>23526</v>
      </c>
      <c r="E78" s="3" t="s">
        <v>24358</v>
      </c>
      <c r="F78" s="3" t="s">
        <v>24774</v>
      </c>
      <c r="G78" s="3" t="s">
        <v>23942</v>
      </c>
    </row>
    <row r="79" spans="1:7" x14ac:dyDescent="0.25">
      <c r="A79" s="3" t="s">
        <v>49</v>
      </c>
      <c r="B79" s="3" t="s">
        <v>22695</v>
      </c>
      <c r="C79" s="3" t="s">
        <v>23111</v>
      </c>
      <c r="D79" s="3" t="s">
        <v>23527</v>
      </c>
      <c r="E79" s="3" t="s">
        <v>24359</v>
      </c>
      <c r="F79" s="3" t="s">
        <v>24775</v>
      </c>
      <c r="G79" s="3" t="s">
        <v>23943</v>
      </c>
    </row>
    <row r="80" spans="1:7" x14ac:dyDescent="0.25">
      <c r="A80" s="3" t="s">
        <v>49</v>
      </c>
      <c r="B80" s="3" t="s">
        <v>22696</v>
      </c>
      <c r="C80" s="3" t="s">
        <v>23112</v>
      </c>
      <c r="D80" s="3" t="s">
        <v>23528</v>
      </c>
      <c r="E80" s="3" t="s">
        <v>24360</v>
      </c>
      <c r="F80" s="3" t="s">
        <v>24776</v>
      </c>
      <c r="G80" s="3" t="s">
        <v>23944</v>
      </c>
    </row>
    <row r="81" spans="1:7" x14ac:dyDescent="0.25">
      <c r="A81" s="3" t="s">
        <v>49</v>
      </c>
      <c r="B81" s="3" t="s">
        <v>22697</v>
      </c>
      <c r="C81" s="3" t="s">
        <v>23113</v>
      </c>
      <c r="D81" s="3" t="s">
        <v>23529</v>
      </c>
      <c r="E81" s="3" t="s">
        <v>24361</v>
      </c>
      <c r="F81" s="3" t="s">
        <v>24777</v>
      </c>
      <c r="G81" s="3" t="s">
        <v>23945</v>
      </c>
    </row>
    <row r="82" spans="1:7" x14ac:dyDescent="0.25">
      <c r="A82" s="3" t="s">
        <v>49</v>
      </c>
      <c r="B82" s="3" t="s">
        <v>22698</v>
      </c>
      <c r="C82" s="3" t="s">
        <v>23114</v>
      </c>
      <c r="D82" s="3" t="s">
        <v>23530</v>
      </c>
      <c r="E82" s="3" t="s">
        <v>24362</v>
      </c>
      <c r="F82" s="3" t="s">
        <v>24778</v>
      </c>
      <c r="G82" s="3" t="s">
        <v>23946</v>
      </c>
    </row>
    <row r="83" spans="1:7" x14ac:dyDescent="0.25">
      <c r="A83" s="3" t="s">
        <v>49</v>
      </c>
      <c r="B83" s="3" t="s">
        <v>22699</v>
      </c>
      <c r="C83" s="3" t="s">
        <v>23115</v>
      </c>
      <c r="D83" s="3" t="s">
        <v>23531</v>
      </c>
      <c r="E83" s="3" t="s">
        <v>24363</v>
      </c>
      <c r="F83" s="3" t="s">
        <v>24779</v>
      </c>
      <c r="G83" s="3" t="s">
        <v>23947</v>
      </c>
    </row>
    <row r="84" spans="1:7" x14ac:dyDescent="0.25">
      <c r="A84" s="3" t="s">
        <v>49</v>
      </c>
      <c r="B84" s="3" t="s">
        <v>22700</v>
      </c>
      <c r="C84" s="3" t="s">
        <v>23116</v>
      </c>
      <c r="D84" s="3" t="s">
        <v>23532</v>
      </c>
      <c r="E84" s="3" t="s">
        <v>24364</v>
      </c>
      <c r="F84" s="3" t="s">
        <v>24780</v>
      </c>
      <c r="G84" s="3" t="s">
        <v>23948</v>
      </c>
    </row>
    <row r="85" spans="1:7" x14ac:dyDescent="0.25">
      <c r="A85" s="3" t="s">
        <v>49</v>
      </c>
      <c r="B85" s="3" t="s">
        <v>22701</v>
      </c>
      <c r="C85" s="3" t="s">
        <v>23117</v>
      </c>
      <c r="D85" s="3" t="s">
        <v>23533</v>
      </c>
      <c r="E85" s="3" t="s">
        <v>24365</v>
      </c>
      <c r="F85" s="3" t="s">
        <v>24781</v>
      </c>
      <c r="G85" s="3" t="s">
        <v>23949</v>
      </c>
    </row>
    <row r="86" spans="1:7" x14ac:dyDescent="0.25">
      <c r="A86" s="3" t="s">
        <v>49</v>
      </c>
      <c r="B86" s="3" t="s">
        <v>22702</v>
      </c>
      <c r="C86" s="3" t="s">
        <v>23118</v>
      </c>
      <c r="D86" s="3" t="s">
        <v>23534</v>
      </c>
      <c r="E86" s="3" t="s">
        <v>24366</v>
      </c>
      <c r="F86" s="3" t="s">
        <v>24782</v>
      </c>
      <c r="G86" s="3" t="s">
        <v>23950</v>
      </c>
    </row>
    <row r="87" spans="1:7" x14ac:dyDescent="0.25">
      <c r="A87" s="3" t="s">
        <v>49</v>
      </c>
      <c r="B87" s="3" t="s">
        <v>22703</v>
      </c>
      <c r="C87" s="3" t="s">
        <v>23119</v>
      </c>
      <c r="D87" s="3" t="s">
        <v>23535</v>
      </c>
      <c r="E87" s="3" t="s">
        <v>24367</v>
      </c>
      <c r="F87" s="3" t="s">
        <v>24783</v>
      </c>
      <c r="G87" s="3" t="s">
        <v>23951</v>
      </c>
    </row>
    <row r="88" spans="1:7" x14ac:dyDescent="0.25">
      <c r="A88" s="3" t="s">
        <v>49</v>
      </c>
      <c r="B88" s="3" t="s">
        <v>22704</v>
      </c>
      <c r="C88" s="3" t="s">
        <v>23120</v>
      </c>
      <c r="D88" s="3" t="s">
        <v>23536</v>
      </c>
      <c r="E88" s="3" t="s">
        <v>24368</v>
      </c>
      <c r="F88" s="3" t="s">
        <v>24784</v>
      </c>
      <c r="G88" s="3" t="s">
        <v>23952</v>
      </c>
    </row>
    <row r="89" spans="1:7" x14ac:dyDescent="0.25">
      <c r="A89" s="3" t="s">
        <v>49</v>
      </c>
      <c r="B89" s="3" t="s">
        <v>22705</v>
      </c>
      <c r="C89" s="3" t="s">
        <v>23121</v>
      </c>
      <c r="D89" s="3" t="s">
        <v>23537</v>
      </c>
      <c r="E89" s="3" t="s">
        <v>24369</v>
      </c>
      <c r="F89" s="3" t="s">
        <v>24785</v>
      </c>
      <c r="G89" s="3" t="s">
        <v>23953</v>
      </c>
    </row>
    <row r="90" spans="1:7" x14ac:dyDescent="0.25">
      <c r="A90" s="3" t="s">
        <v>49</v>
      </c>
      <c r="B90" s="3" t="s">
        <v>22706</v>
      </c>
      <c r="C90" s="3" t="s">
        <v>23122</v>
      </c>
      <c r="D90" s="3" t="s">
        <v>23538</v>
      </c>
      <c r="E90" s="3" t="s">
        <v>24370</v>
      </c>
      <c r="F90" s="3" t="s">
        <v>24786</v>
      </c>
      <c r="G90" s="3" t="s">
        <v>23954</v>
      </c>
    </row>
    <row r="91" spans="1:7" x14ac:dyDescent="0.25">
      <c r="A91" s="3" t="s">
        <v>49</v>
      </c>
      <c r="B91" s="3" t="s">
        <v>22707</v>
      </c>
      <c r="C91" s="3" t="s">
        <v>23123</v>
      </c>
      <c r="D91" s="3" t="s">
        <v>23539</v>
      </c>
      <c r="E91" s="3" t="s">
        <v>24371</v>
      </c>
      <c r="F91" s="3" t="s">
        <v>24787</v>
      </c>
      <c r="G91" s="3" t="s">
        <v>23955</v>
      </c>
    </row>
    <row r="92" spans="1:7" x14ac:dyDescent="0.25">
      <c r="A92" s="3" t="s">
        <v>49</v>
      </c>
      <c r="B92" s="3" t="s">
        <v>22708</v>
      </c>
      <c r="C92" s="3" t="s">
        <v>23124</v>
      </c>
      <c r="D92" s="3" t="s">
        <v>23540</v>
      </c>
      <c r="E92" s="3" t="s">
        <v>24372</v>
      </c>
      <c r="F92" s="3" t="s">
        <v>24788</v>
      </c>
      <c r="G92" s="3" t="s">
        <v>23956</v>
      </c>
    </row>
    <row r="93" spans="1:7" x14ac:dyDescent="0.25">
      <c r="A93" s="3" t="s">
        <v>49</v>
      </c>
      <c r="B93" s="3" t="s">
        <v>22709</v>
      </c>
      <c r="C93" s="3" t="s">
        <v>23125</v>
      </c>
      <c r="D93" s="3" t="s">
        <v>23541</v>
      </c>
      <c r="E93" s="3" t="s">
        <v>24373</v>
      </c>
      <c r="F93" s="3" t="s">
        <v>24789</v>
      </c>
      <c r="G93" s="3" t="s">
        <v>23957</v>
      </c>
    </row>
    <row r="94" spans="1:7" x14ac:dyDescent="0.25">
      <c r="A94" s="3" t="s">
        <v>49</v>
      </c>
      <c r="B94" s="3" t="s">
        <v>22710</v>
      </c>
      <c r="C94" s="3" t="s">
        <v>23126</v>
      </c>
      <c r="D94" s="3" t="s">
        <v>23542</v>
      </c>
      <c r="E94" s="3" t="s">
        <v>24374</v>
      </c>
      <c r="F94" s="3" t="s">
        <v>24790</v>
      </c>
      <c r="G94" s="3" t="s">
        <v>23958</v>
      </c>
    </row>
    <row r="95" spans="1:7" x14ac:dyDescent="0.25">
      <c r="A95" s="3" t="s">
        <v>49</v>
      </c>
      <c r="B95" s="3" t="s">
        <v>22711</v>
      </c>
      <c r="C95" s="3" t="s">
        <v>23127</v>
      </c>
      <c r="D95" s="3" t="s">
        <v>23543</v>
      </c>
      <c r="E95" s="3" t="s">
        <v>24375</v>
      </c>
      <c r="F95" s="3" t="s">
        <v>24791</v>
      </c>
      <c r="G95" s="3" t="s">
        <v>23959</v>
      </c>
    </row>
    <row r="96" spans="1:7" x14ac:dyDescent="0.25">
      <c r="A96" s="3" t="s">
        <v>49</v>
      </c>
      <c r="B96" s="3" t="s">
        <v>22712</v>
      </c>
      <c r="C96" s="3" t="s">
        <v>23128</v>
      </c>
      <c r="D96" s="3" t="s">
        <v>23544</v>
      </c>
      <c r="E96" s="3" t="s">
        <v>24376</v>
      </c>
      <c r="F96" s="3" t="s">
        <v>24792</v>
      </c>
      <c r="G96" s="3" t="s">
        <v>23960</v>
      </c>
    </row>
    <row r="97" spans="1:7" x14ac:dyDescent="0.25">
      <c r="A97" s="3" t="s">
        <v>49</v>
      </c>
      <c r="B97" s="3" t="s">
        <v>22713</v>
      </c>
      <c r="C97" s="3" t="s">
        <v>23129</v>
      </c>
      <c r="D97" s="3" t="s">
        <v>23545</v>
      </c>
      <c r="E97" s="3" t="s">
        <v>24377</v>
      </c>
      <c r="F97" s="3" t="s">
        <v>24793</v>
      </c>
      <c r="G97" s="3" t="s">
        <v>23961</v>
      </c>
    </row>
    <row r="98" spans="1:7" x14ac:dyDescent="0.25">
      <c r="A98" s="3" t="s">
        <v>49</v>
      </c>
      <c r="B98" s="3" t="s">
        <v>22714</v>
      </c>
      <c r="C98" s="3" t="s">
        <v>23130</v>
      </c>
      <c r="D98" s="3" t="s">
        <v>23546</v>
      </c>
      <c r="E98" s="3" t="s">
        <v>24378</v>
      </c>
      <c r="F98" s="3" t="s">
        <v>24794</v>
      </c>
      <c r="G98" s="3" t="s">
        <v>23962</v>
      </c>
    </row>
    <row r="99" spans="1:7" x14ac:dyDescent="0.25">
      <c r="A99" s="3" t="s">
        <v>49</v>
      </c>
      <c r="B99" s="3" t="s">
        <v>22715</v>
      </c>
      <c r="C99" s="3" t="s">
        <v>23131</v>
      </c>
      <c r="D99" s="3" t="s">
        <v>23547</v>
      </c>
      <c r="E99" s="3" t="s">
        <v>24379</v>
      </c>
      <c r="F99" s="3" t="s">
        <v>24795</v>
      </c>
      <c r="G99" s="3" t="s">
        <v>23963</v>
      </c>
    </row>
    <row r="100" spans="1:7" x14ac:dyDescent="0.25">
      <c r="A100" s="3" t="s">
        <v>49</v>
      </c>
      <c r="B100" s="3" t="s">
        <v>22716</v>
      </c>
      <c r="C100" s="3" t="s">
        <v>23132</v>
      </c>
      <c r="D100" s="3" t="s">
        <v>23548</v>
      </c>
      <c r="E100" s="3" t="s">
        <v>24380</v>
      </c>
      <c r="F100" s="3" t="s">
        <v>24796</v>
      </c>
      <c r="G100" s="3" t="s">
        <v>23964</v>
      </c>
    </row>
    <row r="101" spans="1:7" x14ac:dyDescent="0.25">
      <c r="A101" s="3" t="s">
        <v>49</v>
      </c>
      <c r="B101" s="3" t="s">
        <v>22717</v>
      </c>
      <c r="C101" s="3" t="s">
        <v>23133</v>
      </c>
      <c r="D101" s="3" t="s">
        <v>23549</v>
      </c>
      <c r="E101" s="3" t="s">
        <v>24381</v>
      </c>
      <c r="F101" s="3" t="s">
        <v>24797</v>
      </c>
      <c r="G101" s="3" t="s">
        <v>23965</v>
      </c>
    </row>
    <row r="102" spans="1:7" x14ac:dyDescent="0.25">
      <c r="A102" s="3" t="s">
        <v>49</v>
      </c>
      <c r="B102" s="3" t="s">
        <v>22718</v>
      </c>
      <c r="C102" s="3" t="s">
        <v>23134</v>
      </c>
      <c r="D102" s="3" t="s">
        <v>23550</v>
      </c>
      <c r="E102" s="3" t="s">
        <v>24382</v>
      </c>
      <c r="F102" s="3" t="s">
        <v>24798</v>
      </c>
      <c r="G102" s="3" t="s">
        <v>23966</v>
      </c>
    </row>
    <row r="103" spans="1:7" x14ac:dyDescent="0.25">
      <c r="A103" s="3" t="s">
        <v>49</v>
      </c>
      <c r="B103" s="3" t="s">
        <v>22719</v>
      </c>
      <c r="C103" s="3" t="s">
        <v>23135</v>
      </c>
      <c r="D103" s="3" t="s">
        <v>23551</v>
      </c>
      <c r="E103" s="3" t="s">
        <v>24383</v>
      </c>
      <c r="F103" s="3" t="s">
        <v>24799</v>
      </c>
      <c r="G103" s="3" t="s">
        <v>23967</v>
      </c>
    </row>
    <row r="104" spans="1:7" x14ac:dyDescent="0.25">
      <c r="A104" s="3" t="s">
        <v>49</v>
      </c>
      <c r="B104" s="3" t="s">
        <v>22720</v>
      </c>
      <c r="C104" s="3" t="s">
        <v>23136</v>
      </c>
      <c r="D104" s="3" t="s">
        <v>23552</v>
      </c>
      <c r="E104" s="3" t="s">
        <v>24384</v>
      </c>
      <c r="F104" s="3" t="s">
        <v>24800</v>
      </c>
      <c r="G104" s="3" t="s">
        <v>23968</v>
      </c>
    </row>
    <row r="105" spans="1:7" x14ac:dyDescent="0.25">
      <c r="A105" s="3" t="s">
        <v>49</v>
      </c>
      <c r="B105" s="3" t="s">
        <v>22721</v>
      </c>
      <c r="C105" s="3" t="s">
        <v>23137</v>
      </c>
      <c r="D105" s="3" t="s">
        <v>23553</v>
      </c>
      <c r="E105" s="3" t="s">
        <v>24385</v>
      </c>
      <c r="F105" s="3" t="s">
        <v>24801</v>
      </c>
      <c r="G105" s="3" t="s">
        <v>23969</v>
      </c>
    </row>
    <row r="106" spans="1:7" x14ac:dyDescent="0.25">
      <c r="A106" s="3" t="s">
        <v>49</v>
      </c>
      <c r="B106" s="3" t="s">
        <v>22722</v>
      </c>
      <c r="C106" s="3" t="s">
        <v>23138</v>
      </c>
      <c r="D106" s="3" t="s">
        <v>23554</v>
      </c>
      <c r="E106" s="3" t="s">
        <v>24386</v>
      </c>
      <c r="F106" s="3" t="s">
        <v>24802</v>
      </c>
      <c r="G106" s="3" t="s">
        <v>23970</v>
      </c>
    </row>
    <row r="107" spans="1:7" x14ac:dyDescent="0.25">
      <c r="A107" s="3" t="s">
        <v>49</v>
      </c>
      <c r="B107" s="3" t="s">
        <v>22723</v>
      </c>
      <c r="C107" s="3" t="s">
        <v>23139</v>
      </c>
      <c r="D107" s="3" t="s">
        <v>23555</v>
      </c>
      <c r="E107" s="3" t="s">
        <v>24387</v>
      </c>
      <c r="F107" s="3" t="s">
        <v>24803</v>
      </c>
      <c r="G107" s="3" t="s">
        <v>23971</v>
      </c>
    </row>
    <row r="108" spans="1:7" x14ac:dyDescent="0.25">
      <c r="A108" s="3" t="s">
        <v>49</v>
      </c>
      <c r="B108" s="3" t="s">
        <v>22724</v>
      </c>
      <c r="C108" s="3" t="s">
        <v>23140</v>
      </c>
      <c r="D108" s="3" t="s">
        <v>23556</v>
      </c>
      <c r="E108" s="3" t="s">
        <v>24388</v>
      </c>
      <c r="F108" s="3" t="s">
        <v>24804</v>
      </c>
      <c r="G108" s="3" t="s">
        <v>23972</v>
      </c>
    </row>
    <row r="109" spans="1:7" x14ac:dyDescent="0.25">
      <c r="A109" s="3" t="s">
        <v>49</v>
      </c>
      <c r="B109" s="3" t="s">
        <v>22725</v>
      </c>
      <c r="C109" s="3" t="s">
        <v>23141</v>
      </c>
      <c r="D109" s="3" t="s">
        <v>23557</v>
      </c>
      <c r="E109" s="3" t="s">
        <v>24389</v>
      </c>
      <c r="F109" s="3" t="s">
        <v>24805</v>
      </c>
      <c r="G109" s="3" t="s">
        <v>23973</v>
      </c>
    </row>
    <row r="110" spans="1:7" x14ac:dyDescent="0.25">
      <c r="A110" s="3" t="s">
        <v>49</v>
      </c>
      <c r="B110" s="3" t="s">
        <v>22726</v>
      </c>
      <c r="C110" s="3" t="s">
        <v>23142</v>
      </c>
      <c r="D110" s="3" t="s">
        <v>23558</v>
      </c>
      <c r="E110" s="3" t="s">
        <v>24390</v>
      </c>
      <c r="F110" s="3" t="s">
        <v>24806</v>
      </c>
      <c r="G110" s="3" t="s">
        <v>23974</v>
      </c>
    </row>
    <row r="111" spans="1:7" x14ac:dyDescent="0.25">
      <c r="A111" s="3" t="s">
        <v>49</v>
      </c>
      <c r="B111" s="3" t="s">
        <v>22727</v>
      </c>
      <c r="C111" s="3" t="s">
        <v>23143</v>
      </c>
      <c r="D111" s="3" t="s">
        <v>23559</v>
      </c>
      <c r="E111" s="3" t="s">
        <v>24391</v>
      </c>
      <c r="F111" s="3" t="s">
        <v>24807</v>
      </c>
      <c r="G111" s="3" t="s">
        <v>23975</v>
      </c>
    </row>
    <row r="112" spans="1:7" x14ac:dyDescent="0.25">
      <c r="A112" s="3" t="s">
        <v>49</v>
      </c>
      <c r="B112" s="3" t="s">
        <v>22728</v>
      </c>
      <c r="C112" s="3" t="s">
        <v>23144</v>
      </c>
      <c r="D112" s="3" t="s">
        <v>23560</v>
      </c>
      <c r="E112" s="3" t="s">
        <v>24392</v>
      </c>
      <c r="F112" s="3" t="s">
        <v>24808</v>
      </c>
      <c r="G112" s="3" t="s">
        <v>23976</v>
      </c>
    </row>
    <row r="113" spans="1:7" x14ac:dyDescent="0.25">
      <c r="A113" s="3" t="s">
        <v>49</v>
      </c>
      <c r="B113" s="3" t="s">
        <v>22729</v>
      </c>
      <c r="C113" s="3" t="s">
        <v>23145</v>
      </c>
      <c r="D113" s="3" t="s">
        <v>23561</v>
      </c>
      <c r="E113" s="3" t="s">
        <v>24393</v>
      </c>
      <c r="F113" s="3" t="s">
        <v>24809</v>
      </c>
      <c r="G113" s="3" t="s">
        <v>23977</v>
      </c>
    </row>
    <row r="114" spans="1:7" x14ac:dyDescent="0.25">
      <c r="A114" s="3" t="s">
        <v>49</v>
      </c>
      <c r="B114" s="3" t="s">
        <v>22730</v>
      </c>
      <c r="C114" s="3" t="s">
        <v>23146</v>
      </c>
      <c r="D114" s="3" t="s">
        <v>23562</v>
      </c>
      <c r="E114" s="3" t="s">
        <v>24394</v>
      </c>
      <c r="F114" s="3" t="s">
        <v>24810</v>
      </c>
      <c r="G114" s="3" t="s">
        <v>23978</v>
      </c>
    </row>
    <row r="115" spans="1:7" x14ac:dyDescent="0.25">
      <c r="A115" s="3" t="s">
        <v>49</v>
      </c>
      <c r="B115" s="3" t="s">
        <v>22731</v>
      </c>
      <c r="C115" s="3" t="s">
        <v>23147</v>
      </c>
      <c r="D115" s="3" t="s">
        <v>23563</v>
      </c>
      <c r="E115" s="3" t="s">
        <v>24395</v>
      </c>
      <c r="F115" s="3" t="s">
        <v>24811</v>
      </c>
      <c r="G115" s="3" t="s">
        <v>23979</v>
      </c>
    </row>
    <row r="116" spans="1:7" x14ac:dyDescent="0.25">
      <c r="A116" s="3" t="s">
        <v>49</v>
      </c>
      <c r="B116" s="3" t="s">
        <v>22732</v>
      </c>
      <c r="C116" s="3" t="s">
        <v>23148</v>
      </c>
      <c r="D116" s="3" t="s">
        <v>23564</v>
      </c>
      <c r="E116" s="3" t="s">
        <v>24396</v>
      </c>
      <c r="F116" s="3" t="s">
        <v>24812</v>
      </c>
      <c r="G116" s="3" t="s">
        <v>23980</v>
      </c>
    </row>
    <row r="117" spans="1:7" x14ac:dyDescent="0.25">
      <c r="A117" s="3" t="s">
        <v>49</v>
      </c>
      <c r="B117" s="3" t="s">
        <v>22733</v>
      </c>
      <c r="C117" s="3" t="s">
        <v>23149</v>
      </c>
      <c r="D117" s="3" t="s">
        <v>23565</v>
      </c>
      <c r="E117" s="3" t="s">
        <v>24397</v>
      </c>
      <c r="F117" s="3" t="s">
        <v>24813</v>
      </c>
      <c r="G117" s="3" t="s">
        <v>23981</v>
      </c>
    </row>
    <row r="118" spans="1:7" x14ac:dyDescent="0.25">
      <c r="A118" s="3" t="s">
        <v>49</v>
      </c>
      <c r="B118" s="3" t="s">
        <v>22734</v>
      </c>
      <c r="C118" s="3" t="s">
        <v>23150</v>
      </c>
      <c r="D118" s="3" t="s">
        <v>23566</v>
      </c>
      <c r="E118" s="3" t="s">
        <v>24398</v>
      </c>
      <c r="F118" s="3" t="s">
        <v>24814</v>
      </c>
      <c r="G118" s="3" t="s">
        <v>23982</v>
      </c>
    </row>
    <row r="119" spans="1:7" x14ac:dyDescent="0.25">
      <c r="A119" s="3" t="s">
        <v>49</v>
      </c>
      <c r="B119" s="3" t="s">
        <v>22735</v>
      </c>
      <c r="C119" s="3" t="s">
        <v>23151</v>
      </c>
      <c r="D119" s="3" t="s">
        <v>23567</v>
      </c>
      <c r="E119" s="3" t="s">
        <v>24399</v>
      </c>
      <c r="F119" s="3" t="s">
        <v>24815</v>
      </c>
      <c r="G119" s="3" t="s">
        <v>23983</v>
      </c>
    </row>
    <row r="120" spans="1:7" x14ac:dyDescent="0.25">
      <c r="A120" s="3" t="s">
        <v>49</v>
      </c>
      <c r="B120" s="3" t="s">
        <v>22736</v>
      </c>
      <c r="C120" s="3" t="s">
        <v>23152</v>
      </c>
      <c r="D120" s="3" t="s">
        <v>23568</v>
      </c>
      <c r="E120" s="3" t="s">
        <v>24400</v>
      </c>
      <c r="F120" s="3" t="s">
        <v>24816</v>
      </c>
      <c r="G120" s="3" t="s">
        <v>23984</v>
      </c>
    </row>
    <row r="121" spans="1:7" x14ac:dyDescent="0.25">
      <c r="A121" s="3" t="s">
        <v>49</v>
      </c>
      <c r="B121" s="3" t="s">
        <v>22737</v>
      </c>
      <c r="C121" s="3" t="s">
        <v>23153</v>
      </c>
      <c r="D121" s="3" t="s">
        <v>23569</v>
      </c>
      <c r="E121" s="3" t="s">
        <v>24401</v>
      </c>
      <c r="F121" s="3" t="s">
        <v>24817</v>
      </c>
      <c r="G121" s="3" t="s">
        <v>23985</v>
      </c>
    </row>
    <row r="122" spans="1:7" x14ac:dyDescent="0.25">
      <c r="A122" s="3" t="s">
        <v>49</v>
      </c>
      <c r="B122" s="3" t="s">
        <v>22738</v>
      </c>
      <c r="C122" s="3" t="s">
        <v>23154</v>
      </c>
      <c r="D122" s="3" t="s">
        <v>23570</v>
      </c>
      <c r="E122" s="3" t="s">
        <v>24402</v>
      </c>
      <c r="F122" s="3" t="s">
        <v>24818</v>
      </c>
      <c r="G122" s="3" t="s">
        <v>23986</v>
      </c>
    </row>
    <row r="123" spans="1:7" x14ac:dyDescent="0.25">
      <c r="A123" s="3" t="s">
        <v>49</v>
      </c>
      <c r="B123" s="3" t="s">
        <v>22739</v>
      </c>
      <c r="C123" s="3" t="s">
        <v>23155</v>
      </c>
      <c r="D123" s="3" t="s">
        <v>23571</v>
      </c>
      <c r="E123" s="3" t="s">
        <v>24403</v>
      </c>
      <c r="F123" s="3" t="s">
        <v>24819</v>
      </c>
      <c r="G123" s="3" t="s">
        <v>23987</v>
      </c>
    </row>
    <row r="124" spans="1:7" x14ac:dyDescent="0.25">
      <c r="A124" s="3" t="s">
        <v>49</v>
      </c>
      <c r="B124" s="3" t="s">
        <v>22740</v>
      </c>
      <c r="C124" s="3" t="s">
        <v>23156</v>
      </c>
      <c r="D124" s="3" t="s">
        <v>23572</v>
      </c>
      <c r="E124" s="3" t="s">
        <v>24404</v>
      </c>
      <c r="F124" s="3" t="s">
        <v>24820</v>
      </c>
      <c r="G124" s="3" t="s">
        <v>23988</v>
      </c>
    </row>
    <row r="125" spans="1:7" x14ac:dyDescent="0.25">
      <c r="A125" s="3" t="s">
        <v>49</v>
      </c>
      <c r="B125" s="3" t="s">
        <v>22741</v>
      </c>
      <c r="C125" s="3" t="s">
        <v>23157</v>
      </c>
      <c r="D125" s="3" t="s">
        <v>23573</v>
      </c>
      <c r="E125" s="3" t="s">
        <v>24405</v>
      </c>
      <c r="F125" s="3" t="s">
        <v>24821</v>
      </c>
      <c r="G125" s="3" t="s">
        <v>23989</v>
      </c>
    </row>
    <row r="126" spans="1:7" x14ac:dyDescent="0.25">
      <c r="A126" s="3" t="s">
        <v>49</v>
      </c>
      <c r="B126" s="3" t="s">
        <v>22742</v>
      </c>
      <c r="C126" s="3" t="s">
        <v>23158</v>
      </c>
      <c r="D126" s="3" t="s">
        <v>23574</v>
      </c>
      <c r="E126" s="3" t="s">
        <v>24406</v>
      </c>
      <c r="F126" s="3" t="s">
        <v>24822</v>
      </c>
      <c r="G126" s="3" t="s">
        <v>23990</v>
      </c>
    </row>
    <row r="127" spans="1:7" x14ac:dyDescent="0.25">
      <c r="A127" s="3" t="s">
        <v>49</v>
      </c>
      <c r="B127" s="3" t="s">
        <v>22743</v>
      </c>
      <c r="C127" s="3" t="s">
        <v>23159</v>
      </c>
      <c r="D127" s="3" t="s">
        <v>23575</v>
      </c>
      <c r="E127" s="3" t="s">
        <v>24407</v>
      </c>
      <c r="F127" s="3" t="s">
        <v>24823</v>
      </c>
      <c r="G127" s="3" t="s">
        <v>23991</v>
      </c>
    </row>
    <row r="128" spans="1:7" x14ac:dyDescent="0.25">
      <c r="A128" s="3" t="s">
        <v>49</v>
      </c>
      <c r="B128" s="3" t="s">
        <v>22744</v>
      </c>
      <c r="C128" s="3" t="s">
        <v>23160</v>
      </c>
      <c r="D128" s="3" t="s">
        <v>23576</v>
      </c>
      <c r="E128" s="3" t="s">
        <v>24408</v>
      </c>
      <c r="F128" s="3" t="s">
        <v>24824</v>
      </c>
      <c r="G128" s="3" t="s">
        <v>23992</v>
      </c>
    </row>
    <row r="129" spans="1:7" x14ac:dyDescent="0.25">
      <c r="A129" s="3" t="s">
        <v>49</v>
      </c>
      <c r="B129" s="3" t="s">
        <v>22745</v>
      </c>
      <c r="C129" s="3" t="s">
        <v>23161</v>
      </c>
      <c r="D129" s="3" t="s">
        <v>23577</v>
      </c>
      <c r="E129" s="3" t="s">
        <v>24409</v>
      </c>
      <c r="F129" s="3" t="s">
        <v>24825</v>
      </c>
      <c r="G129" s="3" t="s">
        <v>23993</v>
      </c>
    </row>
    <row r="130" spans="1:7" x14ac:dyDescent="0.25">
      <c r="A130" s="3" t="s">
        <v>49</v>
      </c>
      <c r="B130" s="3" t="s">
        <v>22746</v>
      </c>
      <c r="C130" s="3" t="s">
        <v>23162</v>
      </c>
      <c r="D130" s="3" t="s">
        <v>23578</v>
      </c>
      <c r="E130" s="3" t="s">
        <v>24410</v>
      </c>
      <c r="F130" s="3" t="s">
        <v>24826</v>
      </c>
      <c r="G130" s="3" t="s">
        <v>23994</v>
      </c>
    </row>
    <row r="131" spans="1:7" x14ac:dyDescent="0.25">
      <c r="A131" s="3" t="s">
        <v>49</v>
      </c>
      <c r="B131" s="3" t="s">
        <v>22747</v>
      </c>
      <c r="C131" s="3" t="s">
        <v>23163</v>
      </c>
      <c r="D131" s="3" t="s">
        <v>23579</v>
      </c>
      <c r="E131" s="3" t="s">
        <v>24411</v>
      </c>
      <c r="F131" s="3" t="s">
        <v>24827</v>
      </c>
      <c r="G131" s="3" t="s">
        <v>23995</v>
      </c>
    </row>
    <row r="132" spans="1:7" x14ac:dyDescent="0.25">
      <c r="A132" s="3" t="s">
        <v>49</v>
      </c>
      <c r="B132" s="3" t="s">
        <v>22748</v>
      </c>
      <c r="C132" s="3" t="s">
        <v>23164</v>
      </c>
      <c r="D132" s="3" t="s">
        <v>23580</v>
      </c>
      <c r="E132" s="3" t="s">
        <v>24412</v>
      </c>
      <c r="F132" s="3" t="s">
        <v>24828</v>
      </c>
      <c r="G132" s="3" t="s">
        <v>23996</v>
      </c>
    </row>
    <row r="133" spans="1:7" x14ac:dyDescent="0.25">
      <c r="A133" s="3" t="s">
        <v>49</v>
      </c>
      <c r="B133" s="3" t="s">
        <v>22749</v>
      </c>
      <c r="C133" s="3" t="s">
        <v>23165</v>
      </c>
      <c r="D133" s="3" t="s">
        <v>23581</v>
      </c>
      <c r="E133" s="3" t="s">
        <v>24413</v>
      </c>
      <c r="F133" s="3" t="s">
        <v>24829</v>
      </c>
      <c r="G133" s="3" t="s">
        <v>23997</v>
      </c>
    </row>
    <row r="134" spans="1:7" x14ac:dyDescent="0.25">
      <c r="A134" s="3" t="s">
        <v>49</v>
      </c>
      <c r="B134" s="3" t="s">
        <v>22750</v>
      </c>
      <c r="C134" s="3" t="s">
        <v>23166</v>
      </c>
      <c r="D134" s="3" t="s">
        <v>23582</v>
      </c>
      <c r="E134" s="3" t="s">
        <v>24414</v>
      </c>
      <c r="F134" s="3" t="s">
        <v>24830</v>
      </c>
      <c r="G134" s="3" t="s">
        <v>23998</v>
      </c>
    </row>
    <row r="135" spans="1:7" x14ac:dyDescent="0.25">
      <c r="A135" s="3" t="s">
        <v>49</v>
      </c>
      <c r="B135" s="3" t="s">
        <v>22751</v>
      </c>
      <c r="C135" s="3" t="s">
        <v>23167</v>
      </c>
      <c r="D135" s="3" t="s">
        <v>23583</v>
      </c>
      <c r="E135" s="3" t="s">
        <v>24415</v>
      </c>
      <c r="F135" s="3" t="s">
        <v>24831</v>
      </c>
      <c r="G135" s="3" t="s">
        <v>23999</v>
      </c>
    </row>
    <row r="136" spans="1:7" x14ac:dyDescent="0.25">
      <c r="A136" s="3" t="s">
        <v>49</v>
      </c>
      <c r="B136" s="3" t="s">
        <v>22752</v>
      </c>
      <c r="C136" s="3" t="s">
        <v>23168</v>
      </c>
      <c r="D136" s="3" t="s">
        <v>23584</v>
      </c>
      <c r="E136" s="3" t="s">
        <v>24416</v>
      </c>
      <c r="F136" s="3" t="s">
        <v>24832</v>
      </c>
      <c r="G136" s="3" t="s">
        <v>24000</v>
      </c>
    </row>
    <row r="137" spans="1:7" x14ac:dyDescent="0.25">
      <c r="A137" s="3" t="s">
        <v>49</v>
      </c>
      <c r="B137" s="3" t="s">
        <v>22753</v>
      </c>
      <c r="C137" s="3" t="s">
        <v>23169</v>
      </c>
      <c r="D137" s="3" t="s">
        <v>23585</v>
      </c>
      <c r="E137" s="3" t="s">
        <v>24417</v>
      </c>
      <c r="F137" s="3" t="s">
        <v>24833</v>
      </c>
      <c r="G137" s="3" t="s">
        <v>24001</v>
      </c>
    </row>
    <row r="138" spans="1:7" x14ac:dyDescent="0.25">
      <c r="A138" s="3" t="s">
        <v>49</v>
      </c>
      <c r="B138" s="3" t="s">
        <v>22754</v>
      </c>
      <c r="C138" s="3" t="s">
        <v>23170</v>
      </c>
      <c r="D138" s="3" t="s">
        <v>23586</v>
      </c>
      <c r="E138" s="3" t="s">
        <v>24418</v>
      </c>
      <c r="F138" s="3" t="s">
        <v>24834</v>
      </c>
      <c r="G138" s="3" t="s">
        <v>24002</v>
      </c>
    </row>
    <row r="139" spans="1:7" x14ac:dyDescent="0.25">
      <c r="A139" s="3" t="s">
        <v>49</v>
      </c>
      <c r="B139" s="3" t="s">
        <v>22755</v>
      </c>
      <c r="C139" s="3" t="s">
        <v>23171</v>
      </c>
      <c r="D139" s="3" t="s">
        <v>23587</v>
      </c>
      <c r="E139" s="3" t="s">
        <v>24419</v>
      </c>
      <c r="F139" s="3" t="s">
        <v>24835</v>
      </c>
      <c r="G139" s="3" t="s">
        <v>24003</v>
      </c>
    </row>
    <row r="140" spans="1:7" x14ac:dyDescent="0.25">
      <c r="A140" s="3" t="s">
        <v>49</v>
      </c>
      <c r="B140" s="3" t="s">
        <v>22756</v>
      </c>
      <c r="C140" s="3" t="s">
        <v>23172</v>
      </c>
      <c r="D140" s="3" t="s">
        <v>23588</v>
      </c>
      <c r="E140" s="3" t="s">
        <v>24420</v>
      </c>
      <c r="F140" s="3" t="s">
        <v>24836</v>
      </c>
      <c r="G140" s="3" t="s">
        <v>24004</v>
      </c>
    </row>
    <row r="141" spans="1:7" x14ac:dyDescent="0.25">
      <c r="A141" s="3" t="s">
        <v>49</v>
      </c>
      <c r="B141" s="3" t="s">
        <v>22757</v>
      </c>
      <c r="C141" s="3" t="s">
        <v>23173</v>
      </c>
      <c r="D141" s="3" t="s">
        <v>23589</v>
      </c>
      <c r="E141" s="3" t="s">
        <v>24421</v>
      </c>
      <c r="F141" s="3" t="s">
        <v>24837</v>
      </c>
      <c r="G141" s="3" t="s">
        <v>24005</v>
      </c>
    </row>
    <row r="142" spans="1:7" x14ac:dyDescent="0.25">
      <c r="A142" s="3" t="s">
        <v>49</v>
      </c>
      <c r="B142" s="3" t="s">
        <v>22758</v>
      </c>
      <c r="C142" s="3" t="s">
        <v>23174</v>
      </c>
      <c r="D142" s="3" t="s">
        <v>23590</v>
      </c>
      <c r="E142" s="3" t="s">
        <v>24422</v>
      </c>
      <c r="F142" s="3" t="s">
        <v>24838</v>
      </c>
      <c r="G142" s="3" t="s">
        <v>24006</v>
      </c>
    </row>
    <row r="143" spans="1:7" x14ac:dyDescent="0.25">
      <c r="A143" s="3" t="s">
        <v>49</v>
      </c>
      <c r="B143" s="3" t="s">
        <v>22759</v>
      </c>
      <c r="C143" s="3" t="s">
        <v>23175</v>
      </c>
      <c r="D143" s="3" t="s">
        <v>23591</v>
      </c>
      <c r="E143" s="3" t="s">
        <v>24423</v>
      </c>
      <c r="F143" s="3" t="s">
        <v>24839</v>
      </c>
      <c r="G143" s="3" t="s">
        <v>24007</v>
      </c>
    </row>
    <row r="144" spans="1:7" x14ac:dyDescent="0.25">
      <c r="A144" s="3" t="s">
        <v>49</v>
      </c>
      <c r="B144" s="3" t="s">
        <v>22760</v>
      </c>
      <c r="C144" s="3" t="s">
        <v>23176</v>
      </c>
      <c r="D144" s="3" t="s">
        <v>23592</v>
      </c>
      <c r="E144" s="3" t="s">
        <v>24424</v>
      </c>
      <c r="F144" s="3" t="s">
        <v>24840</v>
      </c>
      <c r="G144" s="3" t="s">
        <v>24008</v>
      </c>
    </row>
    <row r="145" spans="1:7" x14ac:dyDescent="0.25">
      <c r="A145" s="3" t="s">
        <v>49</v>
      </c>
      <c r="B145" s="3" t="s">
        <v>22761</v>
      </c>
      <c r="C145" s="3" t="s">
        <v>23177</v>
      </c>
      <c r="D145" s="3" t="s">
        <v>23593</v>
      </c>
      <c r="E145" s="3" t="s">
        <v>24425</v>
      </c>
      <c r="F145" s="3" t="s">
        <v>24841</v>
      </c>
      <c r="G145" s="3" t="s">
        <v>24009</v>
      </c>
    </row>
    <row r="146" spans="1:7" x14ac:dyDescent="0.25">
      <c r="A146" s="3" t="s">
        <v>49</v>
      </c>
      <c r="B146" s="3" t="s">
        <v>22762</v>
      </c>
      <c r="C146" s="3" t="s">
        <v>23178</v>
      </c>
      <c r="D146" s="3" t="s">
        <v>23594</v>
      </c>
      <c r="E146" s="3" t="s">
        <v>24426</v>
      </c>
      <c r="F146" s="3" t="s">
        <v>24842</v>
      </c>
      <c r="G146" s="3" t="s">
        <v>24010</v>
      </c>
    </row>
    <row r="147" spans="1:7" x14ac:dyDescent="0.25">
      <c r="A147" s="3" t="s">
        <v>49</v>
      </c>
      <c r="B147" s="3" t="s">
        <v>22763</v>
      </c>
      <c r="C147" s="3" t="s">
        <v>23179</v>
      </c>
      <c r="D147" s="3" t="s">
        <v>23595</v>
      </c>
      <c r="E147" s="3" t="s">
        <v>24427</v>
      </c>
      <c r="F147" s="3" t="s">
        <v>24843</v>
      </c>
      <c r="G147" s="3" t="s">
        <v>24011</v>
      </c>
    </row>
    <row r="148" spans="1:7" x14ac:dyDescent="0.25">
      <c r="A148" s="3" t="s">
        <v>49</v>
      </c>
      <c r="B148" s="3" t="s">
        <v>22764</v>
      </c>
      <c r="C148" s="3" t="s">
        <v>23180</v>
      </c>
      <c r="D148" s="3" t="s">
        <v>23596</v>
      </c>
      <c r="E148" s="3" t="s">
        <v>24428</v>
      </c>
      <c r="F148" s="3" t="s">
        <v>24844</v>
      </c>
      <c r="G148" s="3" t="s">
        <v>24012</v>
      </c>
    </row>
    <row r="149" spans="1:7" x14ac:dyDescent="0.25">
      <c r="A149" s="3" t="s">
        <v>49</v>
      </c>
      <c r="B149" s="3" t="s">
        <v>22765</v>
      </c>
      <c r="C149" s="3" t="s">
        <v>23181</v>
      </c>
      <c r="D149" s="3" t="s">
        <v>23597</v>
      </c>
      <c r="E149" s="3" t="s">
        <v>24429</v>
      </c>
      <c r="F149" s="3" t="s">
        <v>24845</v>
      </c>
      <c r="G149" s="3" t="s">
        <v>24013</v>
      </c>
    </row>
    <row r="150" spans="1:7" x14ac:dyDescent="0.25">
      <c r="A150" s="3" t="s">
        <v>49</v>
      </c>
      <c r="B150" s="3" t="s">
        <v>22766</v>
      </c>
      <c r="C150" s="3" t="s">
        <v>23182</v>
      </c>
      <c r="D150" s="3" t="s">
        <v>23598</v>
      </c>
      <c r="E150" s="3" t="s">
        <v>24430</v>
      </c>
      <c r="F150" s="3" t="s">
        <v>24846</v>
      </c>
      <c r="G150" s="3" t="s">
        <v>24014</v>
      </c>
    </row>
    <row r="151" spans="1:7" x14ac:dyDescent="0.25">
      <c r="A151" s="3" t="s">
        <v>49</v>
      </c>
      <c r="B151" s="3" t="s">
        <v>22767</v>
      </c>
      <c r="C151" s="3" t="s">
        <v>23183</v>
      </c>
      <c r="D151" s="3" t="s">
        <v>23599</v>
      </c>
      <c r="E151" s="3" t="s">
        <v>24431</v>
      </c>
      <c r="F151" s="3" t="s">
        <v>24847</v>
      </c>
      <c r="G151" s="3" t="s">
        <v>24015</v>
      </c>
    </row>
    <row r="152" spans="1:7" x14ac:dyDescent="0.25">
      <c r="A152" s="3" t="s">
        <v>49</v>
      </c>
      <c r="B152" s="3" t="s">
        <v>22768</v>
      </c>
      <c r="C152" s="3" t="s">
        <v>23184</v>
      </c>
      <c r="D152" s="3" t="s">
        <v>23600</v>
      </c>
      <c r="E152" s="3" t="s">
        <v>24432</v>
      </c>
      <c r="F152" s="3" t="s">
        <v>24848</v>
      </c>
      <c r="G152" s="3" t="s">
        <v>24016</v>
      </c>
    </row>
    <row r="153" spans="1:7" x14ac:dyDescent="0.25">
      <c r="A153" s="3" t="s">
        <v>49</v>
      </c>
      <c r="B153" s="3" t="s">
        <v>22769</v>
      </c>
      <c r="C153" s="3" t="s">
        <v>23185</v>
      </c>
      <c r="D153" s="3" t="s">
        <v>23601</v>
      </c>
      <c r="E153" s="3" t="s">
        <v>24433</v>
      </c>
      <c r="F153" s="3" t="s">
        <v>24849</v>
      </c>
      <c r="G153" s="3" t="s">
        <v>24017</v>
      </c>
    </row>
    <row r="154" spans="1:7" x14ac:dyDescent="0.25">
      <c r="A154" s="3" t="s">
        <v>49</v>
      </c>
      <c r="B154" s="3" t="s">
        <v>22770</v>
      </c>
      <c r="C154" s="3" t="s">
        <v>23186</v>
      </c>
      <c r="D154" s="3" t="s">
        <v>23602</v>
      </c>
      <c r="E154" s="3" t="s">
        <v>24434</v>
      </c>
      <c r="F154" s="3" t="s">
        <v>24850</v>
      </c>
      <c r="G154" s="3" t="s">
        <v>24018</v>
      </c>
    </row>
    <row r="155" spans="1:7" x14ac:dyDescent="0.25">
      <c r="A155" s="3" t="s">
        <v>49</v>
      </c>
      <c r="B155" s="3" t="s">
        <v>22771</v>
      </c>
      <c r="C155" s="3" t="s">
        <v>23187</v>
      </c>
      <c r="D155" s="3" t="s">
        <v>23603</v>
      </c>
      <c r="E155" s="3" t="s">
        <v>24435</v>
      </c>
      <c r="F155" s="3" t="s">
        <v>24851</v>
      </c>
      <c r="G155" s="3" t="s">
        <v>24019</v>
      </c>
    </row>
    <row r="156" spans="1:7" x14ac:dyDescent="0.25">
      <c r="A156" s="3" t="s">
        <v>49</v>
      </c>
      <c r="B156" s="3" t="s">
        <v>22772</v>
      </c>
      <c r="C156" s="3" t="s">
        <v>23188</v>
      </c>
      <c r="D156" s="3" t="s">
        <v>23604</v>
      </c>
      <c r="E156" s="3" t="s">
        <v>24436</v>
      </c>
      <c r="F156" s="3" t="s">
        <v>24852</v>
      </c>
      <c r="G156" s="3" t="s">
        <v>24020</v>
      </c>
    </row>
    <row r="157" spans="1:7" x14ac:dyDescent="0.25">
      <c r="A157" s="3" t="s">
        <v>49</v>
      </c>
      <c r="B157" s="3" t="s">
        <v>22773</v>
      </c>
      <c r="C157" s="3" t="s">
        <v>23189</v>
      </c>
      <c r="D157" s="3" t="s">
        <v>23605</v>
      </c>
      <c r="E157" s="3" t="s">
        <v>24437</v>
      </c>
      <c r="F157" s="3" t="s">
        <v>24853</v>
      </c>
      <c r="G157" s="3" t="s">
        <v>24021</v>
      </c>
    </row>
    <row r="158" spans="1:7" x14ac:dyDescent="0.25">
      <c r="A158" s="3" t="s">
        <v>49</v>
      </c>
      <c r="B158" s="3" t="s">
        <v>22774</v>
      </c>
      <c r="C158" s="3" t="s">
        <v>23190</v>
      </c>
      <c r="D158" s="3" t="s">
        <v>23606</v>
      </c>
      <c r="E158" s="3" t="s">
        <v>24438</v>
      </c>
      <c r="F158" s="3" t="s">
        <v>24854</v>
      </c>
      <c r="G158" s="3" t="s">
        <v>24022</v>
      </c>
    </row>
    <row r="159" spans="1:7" x14ac:dyDescent="0.25">
      <c r="A159" s="3" t="s">
        <v>49</v>
      </c>
      <c r="B159" s="3" t="s">
        <v>22775</v>
      </c>
      <c r="C159" s="3" t="s">
        <v>23191</v>
      </c>
      <c r="D159" s="3" t="s">
        <v>23607</v>
      </c>
      <c r="E159" s="3" t="s">
        <v>24439</v>
      </c>
      <c r="F159" s="3" t="s">
        <v>24855</v>
      </c>
      <c r="G159" s="3" t="s">
        <v>24023</v>
      </c>
    </row>
    <row r="160" spans="1:7" x14ac:dyDescent="0.25">
      <c r="A160" s="3" t="s">
        <v>49</v>
      </c>
      <c r="B160" s="3" t="s">
        <v>22776</v>
      </c>
      <c r="C160" s="3" t="s">
        <v>23192</v>
      </c>
      <c r="D160" s="3" t="s">
        <v>23608</v>
      </c>
      <c r="E160" s="3" t="s">
        <v>24440</v>
      </c>
      <c r="F160" s="3" t="s">
        <v>24856</v>
      </c>
      <c r="G160" s="3" t="s">
        <v>24024</v>
      </c>
    </row>
    <row r="161" spans="1:7" x14ac:dyDescent="0.25">
      <c r="A161" s="3" t="s">
        <v>49</v>
      </c>
      <c r="B161" s="3" t="s">
        <v>22777</v>
      </c>
      <c r="C161" s="3" t="s">
        <v>23193</v>
      </c>
      <c r="D161" s="3" t="s">
        <v>23609</v>
      </c>
      <c r="E161" s="3" t="s">
        <v>24441</v>
      </c>
      <c r="F161" s="3" t="s">
        <v>24857</v>
      </c>
      <c r="G161" s="3" t="s">
        <v>24025</v>
      </c>
    </row>
    <row r="162" spans="1:7" x14ac:dyDescent="0.25">
      <c r="A162" s="3" t="s">
        <v>49</v>
      </c>
      <c r="B162" s="3" t="s">
        <v>22778</v>
      </c>
      <c r="C162" s="3" t="s">
        <v>23194</v>
      </c>
      <c r="D162" s="3" t="s">
        <v>23610</v>
      </c>
      <c r="E162" s="3" t="s">
        <v>24442</v>
      </c>
      <c r="F162" s="3" t="s">
        <v>24858</v>
      </c>
      <c r="G162" s="3" t="s">
        <v>24026</v>
      </c>
    </row>
    <row r="163" spans="1:7" x14ac:dyDescent="0.25">
      <c r="A163" s="3" t="s">
        <v>49</v>
      </c>
      <c r="B163" s="3" t="s">
        <v>22779</v>
      </c>
      <c r="C163" s="3" t="s">
        <v>23195</v>
      </c>
      <c r="D163" s="3" t="s">
        <v>23611</v>
      </c>
      <c r="E163" s="3" t="s">
        <v>24443</v>
      </c>
      <c r="F163" s="3" t="s">
        <v>24859</v>
      </c>
      <c r="G163" s="3" t="s">
        <v>24027</v>
      </c>
    </row>
    <row r="164" spans="1:7" x14ac:dyDescent="0.25">
      <c r="A164" s="3" t="s">
        <v>49</v>
      </c>
      <c r="B164" s="3" t="s">
        <v>22780</v>
      </c>
      <c r="C164" s="3" t="s">
        <v>23196</v>
      </c>
      <c r="D164" s="3" t="s">
        <v>23612</v>
      </c>
      <c r="E164" s="3" t="s">
        <v>24444</v>
      </c>
      <c r="F164" s="3" t="s">
        <v>24860</v>
      </c>
      <c r="G164" s="3" t="s">
        <v>24028</v>
      </c>
    </row>
    <row r="165" spans="1:7" x14ac:dyDescent="0.25">
      <c r="A165" s="3" t="s">
        <v>49</v>
      </c>
      <c r="B165" s="3" t="s">
        <v>22781</v>
      </c>
      <c r="C165" s="3" t="s">
        <v>23197</v>
      </c>
      <c r="D165" s="3" t="s">
        <v>23613</v>
      </c>
      <c r="E165" s="3" t="s">
        <v>24445</v>
      </c>
      <c r="F165" s="3" t="s">
        <v>24861</v>
      </c>
      <c r="G165" s="3" t="s">
        <v>24029</v>
      </c>
    </row>
    <row r="166" spans="1:7" x14ac:dyDescent="0.25">
      <c r="A166" s="3" t="s">
        <v>49</v>
      </c>
      <c r="B166" s="3" t="s">
        <v>22782</v>
      </c>
      <c r="C166" s="3" t="s">
        <v>23198</v>
      </c>
      <c r="D166" s="3" t="s">
        <v>23614</v>
      </c>
      <c r="E166" s="3" t="s">
        <v>24446</v>
      </c>
      <c r="F166" s="3" t="s">
        <v>24862</v>
      </c>
      <c r="G166" s="3" t="s">
        <v>24030</v>
      </c>
    </row>
    <row r="167" spans="1:7" x14ac:dyDescent="0.25">
      <c r="A167" s="3" t="s">
        <v>49</v>
      </c>
      <c r="B167" s="3" t="s">
        <v>22783</v>
      </c>
      <c r="C167" s="3" t="s">
        <v>23199</v>
      </c>
      <c r="D167" s="3" t="s">
        <v>23615</v>
      </c>
      <c r="E167" s="3" t="s">
        <v>24447</v>
      </c>
      <c r="F167" s="3" t="s">
        <v>24863</v>
      </c>
      <c r="G167" s="3" t="s">
        <v>24031</v>
      </c>
    </row>
    <row r="168" spans="1:7" x14ac:dyDescent="0.25">
      <c r="A168" s="3" t="s">
        <v>49</v>
      </c>
      <c r="B168" s="3" t="s">
        <v>22784</v>
      </c>
      <c r="C168" s="3" t="s">
        <v>23200</v>
      </c>
      <c r="D168" s="3" t="s">
        <v>23616</v>
      </c>
      <c r="E168" s="3" t="s">
        <v>24448</v>
      </c>
      <c r="F168" s="3" t="s">
        <v>24864</v>
      </c>
      <c r="G168" s="3" t="s">
        <v>24032</v>
      </c>
    </row>
    <row r="169" spans="1:7" x14ac:dyDescent="0.25">
      <c r="A169" s="3" t="s">
        <v>49</v>
      </c>
      <c r="B169" s="3" t="s">
        <v>22785</v>
      </c>
      <c r="C169" s="3" t="s">
        <v>23201</v>
      </c>
      <c r="D169" s="3" t="s">
        <v>23617</v>
      </c>
      <c r="E169" s="3" t="s">
        <v>24449</v>
      </c>
      <c r="F169" s="3" t="s">
        <v>24865</v>
      </c>
      <c r="G169" s="3" t="s">
        <v>24033</v>
      </c>
    </row>
    <row r="170" spans="1:7" x14ac:dyDescent="0.25">
      <c r="A170" s="3" t="s">
        <v>49</v>
      </c>
      <c r="B170" s="3" t="s">
        <v>22786</v>
      </c>
      <c r="C170" s="3" t="s">
        <v>23202</v>
      </c>
      <c r="D170" s="3" t="s">
        <v>23618</v>
      </c>
      <c r="E170" s="3" t="s">
        <v>24450</v>
      </c>
      <c r="F170" s="3" t="s">
        <v>24866</v>
      </c>
      <c r="G170" s="3" t="s">
        <v>24034</v>
      </c>
    </row>
    <row r="171" spans="1:7" x14ac:dyDescent="0.25">
      <c r="A171" s="3" t="s">
        <v>49</v>
      </c>
      <c r="B171" s="3" t="s">
        <v>22787</v>
      </c>
      <c r="C171" s="3" t="s">
        <v>23203</v>
      </c>
      <c r="D171" s="3" t="s">
        <v>23619</v>
      </c>
      <c r="E171" s="3" t="s">
        <v>24451</v>
      </c>
      <c r="F171" s="3" t="s">
        <v>24867</v>
      </c>
      <c r="G171" s="3" t="s">
        <v>24035</v>
      </c>
    </row>
    <row r="172" spans="1:7" x14ac:dyDescent="0.25">
      <c r="A172" s="3" t="s">
        <v>49</v>
      </c>
      <c r="B172" s="3" t="s">
        <v>22788</v>
      </c>
      <c r="C172" s="3" t="s">
        <v>23204</v>
      </c>
      <c r="D172" s="3" t="s">
        <v>23620</v>
      </c>
      <c r="E172" s="3" t="s">
        <v>24452</v>
      </c>
      <c r="F172" s="3" t="s">
        <v>24868</v>
      </c>
      <c r="G172" s="3" t="s">
        <v>24036</v>
      </c>
    </row>
    <row r="173" spans="1:7" x14ac:dyDescent="0.25">
      <c r="A173" s="3" t="s">
        <v>49</v>
      </c>
      <c r="B173" s="3" t="s">
        <v>22789</v>
      </c>
      <c r="C173" s="3" t="s">
        <v>23205</v>
      </c>
      <c r="D173" s="3" t="s">
        <v>23621</v>
      </c>
      <c r="E173" s="3" t="s">
        <v>24453</v>
      </c>
      <c r="F173" s="3" t="s">
        <v>24869</v>
      </c>
      <c r="G173" s="3" t="s">
        <v>24037</v>
      </c>
    </row>
    <row r="174" spans="1:7" x14ac:dyDescent="0.25">
      <c r="A174" s="3" t="s">
        <v>49</v>
      </c>
      <c r="B174" s="3" t="s">
        <v>22790</v>
      </c>
      <c r="C174" s="3" t="s">
        <v>23206</v>
      </c>
      <c r="D174" s="3" t="s">
        <v>23622</v>
      </c>
      <c r="E174" s="3" t="s">
        <v>24454</v>
      </c>
      <c r="F174" s="3" t="s">
        <v>24870</v>
      </c>
      <c r="G174" s="3" t="s">
        <v>24038</v>
      </c>
    </row>
    <row r="175" spans="1:7" x14ac:dyDescent="0.25">
      <c r="A175" s="3" t="s">
        <v>49</v>
      </c>
      <c r="B175" s="3" t="s">
        <v>22791</v>
      </c>
      <c r="C175" s="3" t="s">
        <v>23207</v>
      </c>
      <c r="D175" s="3" t="s">
        <v>23623</v>
      </c>
      <c r="E175" s="3" t="s">
        <v>24455</v>
      </c>
      <c r="F175" s="3" t="s">
        <v>24871</v>
      </c>
      <c r="G175" s="3" t="s">
        <v>24039</v>
      </c>
    </row>
    <row r="176" spans="1:7" x14ac:dyDescent="0.25">
      <c r="A176" s="3" t="s">
        <v>49</v>
      </c>
      <c r="B176" s="3" t="s">
        <v>22792</v>
      </c>
      <c r="C176" s="3" t="s">
        <v>23208</v>
      </c>
      <c r="D176" s="3" t="s">
        <v>23624</v>
      </c>
      <c r="E176" s="3" t="s">
        <v>24456</v>
      </c>
      <c r="F176" s="3" t="s">
        <v>24872</v>
      </c>
      <c r="G176" s="3" t="s">
        <v>24040</v>
      </c>
    </row>
    <row r="177" spans="1:7" x14ac:dyDescent="0.25">
      <c r="A177" s="3" t="s">
        <v>49</v>
      </c>
      <c r="B177" s="3" t="s">
        <v>22793</v>
      </c>
      <c r="C177" s="3" t="s">
        <v>23209</v>
      </c>
      <c r="D177" s="3" t="s">
        <v>23625</v>
      </c>
      <c r="E177" s="3" t="s">
        <v>24457</v>
      </c>
      <c r="F177" s="3" t="s">
        <v>24873</v>
      </c>
      <c r="G177" s="3" t="s">
        <v>24041</v>
      </c>
    </row>
    <row r="178" spans="1:7" x14ac:dyDescent="0.25">
      <c r="A178" s="3" t="s">
        <v>49</v>
      </c>
      <c r="B178" s="3" t="s">
        <v>22794</v>
      </c>
      <c r="C178" s="3" t="s">
        <v>23210</v>
      </c>
      <c r="D178" s="3" t="s">
        <v>23626</v>
      </c>
      <c r="E178" s="3" t="s">
        <v>24458</v>
      </c>
      <c r="F178" s="3" t="s">
        <v>24874</v>
      </c>
      <c r="G178" s="3" t="s">
        <v>24042</v>
      </c>
    </row>
    <row r="179" spans="1:7" x14ac:dyDescent="0.25">
      <c r="A179" s="3" t="s">
        <v>49</v>
      </c>
      <c r="B179" s="3" t="s">
        <v>22795</v>
      </c>
      <c r="C179" s="3" t="s">
        <v>23211</v>
      </c>
      <c r="D179" s="3" t="s">
        <v>23627</v>
      </c>
      <c r="E179" s="3" t="s">
        <v>24459</v>
      </c>
      <c r="F179" s="3" t="s">
        <v>24875</v>
      </c>
      <c r="G179" s="3" t="s">
        <v>24043</v>
      </c>
    </row>
    <row r="180" spans="1:7" x14ac:dyDescent="0.25">
      <c r="A180" s="3" t="s">
        <v>49</v>
      </c>
      <c r="B180" s="3" t="s">
        <v>22796</v>
      </c>
      <c r="C180" s="3" t="s">
        <v>23212</v>
      </c>
      <c r="D180" s="3" t="s">
        <v>23628</v>
      </c>
      <c r="E180" s="3" t="s">
        <v>24460</v>
      </c>
      <c r="F180" s="3" t="s">
        <v>24876</v>
      </c>
      <c r="G180" s="3" t="s">
        <v>24044</v>
      </c>
    </row>
    <row r="181" spans="1:7" x14ac:dyDescent="0.25">
      <c r="A181" s="3" t="s">
        <v>49</v>
      </c>
      <c r="B181" s="3" t="s">
        <v>22797</v>
      </c>
      <c r="C181" s="3" t="s">
        <v>23213</v>
      </c>
      <c r="D181" s="3" t="s">
        <v>23629</v>
      </c>
      <c r="E181" s="3" t="s">
        <v>24461</v>
      </c>
      <c r="F181" s="3" t="s">
        <v>24877</v>
      </c>
      <c r="G181" s="3" t="s">
        <v>24045</v>
      </c>
    </row>
    <row r="182" spans="1:7" x14ac:dyDescent="0.25">
      <c r="A182" s="3" t="s">
        <v>49</v>
      </c>
      <c r="B182" s="3" t="s">
        <v>22798</v>
      </c>
      <c r="C182" s="3" t="s">
        <v>23214</v>
      </c>
      <c r="D182" s="3" t="s">
        <v>23630</v>
      </c>
      <c r="E182" s="3" t="s">
        <v>24462</v>
      </c>
      <c r="F182" s="3" t="s">
        <v>24878</v>
      </c>
      <c r="G182" s="3" t="s">
        <v>24046</v>
      </c>
    </row>
    <row r="183" spans="1:7" x14ac:dyDescent="0.25">
      <c r="A183" s="3" t="s">
        <v>49</v>
      </c>
      <c r="B183" s="3" t="s">
        <v>22799</v>
      </c>
      <c r="C183" s="3" t="s">
        <v>23215</v>
      </c>
      <c r="D183" s="3" t="s">
        <v>23631</v>
      </c>
      <c r="E183" s="3" t="s">
        <v>24463</v>
      </c>
      <c r="F183" s="3" t="s">
        <v>24879</v>
      </c>
      <c r="G183" s="3" t="s">
        <v>24047</v>
      </c>
    </row>
    <row r="184" spans="1:7" x14ac:dyDescent="0.25">
      <c r="A184" s="3" t="s">
        <v>49</v>
      </c>
      <c r="B184" s="3" t="s">
        <v>22800</v>
      </c>
      <c r="C184" s="3" t="s">
        <v>23216</v>
      </c>
      <c r="D184" s="3" t="s">
        <v>23632</v>
      </c>
      <c r="E184" s="3" t="s">
        <v>24464</v>
      </c>
      <c r="F184" s="3" t="s">
        <v>24880</v>
      </c>
      <c r="G184" s="3" t="s">
        <v>24048</v>
      </c>
    </row>
    <row r="185" spans="1:7" x14ac:dyDescent="0.25">
      <c r="A185" s="3" t="s">
        <v>49</v>
      </c>
      <c r="B185" s="3" t="s">
        <v>22801</v>
      </c>
      <c r="C185" s="3" t="s">
        <v>23217</v>
      </c>
      <c r="D185" s="3" t="s">
        <v>23633</v>
      </c>
      <c r="E185" s="3" t="s">
        <v>24465</v>
      </c>
      <c r="F185" s="3" t="s">
        <v>24881</v>
      </c>
      <c r="G185" s="3" t="s">
        <v>24049</v>
      </c>
    </row>
    <row r="186" spans="1:7" x14ac:dyDescent="0.25">
      <c r="A186" s="3" t="s">
        <v>49</v>
      </c>
      <c r="B186" s="3" t="s">
        <v>22802</v>
      </c>
      <c r="C186" s="3" t="s">
        <v>23218</v>
      </c>
      <c r="D186" s="3" t="s">
        <v>23634</v>
      </c>
      <c r="E186" s="3" t="s">
        <v>24466</v>
      </c>
      <c r="F186" s="3" t="s">
        <v>24882</v>
      </c>
      <c r="G186" s="3" t="s">
        <v>24050</v>
      </c>
    </row>
    <row r="187" spans="1:7" x14ac:dyDescent="0.25">
      <c r="A187" s="3" t="s">
        <v>49</v>
      </c>
      <c r="B187" s="3" t="s">
        <v>22803</v>
      </c>
      <c r="C187" s="3" t="s">
        <v>23219</v>
      </c>
      <c r="D187" s="3" t="s">
        <v>23635</v>
      </c>
      <c r="E187" s="3" t="s">
        <v>24467</v>
      </c>
      <c r="F187" s="3" t="s">
        <v>24883</v>
      </c>
      <c r="G187" s="3" t="s">
        <v>24051</v>
      </c>
    </row>
    <row r="188" spans="1:7" x14ac:dyDescent="0.25">
      <c r="A188" s="3" t="s">
        <v>49</v>
      </c>
      <c r="B188" s="3" t="s">
        <v>22804</v>
      </c>
      <c r="C188" s="3" t="s">
        <v>23220</v>
      </c>
      <c r="D188" s="3" t="s">
        <v>23636</v>
      </c>
      <c r="E188" s="3" t="s">
        <v>24468</v>
      </c>
      <c r="F188" s="3" t="s">
        <v>24884</v>
      </c>
      <c r="G188" s="3" t="s">
        <v>24052</v>
      </c>
    </row>
    <row r="189" spans="1:7" x14ac:dyDescent="0.25">
      <c r="A189" s="3" t="s">
        <v>49</v>
      </c>
      <c r="B189" s="3" t="s">
        <v>22805</v>
      </c>
      <c r="C189" s="3" t="s">
        <v>23221</v>
      </c>
      <c r="D189" s="3" t="s">
        <v>23637</v>
      </c>
      <c r="E189" s="3" t="s">
        <v>24469</v>
      </c>
      <c r="F189" s="3" t="s">
        <v>24885</v>
      </c>
      <c r="G189" s="3" t="s">
        <v>24053</v>
      </c>
    </row>
    <row r="190" spans="1:7" x14ac:dyDescent="0.25">
      <c r="A190" s="3" t="s">
        <v>49</v>
      </c>
      <c r="B190" s="3" t="s">
        <v>22806</v>
      </c>
      <c r="C190" s="3" t="s">
        <v>23222</v>
      </c>
      <c r="D190" s="3" t="s">
        <v>23638</v>
      </c>
      <c r="E190" s="3" t="s">
        <v>24470</v>
      </c>
      <c r="F190" s="3" t="s">
        <v>24886</v>
      </c>
      <c r="G190" s="3" t="s">
        <v>24054</v>
      </c>
    </row>
    <row r="191" spans="1:7" x14ac:dyDescent="0.25">
      <c r="A191" s="3" t="s">
        <v>49</v>
      </c>
      <c r="B191" s="3" t="s">
        <v>22807</v>
      </c>
      <c r="C191" s="3" t="s">
        <v>23223</v>
      </c>
      <c r="D191" s="3" t="s">
        <v>23639</v>
      </c>
      <c r="E191" s="3" t="s">
        <v>24471</v>
      </c>
      <c r="F191" s="3" t="s">
        <v>24887</v>
      </c>
      <c r="G191" s="3" t="s">
        <v>24055</v>
      </c>
    </row>
    <row r="192" spans="1:7" x14ac:dyDescent="0.25">
      <c r="A192" s="3" t="s">
        <v>49</v>
      </c>
      <c r="B192" s="3" t="s">
        <v>22808</v>
      </c>
      <c r="C192" s="3" t="s">
        <v>23224</v>
      </c>
      <c r="D192" s="3" t="s">
        <v>23640</v>
      </c>
      <c r="E192" s="3" t="s">
        <v>24472</v>
      </c>
      <c r="F192" s="3" t="s">
        <v>24888</v>
      </c>
      <c r="G192" s="3" t="s">
        <v>24056</v>
      </c>
    </row>
    <row r="193" spans="1:7" x14ac:dyDescent="0.25">
      <c r="A193" s="3" t="s">
        <v>49</v>
      </c>
      <c r="B193" s="3" t="s">
        <v>22809</v>
      </c>
      <c r="C193" s="3" t="s">
        <v>23225</v>
      </c>
      <c r="D193" s="3" t="s">
        <v>23641</v>
      </c>
      <c r="E193" s="3" t="s">
        <v>24473</v>
      </c>
      <c r="F193" s="3" t="s">
        <v>24889</v>
      </c>
      <c r="G193" s="3" t="s">
        <v>24057</v>
      </c>
    </row>
    <row r="194" spans="1:7" x14ac:dyDescent="0.25">
      <c r="A194" s="3" t="s">
        <v>49</v>
      </c>
      <c r="B194" s="3" t="s">
        <v>22810</v>
      </c>
      <c r="C194" s="3" t="s">
        <v>23226</v>
      </c>
      <c r="D194" s="3" t="s">
        <v>23642</v>
      </c>
      <c r="E194" s="3" t="s">
        <v>24474</v>
      </c>
      <c r="F194" s="3" t="s">
        <v>24890</v>
      </c>
      <c r="G194" s="3" t="s">
        <v>24058</v>
      </c>
    </row>
    <row r="195" spans="1:7" x14ac:dyDescent="0.25">
      <c r="A195" s="3" t="s">
        <v>49</v>
      </c>
      <c r="B195" s="3" t="s">
        <v>22811</v>
      </c>
      <c r="C195" s="3" t="s">
        <v>23227</v>
      </c>
      <c r="D195" s="3" t="s">
        <v>23643</v>
      </c>
      <c r="E195" s="3" t="s">
        <v>24475</v>
      </c>
      <c r="F195" s="3" t="s">
        <v>24891</v>
      </c>
      <c r="G195" s="3" t="s">
        <v>24059</v>
      </c>
    </row>
    <row r="196" spans="1:7" x14ac:dyDescent="0.25">
      <c r="A196" s="3" t="s">
        <v>49</v>
      </c>
      <c r="B196" s="3" t="s">
        <v>22812</v>
      </c>
      <c r="C196" s="3" t="s">
        <v>23228</v>
      </c>
      <c r="D196" s="3" t="s">
        <v>23644</v>
      </c>
      <c r="E196" s="3" t="s">
        <v>24476</v>
      </c>
      <c r="F196" s="3" t="s">
        <v>24892</v>
      </c>
      <c r="G196" s="3" t="s">
        <v>24060</v>
      </c>
    </row>
    <row r="197" spans="1:7" x14ac:dyDescent="0.25">
      <c r="A197" s="3" t="s">
        <v>49</v>
      </c>
      <c r="B197" s="3" t="s">
        <v>22813</v>
      </c>
      <c r="C197" s="3" t="s">
        <v>23229</v>
      </c>
      <c r="D197" s="3" t="s">
        <v>23645</v>
      </c>
      <c r="E197" s="3" t="s">
        <v>24477</v>
      </c>
      <c r="F197" s="3" t="s">
        <v>24893</v>
      </c>
      <c r="G197" s="3" t="s">
        <v>24061</v>
      </c>
    </row>
    <row r="198" spans="1:7" x14ac:dyDescent="0.25">
      <c r="A198" s="3" t="s">
        <v>49</v>
      </c>
      <c r="B198" s="3" t="s">
        <v>22814</v>
      </c>
      <c r="C198" s="3" t="s">
        <v>23230</v>
      </c>
      <c r="D198" s="3" t="s">
        <v>23646</v>
      </c>
      <c r="E198" s="3" t="s">
        <v>24478</v>
      </c>
      <c r="F198" s="3" t="s">
        <v>24894</v>
      </c>
      <c r="G198" s="3" t="s">
        <v>24062</v>
      </c>
    </row>
    <row r="199" spans="1:7" x14ac:dyDescent="0.25">
      <c r="A199" s="3" t="s">
        <v>49</v>
      </c>
      <c r="B199" s="3" t="s">
        <v>22815</v>
      </c>
      <c r="C199" s="3" t="s">
        <v>23231</v>
      </c>
      <c r="D199" s="3" t="s">
        <v>23647</v>
      </c>
      <c r="E199" s="3" t="s">
        <v>24479</v>
      </c>
      <c r="F199" s="3" t="s">
        <v>24895</v>
      </c>
      <c r="G199" s="3" t="s">
        <v>24063</v>
      </c>
    </row>
    <row r="200" spans="1:7" x14ac:dyDescent="0.25">
      <c r="A200" s="3" t="s">
        <v>49</v>
      </c>
      <c r="B200" s="3" t="s">
        <v>22816</v>
      </c>
      <c r="C200" s="3" t="s">
        <v>23232</v>
      </c>
      <c r="D200" s="3" t="s">
        <v>23648</v>
      </c>
      <c r="E200" s="3" t="s">
        <v>24480</v>
      </c>
      <c r="F200" s="3" t="s">
        <v>24896</v>
      </c>
      <c r="G200" s="3" t="s">
        <v>24064</v>
      </c>
    </row>
    <row r="201" spans="1:7" x14ac:dyDescent="0.25">
      <c r="A201" s="3" t="s">
        <v>49</v>
      </c>
      <c r="B201" s="3" t="s">
        <v>22817</v>
      </c>
      <c r="C201" s="3" t="s">
        <v>23233</v>
      </c>
      <c r="D201" s="3" t="s">
        <v>23649</v>
      </c>
      <c r="E201" s="3" t="s">
        <v>24481</v>
      </c>
      <c r="F201" s="3" t="s">
        <v>24897</v>
      </c>
      <c r="G201" s="3" t="s">
        <v>24065</v>
      </c>
    </row>
    <row r="202" spans="1:7" x14ac:dyDescent="0.25">
      <c r="A202" s="3" t="s">
        <v>49</v>
      </c>
      <c r="B202" s="3" t="s">
        <v>22818</v>
      </c>
      <c r="C202" s="3" t="s">
        <v>23234</v>
      </c>
      <c r="D202" s="3" t="s">
        <v>23650</v>
      </c>
      <c r="E202" s="3" t="s">
        <v>24482</v>
      </c>
      <c r="F202" s="3" t="s">
        <v>24898</v>
      </c>
      <c r="G202" s="3" t="s">
        <v>24066</v>
      </c>
    </row>
    <row r="203" spans="1:7" x14ac:dyDescent="0.25">
      <c r="A203" s="3" t="s">
        <v>49</v>
      </c>
      <c r="B203" s="3" t="s">
        <v>22819</v>
      </c>
      <c r="C203" s="3" t="s">
        <v>23235</v>
      </c>
      <c r="D203" s="3" t="s">
        <v>23651</v>
      </c>
      <c r="E203" s="3" t="s">
        <v>24483</v>
      </c>
      <c r="F203" s="3" t="s">
        <v>24899</v>
      </c>
      <c r="G203" s="3" t="s">
        <v>24067</v>
      </c>
    </row>
    <row r="204" spans="1:7" x14ac:dyDescent="0.25">
      <c r="A204" s="3" t="s">
        <v>49</v>
      </c>
      <c r="B204" s="3" t="s">
        <v>22820</v>
      </c>
      <c r="C204" s="3" t="s">
        <v>23236</v>
      </c>
      <c r="D204" s="3" t="s">
        <v>23652</v>
      </c>
      <c r="E204" s="3" t="s">
        <v>24484</v>
      </c>
      <c r="F204" s="3" t="s">
        <v>24900</v>
      </c>
      <c r="G204" s="3" t="s">
        <v>24068</v>
      </c>
    </row>
    <row r="205" spans="1:7" x14ac:dyDescent="0.25">
      <c r="A205" s="3" t="s">
        <v>49</v>
      </c>
      <c r="B205" s="3" t="s">
        <v>22821</v>
      </c>
      <c r="C205" s="3" t="s">
        <v>23237</v>
      </c>
      <c r="D205" s="3" t="s">
        <v>23653</v>
      </c>
      <c r="E205" s="3" t="s">
        <v>24485</v>
      </c>
      <c r="F205" s="3" t="s">
        <v>24901</v>
      </c>
      <c r="G205" s="3" t="s">
        <v>24069</v>
      </c>
    </row>
    <row r="206" spans="1:7" x14ac:dyDescent="0.25">
      <c r="A206" s="3" t="s">
        <v>49</v>
      </c>
      <c r="B206" s="3" t="s">
        <v>22822</v>
      </c>
      <c r="C206" s="3" t="s">
        <v>23238</v>
      </c>
      <c r="D206" s="3" t="s">
        <v>23654</v>
      </c>
      <c r="E206" s="3" t="s">
        <v>24486</v>
      </c>
      <c r="F206" s="3" t="s">
        <v>24902</v>
      </c>
      <c r="G206" s="3" t="s">
        <v>24070</v>
      </c>
    </row>
    <row r="207" spans="1:7" x14ac:dyDescent="0.25">
      <c r="A207" s="3" t="s">
        <v>49</v>
      </c>
      <c r="B207" s="3" t="s">
        <v>22823</v>
      </c>
      <c r="C207" s="3" t="s">
        <v>23239</v>
      </c>
      <c r="D207" s="3" t="s">
        <v>23655</v>
      </c>
      <c r="E207" s="3" t="s">
        <v>24487</v>
      </c>
      <c r="F207" s="3" t="s">
        <v>24903</v>
      </c>
      <c r="G207" s="3" t="s">
        <v>24071</v>
      </c>
    </row>
    <row r="208" spans="1:7" x14ac:dyDescent="0.25">
      <c r="A208" s="3" t="s">
        <v>49</v>
      </c>
      <c r="B208" s="3" t="s">
        <v>22824</v>
      </c>
      <c r="C208" s="3" t="s">
        <v>23240</v>
      </c>
      <c r="D208" s="3" t="s">
        <v>23656</v>
      </c>
      <c r="E208" s="3" t="s">
        <v>24488</v>
      </c>
      <c r="F208" s="3" t="s">
        <v>24904</v>
      </c>
      <c r="G208" s="3" t="s">
        <v>24072</v>
      </c>
    </row>
    <row r="209" spans="1:7" x14ac:dyDescent="0.25">
      <c r="A209" s="3" t="s">
        <v>49</v>
      </c>
      <c r="B209" s="3" t="s">
        <v>22825</v>
      </c>
      <c r="C209" s="3" t="s">
        <v>23241</v>
      </c>
      <c r="D209" s="3" t="s">
        <v>23657</v>
      </c>
      <c r="E209" s="3" t="s">
        <v>24489</v>
      </c>
      <c r="F209" s="3" t="s">
        <v>24905</v>
      </c>
      <c r="G209" s="3" t="s">
        <v>24073</v>
      </c>
    </row>
    <row r="210" spans="1:7" x14ac:dyDescent="0.25">
      <c r="A210" s="3" t="s">
        <v>49</v>
      </c>
      <c r="B210" s="3" t="s">
        <v>22826</v>
      </c>
      <c r="C210" s="3" t="s">
        <v>23242</v>
      </c>
      <c r="D210" s="3" t="s">
        <v>23658</v>
      </c>
      <c r="E210" s="3" t="s">
        <v>24490</v>
      </c>
      <c r="F210" s="3" t="s">
        <v>24906</v>
      </c>
      <c r="G210" s="3" t="s">
        <v>24074</v>
      </c>
    </row>
    <row r="211" spans="1:7" x14ac:dyDescent="0.25">
      <c r="A211" s="3" t="s">
        <v>49</v>
      </c>
      <c r="B211" s="3" t="s">
        <v>22827</v>
      </c>
      <c r="C211" s="3" t="s">
        <v>23243</v>
      </c>
      <c r="D211" s="3" t="s">
        <v>23659</v>
      </c>
      <c r="E211" s="3" t="s">
        <v>24491</v>
      </c>
      <c r="F211" s="3" t="s">
        <v>24907</v>
      </c>
      <c r="G211" s="3" t="s">
        <v>24075</v>
      </c>
    </row>
    <row r="212" spans="1:7" x14ac:dyDescent="0.25">
      <c r="A212" s="3" t="s">
        <v>49</v>
      </c>
      <c r="B212" s="3" t="s">
        <v>22828</v>
      </c>
      <c r="C212" s="3" t="s">
        <v>23244</v>
      </c>
      <c r="D212" s="3" t="s">
        <v>23660</v>
      </c>
      <c r="E212" s="3" t="s">
        <v>24492</v>
      </c>
      <c r="F212" s="3" t="s">
        <v>24908</v>
      </c>
      <c r="G212" s="3" t="s">
        <v>24076</v>
      </c>
    </row>
    <row r="213" spans="1:7" x14ac:dyDescent="0.25">
      <c r="A213" s="3" t="s">
        <v>49</v>
      </c>
      <c r="B213" s="3" t="s">
        <v>22829</v>
      </c>
      <c r="C213" s="3" t="s">
        <v>23245</v>
      </c>
      <c r="D213" s="3" t="s">
        <v>23661</v>
      </c>
      <c r="E213" s="3" t="s">
        <v>24493</v>
      </c>
      <c r="F213" s="3" t="s">
        <v>24909</v>
      </c>
      <c r="G213" s="3" t="s">
        <v>24077</v>
      </c>
    </row>
    <row r="214" spans="1:7" x14ac:dyDescent="0.25">
      <c r="A214" s="3" t="s">
        <v>49</v>
      </c>
      <c r="B214" s="3" t="s">
        <v>22830</v>
      </c>
      <c r="C214" s="3" t="s">
        <v>23246</v>
      </c>
      <c r="D214" s="3" t="s">
        <v>23662</v>
      </c>
      <c r="E214" s="3" t="s">
        <v>24494</v>
      </c>
      <c r="F214" s="3" t="s">
        <v>24910</v>
      </c>
      <c r="G214" s="3" t="s">
        <v>24078</v>
      </c>
    </row>
    <row r="215" spans="1:7" x14ac:dyDescent="0.25">
      <c r="A215" s="3" t="s">
        <v>49</v>
      </c>
      <c r="B215" s="3" t="s">
        <v>22831</v>
      </c>
      <c r="C215" s="3" t="s">
        <v>23247</v>
      </c>
      <c r="D215" s="3" t="s">
        <v>23663</v>
      </c>
      <c r="E215" s="3" t="s">
        <v>24495</v>
      </c>
      <c r="F215" s="3" t="s">
        <v>24911</v>
      </c>
      <c r="G215" s="3" t="s">
        <v>24079</v>
      </c>
    </row>
    <row r="216" spans="1:7" x14ac:dyDescent="0.25">
      <c r="A216" s="3" t="s">
        <v>49</v>
      </c>
      <c r="B216" s="3" t="s">
        <v>22832</v>
      </c>
      <c r="C216" s="3" t="s">
        <v>23248</v>
      </c>
      <c r="D216" s="3" t="s">
        <v>23664</v>
      </c>
      <c r="E216" s="3" t="s">
        <v>24496</v>
      </c>
      <c r="F216" s="3" t="s">
        <v>24912</v>
      </c>
      <c r="G216" s="3" t="s">
        <v>24080</v>
      </c>
    </row>
    <row r="217" spans="1:7" x14ac:dyDescent="0.25">
      <c r="A217" s="3" t="s">
        <v>49</v>
      </c>
      <c r="B217" s="3" t="s">
        <v>22833</v>
      </c>
      <c r="C217" s="3" t="s">
        <v>23249</v>
      </c>
      <c r="D217" s="3" t="s">
        <v>23665</v>
      </c>
      <c r="E217" s="3" t="s">
        <v>24497</v>
      </c>
      <c r="F217" s="3" t="s">
        <v>24913</v>
      </c>
      <c r="G217" s="3" t="s">
        <v>24081</v>
      </c>
    </row>
    <row r="218" spans="1:7" x14ac:dyDescent="0.25">
      <c r="A218" s="3" t="s">
        <v>49</v>
      </c>
      <c r="B218" s="3" t="s">
        <v>22834</v>
      </c>
      <c r="C218" s="3" t="s">
        <v>23250</v>
      </c>
      <c r="D218" s="3" t="s">
        <v>23666</v>
      </c>
      <c r="E218" s="3" t="s">
        <v>24498</v>
      </c>
      <c r="F218" s="3" t="s">
        <v>24914</v>
      </c>
      <c r="G218" s="3" t="s">
        <v>24082</v>
      </c>
    </row>
    <row r="219" spans="1:7" x14ac:dyDescent="0.25">
      <c r="A219" s="3" t="s">
        <v>49</v>
      </c>
      <c r="B219" s="3" t="s">
        <v>22835</v>
      </c>
      <c r="C219" s="3" t="s">
        <v>23251</v>
      </c>
      <c r="D219" s="3" t="s">
        <v>23667</v>
      </c>
      <c r="E219" s="3" t="s">
        <v>24499</v>
      </c>
      <c r="F219" s="3" t="s">
        <v>24915</v>
      </c>
      <c r="G219" s="3" t="s">
        <v>24083</v>
      </c>
    </row>
    <row r="220" spans="1:7" x14ac:dyDescent="0.25">
      <c r="A220" s="3" t="s">
        <v>49</v>
      </c>
      <c r="B220" s="3" t="s">
        <v>22836</v>
      </c>
      <c r="C220" s="3" t="s">
        <v>23252</v>
      </c>
      <c r="D220" s="3" t="s">
        <v>23668</v>
      </c>
      <c r="E220" s="3" t="s">
        <v>24500</v>
      </c>
      <c r="F220" s="3" t="s">
        <v>24916</v>
      </c>
      <c r="G220" s="3" t="s">
        <v>24084</v>
      </c>
    </row>
    <row r="221" spans="1:7" x14ac:dyDescent="0.25">
      <c r="A221" s="3" t="s">
        <v>49</v>
      </c>
      <c r="B221" s="3" t="s">
        <v>22837</v>
      </c>
      <c r="C221" s="3" t="s">
        <v>23253</v>
      </c>
      <c r="D221" s="3" t="s">
        <v>23669</v>
      </c>
      <c r="E221" s="3" t="s">
        <v>24501</v>
      </c>
      <c r="F221" s="3" t="s">
        <v>24917</v>
      </c>
      <c r="G221" s="3" t="s">
        <v>24085</v>
      </c>
    </row>
    <row r="222" spans="1:7" x14ac:dyDescent="0.25">
      <c r="A222" s="3" t="s">
        <v>49</v>
      </c>
      <c r="B222" s="3" t="s">
        <v>22838</v>
      </c>
      <c r="C222" s="3" t="s">
        <v>23254</v>
      </c>
      <c r="D222" s="3" t="s">
        <v>23670</v>
      </c>
      <c r="E222" s="3" t="s">
        <v>24502</v>
      </c>
      <c r="F222" s="3" t="s">
        <v>24918</v>
      </c>
      <c r="G222" s="3" t="s">
        <v>24086</v>
      </c>
    </row>
    <row r="223" spans="1:7" x14ac:dyDescent="0.25">
      <c r="A223" s="3" t="s">
        <v>49</v>
      </c>
      <c r="B223" s="3" t="s">
        <v>22839</v>
      </c>
      <c r="C223" s="3" t="s">
        <v>23255</v>
      </c>
      <c r="D223" s="3" t="s">
        <v>23671</v>
      </c>
      <c r="E223" s="3" t="s">
        <v>24503</v>
      </c>
      <c r="F223" s="3" t="s">
        <v>24919</v>
      </c>
      <c r="G223" s="3" t="s">
        <v>24087</v>
      </c>
    </row>
    <row r="224" spans="1:7" x14ac:dyDescent="0.25">
      <c r="A224" s="3" t="s">
        <v>49</v>
      </c>
      <c r="B224" s="3" t="s">
        <v>22840</v>
      </c>
      <c r="C224" s="3" t="s">
        <v>23256</v>
      </c>
      <c r="D224" s="3" t="s">
        <v>23672</v>
      </c>
      <c r="E224" s="3" t="s">
        <v>24504</v>
      </c>
      <c r="F224" s="3" t="s">
        <v>24920</v>
      </c>
      <c r="G224" s="3" t="s">
        <v>24088</v>
      </c>
    </row>
    <row r="225" spans="1:7" x14ac:dyDescent="0.25">
      <c r="A225" s="3" t="s">
        <v>49</v>
      </c>
      <c r="B225" s="3" t="s">
        <v>22841</v>
      </c>
      <c r="C225" s="3" t="s">
        <v>23257</v>
      </c>
      <c r="D225" s="3" t="s">
        <v>23673</v>
      </c>
      <c r="E225" s="3" t="s">
        <v>24505</v>
      </c>
      <c r="F225" s="3" t="s">
        <v>24921</v>
      </c>
      <c r="G225" s="3" t="s">
        <v>24089</v>
      </c>
    </row>
    <row r="226" spans="1:7" x14ac:dyDescent="0.25">
      <c r="A226" s="3" t="s">
        <v>49</v>
      </c>
      <c r="B226" s="3" t="s">
        <v>22842</v>
      </c>
      <c r="C226" s="3" t="s">
        <v>23258</v>
      </c>
      <c r="D226" s="3" t="s">
        <v>23674</v>
      </c>
      <c r="E226" s="3" t="s">
        <v>24506</v>
      </c>
      <c r="F226" s="3" t="s">
        <v>24922</v>
      </c>
      <c r="G226" s="3" t="s">
        <v>24090</v>
      </c>
    </row>
    <row r="227" spans="1:7" x14ac:dyDescent="0.25">
      <c r="A227" s="3" t="s">
        <v>49</v>
      </c>
      <c r="B227" s="3" t="s">
        <v>22843</v>
      </c>
      <c r="C227" s="3" t="s">
        <v>23259</v>
      </c>
      <c r="D227" s="3" t="s">
        <v>23675</v>
      </c>
      <c r="E227" s="3" t="s">
        <v>24507</v>
      </c>
      <c r="F227" s="3" t="s">
        <v>24923</v>
      </c>
      <c r="G227" s="3" t="s">
        <v>24091</v>
      </c>
    </row>
    <row r="228" spans="1:7" x14ac:dyDescent="0.25">
      <c r="A228" s="3" t="s">
        <v>49</v>
      </c>
      <c r="B228" s="3" t="s">
        <v>22844</v>
      </c>
      <c r="C228" s="3" t="s">
        <v>23260</v>
      </c>
      <c r="D228" s="3" t="s">
        <v>23676</v>
      </c>
      <c r="E228" s="3" t="s">
        <v>24508</v>
      </c>
      <c r="F228" s="3" t="s">
        <v>24924</v>
      </c>
      <c r="G228" s="3" t="s">
        <v>24092</v>
      </c>
    </row>
    <row r="229" spans="1:7" x14ac:dyDescent="0.25">
      <c r="A229" s="3" t="s">
        <v>49</v>
      </c>
      <c r="B229" s="3" t="s">
        <v>22845</v>
      </c>
      <c r="C229" s="3" t="s">
        <v>23261</v>
      </c>
      <c r="D229" s="3" t="s">
        <v>23677</v>
      </c>
      <c r="E229" s="3" t="s">
        <v>24509</v>
      </c>
      <c r="F229" s="3" t="s">
        <v>24925</v>
      </c>
      <c r="G229" s="3" t="s">
        <v>24093</v>
      </c>
    </row>
    <row r="230" spans="1:7" x14ac:dyDescent="0.25">
      <c r="A230" s="3" t="s">
        <v>49</v>
      </c>
      <c r="B230" s="3" t="s">
        <v>22846</v>
      </c>
      <c r="C230" s="3" t="s">
        <v>23262</v>
      </c>
      <c r="D230" s="3" t="s">
        <v>23678</v>
      </c>
      <c r="E230" s="3" t="s">
        <v>24510</v>
      </c>
      <c r="F230" s="3" t="s">
        <v>24926</v>
      </c>
      <c r="G230" s="3" t="s">
        <v>24094</v>
      </c>
    </row>
    <row r="231" spans="1:7" x14ac:dyDescent="0.25">
      <c r="A231" s="3" t="s">
        <v>49</v>
      </c>
      <c r="B231" s="3" t="s">
        <v>22847</v>
      </c>
      <c r="C231" s="3" t="s">
        <v>23263</v>
      </c>
      <c r="D231" s="3" t="s">
        <v>23679</v>
      </c>
      <c r="E231" s="3" t="s">
        <v>24511</v>
      </c>
      <c r="F231" s="3" t="s">
        <v>24927</v>
      </c>
      <c r="G231" s="3" t="s">
        <v>24095</v>
      </c>
    </row>
    <row r="232" spans="1:7" x14ac:dyDescent="0.25">
      <c r="A232" s="3" t="s">
        <v>49</v>
      </c>
      <c r="B232" s="3" t="s">
        <v>22848</v>
      </c>
      <c r="C232" s="3" t="s">
        <v>23264</v>
      </c>
      <c r="D232" s="3" t="s">
        <v>23680</v>
      </c>
      <c r="E232" s="3" t="s">
        <v>24512</v>
      </c>
      <c r="F232" s="3" t="s">
        <v>24928</v>
      </c>
      <c r="G232" s="3" t="s">
        <v>24096</v>
      </c>
    </row>
    <row r="233" spans="1:7" x14ac:dyDescent="0.25">
      <c r="A233" s="3" t="s">
        <v>49</v>
      </c>
      <c r="B233" s="3" t="s">
        <v>22849</v>
      </c>
      <c r="C233" s="3" t="s">
        <v>23265</v>
      </c>
      <c r="D233" s="3" t="s">
        <v>23681</v>
      </c>
      <c r="E233" s="3" t="s">
        <v>24513</v>
      </c>
      <c r="F233" s="3" t="s">
        <v>24929</v>
      </c>
      <c r="G233" s="3" t="s">
        <v>24097</v>
      </c>
    </row>
    <row r="234" spans="1:7" x14ac:dyDescent="0.25">
      <c r="A234" s="3" t="s">
        <v>49</v>
      </c>
      <c r="B234" s="3" t="s">
        <v>22850</v>
      </c>
      <c r="C234" s="3" t="s">
        <v>23266</v>
      </c>
      <c r="D234" s="3" t="s">
        <v>23682</v>
      </c>
      <c r="E234" s="3" t="s">
        <v>24514</v>
      </c>
      <c r="F234" s="3" t="s">
        <v>24930</v>
      </c>
      <c r="G234" s="3" t="s">
        <v>24098</v>
      </c>
    </row>
    <row r="235" spans="1:7" x14ac:dyDescent="0.25">
      <c r="A235" s="3" t="s">
        <v>49</v>
      </c>
      <c r="B235" s="3" t="s">
        <v>22851</v>
      </c>
      <c r="C235" s="3" t="s">
        <v>23267</v>
      </c>
      <c r="D235" s="3" t="s">
        <v>23683</v>
      </c>
      <c r="E235" s="3" t="s">
        <v>24515</v>
      </c>
      <c r="F235" s="3" t="s">
        <v>24931</v>
      </c>
      <c r="G235" s="3" t="s">
        <v>24099</v>
      </c>
    </row>
    <row r="236" spans="1:7" x14ac:dyDescent="0.25">
      <c r="A236" s="3" t="s">
        <v>49</v>
      </c>
      <c r="B236" s="3" t="s">
        <v>22852</v>
      </c>
      <c r="C236" s="3" t="s">
        <v>23268</v>
      </c>
      <c r="D236" s="3" t="s">
        <v>23684</v>
      </c>
      <c r="E236" s="3" t="s">
        <v>24516</v>
      </c>
      <c r="F236" s="3" t="s">
        <v>24932</v>
      </c>
      <c r="G236" s="3" t="s">
        <v>24100</v>
      </c>
    </row>
    <row r="237" spans="1:7" x14ac:dyDescent="0.25">
      <c r="A237" s="3" t="s">
        <v>49</v>
      </c>
      <c r="B237" s="3" t="s">
        <v>22853</v>
      </c>
      <c r="C237" s="3" t="s">
        <v>23269</v>
      </c>
      <c r="D237" s="3" t="s">
        <v>23685</v>
      </c>
      <c r="E237" s="3" t="s">
        <v>24517</v>
      </c>
      <c r="F237" s="3" t="s">
        <v>24933</v>
      </c>
      <c r="G237" s="3" t="s">
        <v>24101</v>
      </c>
    </row>
    <row r="238" spans="1:7" x14ac:dyDescent="0.25">
      <c r="A238" s="3" t="s">
        <v>49</v>
      </c>
      <c r="B238" s="3" t="s">
        <v>22854</v>
      </c>
      <c r="C238" s="3" t="s">
        <v>23270</v>
      </c>
      <c r="D238" s="3" t="s">
        <v>23686</v>
      </c>
      <c r="E238" s="3" t="s">
        <v>24518</v>
      </c>
      <c r="F238" s="3" t="s">
        <v>24934</v>
      </c>
      <c r="G238" s="3" t="s">
        <v>24102</v>
      </c>
    </row>
    <row r="239" spans="1:7" x14ac:dyDescent="0.25">
      <c r="A239" s="3" t="s">
        <v>49</v>
      </c>
      <c r="B239" s="3" t="s">
        <v>22855</v>
      </c>
      <c r="C239" s="3" t="s">
        <v>23271</v>
      </c>
      <c r="D239" s="3" t="s">
        <v>23687</v>
      </c>
      <c r="E239" s="3" t="s">
        <v>24519</v>
      </c>
      <c r="F239" s="3" t="s">
        <v>24935</v>
      </c>
      <c r="G239" s="3" t="s">
        <v>24103</v>
      </c>
    </row>
    <row r="240" spans="1:7" x14ac:dyDescent="0.25">
      <c r="A240" s="3" t="s">
        <v>49</v>
      </c>
      <c r="B240" s="3" t="s">
        <v>22856</v>
      </c>
      <c r="C240" s="3" t="s">
        <v>23272</v>
      </c>
      <c r="D240" s="3" t="s">
        <v>23688</v>
      </c>
      <c r="E240" s="3" t="s">
        <v>24520</v>
      </c>
      <c r="F240" s="3" t="s">
        <v>24936</v>
      </c>
      <c r="G240" s="3" t="s">
        <v>24104</v>
      </c>
    </row>
    <row r="241" spans="1:7" x14ac:dyDescent="0.25">
      <c r="A241" s="3" t="s">
        <v>49</v>
      </c>
      <c r="B241" s="3" t="s">
        <v>22857</v>
      </c>
      <c r="C241" s="3" t="s">
        <v>23273</v>
      </c>
      <c r="D241" s="3" t="s">
        <v>23689</v>
      </c>
      <c r="E241" s="3" t="s">
        <v>24521</v>
      </c>
      <c r="F241" s="3" t="s">
        <v>24937</v>
      </c>
      <c r="G241" s="3" t="s">
        <v>24105</v>
      </c>
    </row>
    <row r="242" spans="1:7" x14ac:dyDescent="0.25">
      <c r="A242" s="3" t="s">
        <v>49</v>
      </c>
      <c r="B242" s="3" t="s">
        <v>22858</v>
      </c>
      <c r="C242" s="3" t="s">
        <v>23274</v>
      </c>
      <c r="D242" s="3" t="s">
        <v>23690</v>
      </c>
      <c r="E242" s="3" t="s">
        <v>24522</v>
      </c>
      <c r="F242" s="3" t="s">
        <v>24938</v>
      </c>
      <c r="G242" s="3" t="s">
        <v>24106</v>
      </c>
    </row>
    <row r="243" spans="1:7" x14ac:dyDescent="0.25">
      <c r="A243" s="3" t="s">
        <v>49</v>
      </c>
      <c r="B243" s="3" t="s">
        <v>22859</v>
      </c>
      <c r="C243" s="3" t="s">
        <v>23275</v>
      </c>
      <c r="D243" s="3" t="s">
        <v>23691</v>
      </c>
      <c r="E243" s="3" t="s">
        <v>24523</v>
      </c>
      <c r="F243" s="3" t="s">
        <v>24939</v>
      </c>
      <c r="G243" s="3" t="s">
        <v>24107</v>
      </c>
    </row>
    <row r="244" spans="1:7" x14ac:dyDescent="0.25">
      <c r="A244" s="3" t="s">
        <v>49</v>
      </c>
      <c r="B244" s="3" t="s">
        <v>22860</v>
      </c>
      <c r="C244" s="3" t="s">
        <v>23276</v>
      </c>
      <c r="D244" s="3" t="s">
        <v>23692</v>
      </c>
      <c r="E244" s="3" t="s">
        <v>24524</v>
      </c>
      <c r="F244" s="3" t="s">
        <v>24940</v>
      </c>
      <c r="G244" s="3" t="s">
        <v>24108</v>
      </c>
    </row>
    <row r="245" spans="1:7" x14ac:dyDescent="0.25">
      <c r="A245" s="3" t="s">
        <v>49</v>
      </c>
      <c r="B245" s="3" t="s">
        <v>22861</v>
      </c>
      <c r="C245" s="3" t="s">
        <v>23277</v>
      </c>
      <c r="D245" s="3" t="s">
        <v>23693</v>
      </c>
      <c r="E245" s="3" t="s">
        <v>24525</v>
      </c>
      <c r="F245" s="3" t="s">
        <v>24941</v>
      </c>
      <c r="G245" s="3" t="s">
        <v>24109</v>
      </c>
    </row>
    <row r="246" spans="1:7" x14ac:dyDescent="0.25">
      <c r="A246" s="3" t="s">
        <v>49</v>
      </c>
      <c r="B246" s="3" t="s">
        <v>22862</v>
      </c>
      <c r="C246" s="3" t="s">
        <v>23278</v>
      </c>
      <c r="D246" s="3" t="s">
        <v>23694</v>
      </c>
      <c r="E246" s="3" t="s">
        <v>24526</v>
      </c>
      <c r="F246" s="3" t="s">
        <v>24942</v>
      </c>
      <c r="G246" s="3" t="s">
        <v>24110</v>
      </c>
    </row>
    <row r="247" spans="1:7" x14ac:dyDescent="0.25">
      <c r="A247" s="3" t="s">
        <v>49</v>
      </c>
      <c r="B247" s="3" t="s">
        <v>22863</v>
      </c>
      <c r="C247" s="3" t="s">
        <v>23279</v>
      </c>
      <c r="D247" s="3" t="s">
        <v>23695</v>
      </c>
      <c r="E247" s="3" t="s">
        <v>24527</v>
      </c>
      <c r="F247" s="3" t="s">
        <v>24943</v>
      </c>
      <c r="G247" s="3" t="s">
        <v>24111</v>
      </c>
    </row>
    <row r="248" spans="1:7" x14ac:dyDescent="0.25">
      <c r="A248" s="3" t="s">
        <v>49</v>
      </c>
      <c r="B248" s="3" t="s">
        <v>22864</v>
      </c>
      <c r="C248" s="3" t="s">
        <v>23280</v>
      </c>
      <c r="D248" s="3" t="s">
        <v>23696</v>
      </c>
      <c r="E248" s="3" t="s">
        <v>24528</v>
      </c>
      <c r="F248" s="3" t="s">
        <v>24944</v>
      </c>
      <c r="G248" s="3" t="s">
        <v>24112</v>
      </c>
    </row>
    <row r="249" spans="1:7" x14ac:dyDescent="0.25">
      <c r="A249" s="3" t="s">
        <v>49</v>
      </c>
      <c r="B249" s="3" t="s">
        <v>22865</v>
      </c>
      <c r="C249" s="3" t="s">
        <v>23281</v>
      </c>
      <c r="D249" s="3" t="s">
        <v>23697</v>
      </c>
      <c r="E249" s="3" t="s">
        <v>24529</v>
      </c>
      <c r="F249" s="3" t="s">
        <v>24945</v>
      </c>
      <c r="G249" s="3" t="s">
        <v>24113</v>
      </c>
    </row>
    <row r="250" spans="1:7" x14ac:dyDescent="0.25">
      <c r="A250" s="3" t="s">
        <v>49</v>
      </c>
      <c r="B250" s="3" t="s">
        <v>22866</v>
      </c>
      <c r="C250" s="3" t="s">
        <v>23282</v>
      </c>
      <c r="D250" s="3" t="s">
        <v>23698</v>
      </c>
      <c r="E250" s="3" t="s">
        <v>24530</v>
      </c>
      <c r="F250" s="3" t="s">
        <v>24946</v>
      </c>
      <c r="G250" s="3" t="s">
        <v>24114</v>
      </c>
    </row>
    <row r="251" spans="1:7" x14ac:dyDescent="0.25">
      <c r="A251" s="3" t="s">
        <v>49</v>
      </c>
      <c r="B251" s="3" t="s">
        <v>22867</v>
      </c>
      <c r="C251" s="3" t="s">
        <v>23283</v>
      </c>
      <c r="D251" s="3" t="s">
        <v>23699</v>
      </c>
      <c r="E251" s="3" t="s">
        <v>24531</v>
      </c>
      <c r="F251" s="3" t="s">
        <v>24947</v>
      </c>
      <c r="G251" s="3" t="s">
        <v>24115</v>
      </c>
    </row>
    <row r="252" spans="1:7" x14ac:dyDescent="0.25">
      <c r="A252" s="3" t="s">
        <v>49</v>
      </c>
      <c r="B252" s="3" t="s">
        <v>22868</v>
      </c>
      <c r="C252" s="3" t="s">
        <v>23284</v>
      </c>
      <c r="D252" s="3" t="s">
        <v>23700</v>
      </c>
      <c r="E252" s="3" t="s">
        <v>24532</v>
      </c>
      <c r="F252" s="3" t="s">
        <v>24948</v>
      </c>
      <c r="G252" s="3" t="s">
        <v>24116</v>
      </c>
    </row>
    <row r="253" spans="1:7" x14ac:dyDescent="0.25">
      <c r="A253" s="3" t="s">
        <v>49</v>
      </c>
      <c r="B253" s="3" t="s">
        <v>22869</v>
      </c>
      <c r="C253" s="3" t="s">
        <v>23285</v>
      </c>
      <c r="D253" s="3" t="s">
        <v>23701</v>
      </c>
      <c r="E253" s="3" t="s">
        <v>24533</v>
      </c>
      <c r="F253" s="3" t="s">
        <v>24949</v>
      </c>
      <c r="G253" s="3" t="s">
        <v>24117</v>
      </c>
    </row>
    <row r="254" spans="1:7" x14ac:dyDescent="0.25">
      <c r="A254" s="3" t="s">
        <v>49</v>
      </c>
      <c r="B254" s="3" t="s">
        <v>22870</v>
      </c>
      <c r="C254" s="3" t="s">
        <v>23286</v>
      </c>
      <c r="D254" s="3" t="s">
        <v>23702</v>
      </c>
      <c r="E254" s="3" t="s">
        <v>24534</v>
      </c>
      <c r="F254" s="3" t="s">
        <v>24950</v>
      </c>
      <c r="G254" s="3" t="s">
        <v>24118</v>
      </c>
    </row>
    <row r="255" spans="1:7" x14ac:dyDescent="0.25">
      <c r="A255" s="3" t="s">
        <v>49</v>
      </c>
      <c r="B255" s="3" t="s">
        <v>22871</v>
      </c>
      <c r="C255" s="3" t="s">
        <v>23287</v>
      </c>
      <c r="D255" s="3" t="s">
        <v>23703</v>
      </c>
      <c r="E255" s="3" t="s">
        <v>24535</v>
      </c>
      <c r="F255" s="3" t="s">
        <v>24951</v>
      </c>
      <c r="G255" s="3" t="s">
        <v>24119</v>
      </c>
    </row>
    <row r="256" spans="1:7" x14ac:dyDescent="0.25">
      <c r="A256" s="3" t="s">
        <v>49</v>
      </c>
      <c r="B256" s="3" t="s">
        <v>22872</v>
      </c>
      <c r="C256" s="3" t="s">
        <v>23288</v>
      </c>
      <c r="D256" s="3" t="s">
        <v>23704</v>
      </c>
      <c r="E256" s="3" t="s">
        <v>24536</v>
      </c>
      <c r="F256" s="3" t="s">
        <v>24952</v>
      </c>
      <c r="G256" s="3" t="s">
        <v>24120</v>
      </c>
    </row>
    <row r="257" spans="1:7" x14ac:dyDescent="0.25">
      <c r="A257" s="3" t="s">
        <v>49</v>
      </c>
      <c r="B257" s="3" t="s">
        <v>22873</v>
      </c>
      <c r="C257" s="3" t="s">
        <v>23289</v>
      </c>
      <c r="D257" s="3" t="s">
        <v>23705</v>
      </c>
      <c r="E257" s="3" t="s">
        <v>24537</v>
      </c>
      <c r="F257" s="3" t="s">
        <v>24953</v>
      </c>
      <c r="G257" s="3" t="s">
        <v>24121</v>
      </c>
    </row>
    <row r="258" spans="1:7" x14ac:dyDescent="0.25">
      <c r="A258" s="3" t="s">
        <v>49</v>
      </c>
      <c r="B258" s="3" t="s">
        <v>22874</v>
      </c>
      <c r="C258" s="3" t="s">
        <v>23290</v>
      </c>
      <c r="D258" s="3" t="s">
        <v>23706</v>
      </c>
      <c r="E258" s="3" t="s">
        <v>24538</v>
      </c>
      <c r="F258" s="3" t="s">
        <v>24954</v>
      </c>
      <c r="G258" s="3" t="s">
        <v>24122</v>
      </c>
    </row>
    <row r="259" spans="1:7" x14ac:dyDescent="0.25">
      <c r="A259" s="3" t="s">
        <v>49</v>
      </c>
      <c r="B259" s="3" t="s">
        <v>22875</v>
      </c>
      <c r="C259" s="3" t="s">
        <v>23291</v>
      </c>
      <c r="D259" s="3" t="s">
        <v>23707</v>
      </c>
      <c r="E259" s="3" t="s">
        <v>24539</v>
      </c>
      <c r="F259" s="3" t="s">
        <v>24955</v>
      </c>
      <c r="G259" s="3" t="s">
        <v>24123</v>
      </c>
    </row>
    <row r="260" spans="1:7" x14ac:dyDescent="0.25">
      <c r="A260" s="3" t="s">
        <v>49</v>
      </c>
      <c r="B260" s="3" t="s">
        <v>22876</v>
      </c>
      <c r="C260" s="3" t="s">
        <v>23292</v>
      </c>
      <c r="D260" s="3" t="s">
        <v>23708</v>
      </c>
      <c r="E260" s="3" t="s">
        <v>24540</v>
      </c>
      <c r="F260" s="3" t="s">
        <v>24956</v>
      </c>
      <c r="G260" s="3" t="s">
        <v>24124</v>
      </c>
    </row>
    <row r="261" spans="1:7" x14ac:dyDescent="0.25">
      <c r="A261" s="3" t="s">
        <v>49</v>
      </c>
      <c r="B261" s="3" t="s">
        <v>22877</v>
      </c>
      <c r="C261" s="3" t="s">
        <v>23293</v>
      </c>
      <c r="D261" s="3" t="s">
        <v>23709</v>
      </c>
      <c r="E261" s="3" t="s">
        <v>24541</v>
      </c>
      <c r="F261" s="3" t="s">
        <v>24957</v>
      </c>
      <c r="G261" s="3" t="s">
        <v>24125</v>
      </c>
    </row>
    <row r="262" spans="1:7" x14ac:dyDescent="0.25">
      <c r="A262" s="3" t="s">
        <v>49</v>
      </c>
      <c r="B262" s="3" t="s">
        <v>22878</v>
      </c>
      <c r="C262" s="3" t="s">
        <v>23294</v>
      </c>
      <c r="D262" s="3" t="s">
        <v>23710</v>
      </c>
      <c r="E262" s="3" t="s">
        <v>24542</v>
      </c>
      <c r="F262" s="3" t="s">
        <v>24958</v>
      </c>
      <c r="G262" s="3" t="s">
        <v>24126</v>
      </c>
    </row>
    <row r="263" spans="1:7" x14ac:dyDescent="0.25">
      <c r="A263" s="3" t="s">
        <v>49</v>
      </c>
      <c r="B263" s="3" t="s">
        <v>22879</v>
      </c>
      <c r="C263" s="3" t="s">
        <v>23295</v>
      </c>
      <c r="D263" s="3" t="s">
        <v>23711</v>
      </c>
      <c r="E263" s="3" t="s">
        <v>24543</v>
      </c>
      <c r="F263" s="3" t="s">
        <v>24959</v>
      </c>
      <c r="G263" s="3" t="s">
        <v>24127</v>
      </c>
    </row>
    <row r="264" spans="1:7" x14ac:dyDescent="0.25">
      <c r="A264" s="3" t="s">
        <v>49</v>
      </c>
      <c r="B264" s="3" t="s">
        <v>22880</v>
      </c>
      <c r="C264" s="3" t="s">
        <v>23296</v>
      </c>
      <c r="D264" s="3" t="s">
        <v>23712</v>
      </c>
      <c r="E264" s="3" t="s">
        <v>24544</v>
      </c>
      <c r="F264" s="3" t="s">
        <v>24960</v>
      </c>
      <c r="G264" s="3" t="s">
        <v>24128</v>
      </c>
    </row>
    <row r="265" spans="1:7" x14ac:dyDescent="0.25">
      <c r="A265" s="3" t="s">
        <v>49</v>
      </c>
      <c r="B265" s="3" t="s">
        <v>22881</v>
      </c>
      <c r="C265" s="3" t="s">
        <v>23297</v>
      </c>
      <c r="D265" s="3" t="s">
        <v>23713</v>
      </c>
      <c r="E265" s="3" t="s">
        <v>24545</v>
      </c>
      <c r="F265" s="3" t="s">
        <v>24961</v>
      </c>
      <c r="G265" s="3" t="s">
        <v>24129</v>
      </c>
    </row>
    <row r="266" spans="1:7" x14ac:dyDescent="0.25">
      <c r="A266" s="3" t="s">
        <v>49</v>
      </c>
      <c r="B266" s="3" t="s">
        <v>22882</v>
      </c>
      <c r="C266" s="3" t="s">
        <v>23298</v>
      </c>
      <c r="D266" s="3" t="s">
        <v>23714</v>
      </c>
      <c r="E266" s="3" t="s">
        <v>24546</v>
      </c>
      <c r="F266" s="3" t="s">
        <v>24962</v>
      </c>
      <c r="G266" s="3" t="s">
        <v>24130</v>
      </c>
    </row>
    <row r="267" spans="1:7" x14ac:dyDescent="0.25">
      <c r="A267" s="3" t="s">
        <v>49</v>
      </c>
      <c r="B267" s="3" t="s">
        <v>22883</v>
      </c>
      <c r="C267" s="3" t="s">
        <v>23299</v>
      </c>
      <c r="D267" s="3" t="s">
        <v>23715</v>
      </c>
      <c r="E267" s="3" t="s">
        <v>24547</v>
      </c>
      <c r="F267" s="3" t="s">
        <v>24963</v>
      </c>
      <c r="G267" s="3" t="s">
        <v>24131</v>
      </c>
    </row>
    <row r="268" spans="1:7" x14ac:dyDescent="0.25">
      <c r="A268" s="3" t="s">
        <v>49</v>
      </c>
      <c r="B268" s="3" t="s">
        <v>22884</v>
      </c>
      <c r="C268" s="3" t="s">
        <v>23300</v>
      </c>
      <c r="D268" s="3" t="s">
        <v>23716</v>
      </c>
      <c r="E268" s="3" t="s">
        <v>24548</v>
      </c>
      <c r="F268" s="3" t="s">
        <v>24964</v>
      </c>
      <c r="G268" s="3" t="s">
        <v>24132</v>
      </c>
    </row>
    <row r="269" spans="1:7" x14ac:dyDescent="0.25">
      <c r="A269" s="3" t="s">
        <v>49</v>
      </c>
      <c r="B269" s="3" t="s">
        <v>22885</v>
      </c>
      <c r="C269" s="3" t="s">
        <v>23301</v>
      </c>
      <c r="D269" s="3" t="s">
        <v>23717</v>
      </c>
      <c r="E269" s="3" t="s">
        <v>24549</v>
      </c>
      <c r="F269" s="3" t="s">
        <v>24965</v>
      </c>
      <c r="G269" s="3" t="s">
        <v>24133</v>
      </c>
    </row>
    <row r="270" spans="1:7" x14ac:dyDescent="0.25">
      <c r="A270" s="3" t="s">
        <v>49</v>
      </c>
      <c r="B270" s="3" t="s">
        <v>22886</v>
      </c>
      <c r="C270" s="3" t="s">
        <v>23302</v>
      </c>
      <c r="D270" s="3" t="s">
        <v>23718</v>
      </c>
      <c r="E270" s="3" t="s">
        <v>24550</v>
      </c>
      <c r="F270" s="3" t="s">
        <v>24966</v>
      </c>
      <c r="G270" s="3" t="s">
        <v>24134</v>
      </c>
    </row>
    <row r="271" spans="1:7" x14ac:dyDescent="0.25">
      <c r="A271" s="3" t="s">
        <v>49</v>
      </c>
      <c r="B271" s="3" t="s">
        <v>22887</v>
      </c>
      <c r="C271" s="3" t="s">
        <v>23303</v>
      </c>
      <c r="D271" s="3" t="s">
        <v>23719</v>
      </c>
      <c r="E271" s="3" t="s">
        <v>24551</v>
      </c>
      <c r="F271" s="3" t="s">
        <v>24967</v>
      </c>
      <c r="G271" s="3" t="s">
        <v>24135</v>
      </c>
    </row>
    <row r="272" spans="1:7" x14ac:dyDescent="0.25">
      <c r="A272" s="3" t="s">
        <v>49</v>
      </c>
      <c r="B272" s="3" t="s">
        <v>22888</v>
      </c>
      <c r="C272" s="3" t="s">
        <v>23304</v>
      </c>
      <c r="D272" s="3" t="s">
        <v>23720</v>
      </c>
      <c r="E272" s="3" t="s">
        <v>24552</v>
      </c>
      <c r="F272" s="3" t="s">
        <v>24968</v>
      </c>
      <c r="G272" s="3" t="s">
        <v>24136</v>
      </c>
    </row>
    <row r="273" spans="1:7" x14ac:dyDescent="0.25">
      <c r="A273" s="3" t="s">
        <v>49</v>
      </c>
      <c r="B273" s="3" t="s">
        <v>22889</v>
      </c>
      <c r="C273" s="3" t="s">
        <v>23305</v>
      </c>
      <c r="D273" s="3" t="s">
        <v>23721</v>
      </c>
      <c r="E273" s="3" t="s">
        <v>24553</v>
      </c>
      <c r="F273" s="3" t="s">
        <v>24969</v>
      </c>
      <c r="G273" s="3" t="s">
        <v>24137</v>
      </c>
    </row>
    <row r="274" spans="1:7" x14ac:dyDescent="0.25">
      <c r="A274" s="3" t="s">
        <v>49</v>
      </c>
      <c r="B274" s="3" t="s">
        <v>22890</v>
      </c>
      <c r="C274" s="3" t="s">
        <v>23306</v>
      </c>
      <c r="D274" s="3" t="s">
        <v>23722</v>
      </c>
      <c r="E274" s="3" t="s">
        <v>24554</v>
      </c>
      <c r="F274" s="3" t="s">
        <v>24970</v>
      </c>
      <c r="G274" s="3" t="s">
        <v>24138</v>
      </c>
    </row>
    <row r="275" spans="1:7" x14ac:dyDescent="0.25">
      <c r="A275" s="3" t="s">
        <v>49</v>
      </c>
      <c r="B275" s="3" t="s">
        <v>22891</v>
      </c>
      <c r="C275" s="3" t="s">
        <v>23307</v>
      </c>
      <c r="D275" s="3" t="s">
        <v>23723</v>
      </c>
      <c r="E275" s="3" t="s">
        <v>24555</v>
      </c>
      <c r="F275" s="3" t="s">
        <v>24971</v>
      </c>
      <c r="G275" s="3" t="s">
        <v>24139</v>
      </c>
    </row>
    <row r="276" spans="1:7" x14ac:dyDescent="0.25">
      <c r="A276" s="3" t="s">
        <v>49</v>
      </c>
      <c r="B276" s="3" t="s">
        <v>22892</v>
      </c>
      <c r="C276" s="3" t="s">
        <v>23308</v>
      </c>
      <c r="D276" s="3" t="s">
        <v>23724</v>
      </c>
      <c r="E276" s="3" t="s">
        <v>24556</v>
      </c>
      <c r="F276" s="3" t="s">
        <v>24972</v>
      </c>
      <c r="G276" s="3" t="s">
        <v>24140</v>
      </c>
    </row>
    <row r="277" spans="1:7" x14ac:dyDescent="0.25">
      <c r="A277" s="3" t="s">
        <v>49</v>
      </c>
      <c r="B277" s="3" t="s">
        <v>22893</v>
      </c>
      <c r="C277" s="3" t="s">
        <v>23309</v>
      </c>
      <c r="D277" s="3" t="s">
        <v>23725</v>
      </c>
      <c r="E277" s="3" t="s">
        <v>24557</v>
      </c>
      <c r="F277" s="3" t="s">
        <v>24973</v>
      </c>
      <c r="G277" s="3" t="s">
        <v>24141</v>
      </c>
    </row>
    <row r="278" spans="1:7" x14ac:dyDescent="0.25">
      <c r="A278" s="3" t="s">
        <v>49</v>
      </c>
      <c r="B278" s="3" t="s">
        <v>22894</v>
      </c>
      <c r="C278" s="3" t="s">
        <v>23310</v>
      </c>
      <c r="D278" s="3" t="s">
        <v>23726</v>
      </c>
      <c r="E278" s="3" t="s">
        <v>24558</v>
      </c>
      <c r="F278" s="3" t="s">
        <v>24974</v>
      </c>
      <c r="G278" s="3" t="s">
        <v>24142</v>
      </c>
    </row>
    <row r="279" spans="1:7" x14ac:dyDescent="0.25">
      <c r="A279" s="3" t="s">
        <v>49</v>
      </c>
      <c r="B279" s="3" t="s">
        <v>22895</v>
      </c>
      <c r="C279" s="3" t="s">
        <v>23311</v>
      </c>
      <c r="D279" s="3" t="s">
        <v>23727</v>
      </c>
      <c r="E279" s="3" t="s">
        <v>24559</v>
      </c>
      <c r="F279" s="3" t="s">
        <v>24975</v>
      </c>
      <c r="G279" s="3" t="s">
        <v>24143</v>
      </c>
    </row>
    <row r="280" spans="1:7" x14ac:dyDescent="0.25">
      <c r="A280" s="3" t="s">
        <v>49</v>
      </c>
      <c r="B280" s="3" t="s">
        <v>22896</v>
      </c>
      <c r="C280" s="3" t="s">
        <v>23312</v>
      </c>
      <c r="D280" s="3" t="s">
        <v>23728</v>
      </c>
      <c r="E280" s="3" t="s">
        <v>24560</v>
      </c>
      <c r="F280" s="3" t="s">
        <v>24976</v>
      </c>
      <c r="G280" s="3" t="s">
        <v>24144</v>
      </c>
    </row>
    <row r="281" spans="1:7" x14ac:dyDescent="0.25">
      <c r="A281" s="3" t="s">
        <v>49</v>
      </c>
      <c r="B281" s="3" t="s">
        <v>22897</v>
      </c>
      <c r="C281" s="3" t="s">
        <v>23313</v>
      </c>
      <c r="D281" s="3" t="s">
        <v>23729</v>
      </c>
      <c r="E281" s="3" t="s">
        <v>24561</v>
      </c>
      <c r="F281" s="3" t="s">
        <v>24977</v>
      </c>
      <c r="G281" s="3" t="s">
        <v>24145</v>
      </c>
    </row>
    <row r="282" spans="1:7" x14ac:dyDescent="0.25">
      <c r="A282" s="3" t="s">
        <v>49</v>
      </c>
      <c r="B282" s="3" t="s">
        <v>22898</v>
      </c>
      <c r="C282" s="3" t="s">
        <v>23314</v>
      </c>
      <c r="D282" s="3" t="s">
        <v>23730</v>
      </c>
      <c r="E282" s="3" t="s">
        <v>24562</v>
      </c>
      <c r="F282" s="3" t="s">
        <v>24978</v>
      </c>
      <c r="G282" s="3" t="s">
        <v>24146</v>
      </c>
    </row>
    <row r="283" spans="1:7" x14ac:dyDescent="0.25">
      <c r="A283" s="3" t="s">
        <v>49</v>
      </c>
      <c r="B283" s="3" t="s">
        <v>22899</v>
      </c>
      <c r="C283" s="3" t="s">
        <v>23315</v>
      </c>
      <c r="D283" s="3" t="s">
        <v>23731</v>
      </c>
      <c r="E283" s="3" t="s">
        <v>24563</v>
      </c>
      <c r="F283" s="3" t="s">
        <v>24979</v>
      </c>
      <c r="G283" s="3" t="s">
        <v>24147</v>
      </c>
    </row>
    <row r="284" spans="1:7" x14ac:dyDescent="0.25">
      <c r="A284" s="3" t="s">
        <v>49</v>
      </c>
      <c r="B284" s="3" t="s">
        <v>22900</v>
      </c>
      <c r="C284" s="3" t="s">
        <v>23316</v>
      </c>
      <c r="D284" s="3" t="s">
        <v>23732</v>
      </c>
      <c r="E284" s="3" t="s">
        <v>24564</v>
      </c>
      <c r="F284" s="3" t="s">
        <v>24980</v>
      </c>
      <c r="G284" s="3" t="s">
        <v>24148</v>
      </c>
    </row>
    <row r="285" spans="1:7" x14ac:dyDescent="0.25">
      <c r="A285" s="3" t="s">
        <v>49</v>
      </c>
      <c r="B285" s="3" t="s">
        <v>22901</v>
      </c>
      <c r="C285" s="3" t="s">
        <v>23317</v>
      </c>
      <c r="D285" s="3" t="s">
        <v>23733</v>
      </c>
      <c r="E285" s="3" t="s">
        <v>24565</v>
      </c>
      <c r="F285" s="3" t="s">
        <v>24981</v>
      </c>
      <c r="G285" s="3" t="s">
        <v>24149</v>
      </c>
    </row>
    <row r="286" spans="1:7" x14ac:dyDescent="0.25">
      <c r="A286" s="3" t="s">
        <v>49</v>
      </c>
      <c r="B286" s="3" t="s">
        <v>22902</v>
      </c>
      <c r="C286" s="3" t="s">
        <v>23318</v>
      </c>
      <c r="D286" s="3" t="s">
        <v>23734</v>
      </c>
      <c r="E286" s="3" t="s">
        <v>24566</v>
      </c>
      <c r="F286" s="3" t="s">
        <v>24982</v>
      </c>
      <c r="G286" s="3" t="s">
        <v>24150</v>
      </c>
    </row>
    <row r="287" spans="1:7" x14ac:dyDescent="0.25">
      <c r="A287" s="3" t="s">
        <v>49</v>
      </c>
      <c r="B287" s="3" t="s">
        <v>22903</v>
      </c>
      <c r="C287" s="3" t="s">
        <v>23319</v>
      </c>
      <c r="D287" s="3" t="s">
        <v>23735</v>
      </c>
      <c r="E287" s="3" t="s">
        <v>24567</v>
      </c>
      <c r="F287" s="3" t="s">
        <v>24983</v>
      </c>
      <c r="G287" s="3" t="s">
        <v>24151</v>
      </c>
    </row>
    <row r="288" spans="1:7" x14ac:dyDescent="0.25">
      <c r="A288" s="3" t="s">
        <v>49</v>
      </c>
      <c r="B288" s="3" t="s">
        <v>22904</v>
      </c>
      <c r="C288" s="3" t="s">
        <v>23320</v>
      </c>
      <c r="D288" s="3" t="s">
        <v>23736</v>
      </c>
      <c r="E288" s="3" t="s">
        <v>24568</v>
      </c>
      <c r="F288" s="3" t="s">
        <v>24984</v>
      </c>
      <c r="G288" s="3" t="s">
        <v>24152</v>
      </c>
    </row>
    <row r="289" spans="1:7" x14ac:dyDescent="0.25">
      <c r="A289" s="3" t="s">
        <v>49</v>
      </c>
      <c r="B289" s="3" t="s">
        <v>22905</v>
      </c>
      <c r="C289" s="3" t="s">
        <v>23321</v>
      </c>
      <c r="D289" s="3" t="s">
        <v>23737</v>
      </c>
      <c r="E289" s="3" t="s">
        <v>24569</v>
      </c>
      <c r="F289" s="3" t="s">
        <v>24985</v>
      </c>
      <c r="G289" s="3" t="s">
        <v>24153</v>
      </c>
    </row>
    <row r="290" spans="1:7" x14ac:dyDescent="0.25">
      <c r="A290" s="3" t="s">
        <v>49</v>
      </c>
      <c r="B290" s="3" t="s">
        <v>22906</v>
      </c>
      <c r="C290" s="3" t="s">
        <v>23322</v>
      </c>
      <c r="D290" s="3" t="s">
        <v>23738</v>
      </c>
      <c r="E290" s="3" t="s">
        <v>24570</v>
      </c>
      <c r="F290" s="3" t="s">
        <v>24986</v>
      </c>
      <c r="G290" s="3" t="s">
        <v>24154</v>
      </c>
    </row>
    <row r="291" spans="1:7" x14ac:dyDescent="0.25">
      <c r="A291" s="3" t="s">
        <v>49</v>
      </c>
      <c r="B291" s="3" t="s">
        <v>22907</v>
      </c>
      <c r="C291" s="3" t="s">
        <v>23323</v>
      </c>
      <c r="D291" s="3" t="s">
        <v>23739</v>
      </c>
      <c r="E291" s="3" t="s">
        <v>24571</v>
      </c>
      <c r="F291" s="3" t="s">
        <v>24987</v>
      </c>
      <c r="G291" s="3" t="s">
        <v>24155</v>
      </c>
    </row>
    <row r="292" spans="1:7" x14ac:dyDescent="0.25">
      <c r="A292" s="3" t="s">
        <v>49</v>
      </c>
      <c r="B292" s="3" t="s">
        <v>22908</v>
      </c>
      <c r="C292" s="3" t="s">
        <v>23324</v>
      </c>
      <c r="D292" s="3" t="s">
        <v>23740</v>
      </c>
      <c r="E292" s="3" t="s">
        <v>24572</v>
      </c>
      <c r="F292" s="3" t="s">
        <v>24988</v>
      </c>
      <c r="G292" s="3" t="s">
        <v>24156</v>
      </c>
    </row>
    <row r="293" spans="1:7" x14ac:dyDescent="0.25">
      <c r="A293" s="3" t="s">
        <v>49</v>
      </c>
      <c r="B293" s="3" t="s">
        <v>22909</v>
      </c>
      <c r="C293" s="3" t="s">
        <v>23325</v>
      </c>
      <c r="D293" s="3" t="s">
        <v>23741</v>
      </c>
      <c r="E293" s="3" t="s">
        <v>24573</v>
      </c>
      <c r="F293" s="3" t="s">
        <v>24989</v>
      </c>
      <c r="G293" s="3" t="s">
        <v>24157</v>
      </c>
    </row>
    <row r="294" spans="1:7" x14ac:dyDescent="0.25">
      <c r="A294" s="3" t="s">
        <v>49</v>
      </c>
      <c r="B294" s="3" t="s">
        <v>22910</v>
      </c>
      <c r="C294" s="3" t="s">
        <v>23326</v>
      </c>
      <c r="D294" s="3" t="s">
        <v>23742</v>
      </c>
      <c r="E294" s="3" t="s">
        <v>24574</v>
      </c>
      <c r="F294" s="3" t="s">
        <v>24990</v>
      </c>
      <c r="G294" s="3" t="s">
        <v>24158</v>
      </c>
    </row>
    <row r="295" spans="1:7" x14ac:dyDescent="0.25">
      <c r="A295" s="3" t="s">
        <v>49</v>
      </c>
      <c r="B295" s="3" t="s">
        <v>22911</v>
      </c>
      <c r="C295" s="3" t="s">
        <v>23327</v>
      </c>
      <c r="D295" s="3" t="s">
        <v>23743</v>
      </c>
      <c r="E295" s="3" t="s">
        <v>24575</v>
      </c>
      <c r="F295" s="3" t="s">
        <v>24991</v>
      </c>
      <c r="G295" s="3" t="s">
        <v>24159</v>
      </c>
    </row>
    <row r="296" spans="1:7" x14ac:dyDescent="0.25">
      <c r="A296" s="3" t="s">
        <v>49</v>
      </c>
      <c r="B296" s="3" t="s">
        <v>22912</v>
      </c>
      <c r="C296" s="3" t="s">
        <v>23328</v>
      </c>
      <c r="D296" s="3" t="s">
        <v>23744</v>
      </c>
      <c r="E296" s="3" t="s">
        <v>24576</v>
      </c>
      <c r="F296" s="3" t="s">
        <v>24992</v>
      </c>
      <c r="G296" s="3" t="s">
        <v>24160</v>
      </c>
    </row>
    <row r="297" spans="1:7" x14ac:dyDescent="0.25">
      <c r="A297" s="3" t="s">
        <v>49</v>
      </c>
      <c r="B297" s="3" t="s">
        <v>22913</v>
      </c>
      <c r="C297" s="3" t="s">
        <v>23329</v>
      </c>
      <c r="D297" s="3" t="s">
        <v>23745</v>
      </c>
      <c r="E297" s="3" t="s">
        <v>24577</v>
      </c>
      <c r="F297" s="3" t="s">
        <v>24993</v>
      </c>
      <c r="G297" s="3" t="s">
        <v>24161</v>
      </c>
    </row>
    <row r="298" spans="1:7" x14ac:dyDescent="0.25">
      <c r="A298" s="3" t="s">
        <v>49</v>
      </c>
      <c r="B298" s="3" t="s">
        <v>22914</v>
      </c>
      <c r="C298" s="3" t="s">
        <v>23330</v>
      </c>
      <c r="D298" s="3" t="s">
        <v>23746</v>
      </c>
      <c r="E298" s="3" t="s">
        <v>24578</v>
      </c>
      <c r="F298" s="3" t="s">
        <v>24994</v>
      </c>
      <c r="G298" s="3" t="s">
        <v>24162</v>
      </c>
    </row>
    <row r="299" spans="1:7" x14ac:dyDescent="0.25">
      <c r="A299" s="3" t="s">
        <v>49</v>
      </c>
      <c r="B299" s="3" t="s">
        <v>22915</v>
      </c>
      <c r="C299" s="3" t="s">
        <v>23331</v>
      </c>
      <c r="D299" s="3" t="s">
        <v>23747</v>
      </c>
      <c r="E299" s="3" t="s">
        <v>24579</v>
      </c>
      <c r="F299" s="3" t="s">
        <v>24995</v>
      </c>
      <c r="G299" s="3" t="s">
        <v>24163</v>
      </c>
    </row>
    <row r="300" spans="1:7" x14ac:dyDescent="0.25">
      <c r="A300" s="3" t="s">
        <v>49</v>
      </c>
      <c r="B300" s="3" t="s">
        <v>22916</v>
      </c>
      <c r="C300" s="3" t="s">
        <v>23332</v>
      </c>
      <c r="D300" s="3" t="s">
        <v>23748</v>
      </c>
      <c r="E300" s="3" t="s">
        <v>24580</v>
      </c>
      <c r="F300" s="3" t="s">
        <v>24996</v>
      </c>
      <c r="G300" s="3" t="s">
        <v>24164</v>
      </c>
    </row>
    <row r="301" spans="1:7" x14ac:dyDescent="0.25">
      <c r="A301" s="3" t="s">
        <v>49</v>
      </c>
      <c r="B301" s="3" t="s">
        <v>22917</v>
      </c>
      <c r="C301" s="3" t="s">
        <v>23333</v>
      </c>
      <c r="D301" s="3" t="s">
        <v>23749</v>
      </c>
      <c r="E301" s="3" t="s">
        <v>24581</v>
      </c>
      <c r="F301" s="3" t="s">
        <v>24997</v>
      </c>
      <c r="G301" s="3" t="s">
        <v>24165</v>
      </c>
    </row>
    <row r="302" spans="1:7" x14ac:dyDescent="0.25">
      <c r="A302" s="3" t="s">
        <v>49</v>
      </c>
      <c r="B302" s="3" t="s">
        <v>22918</v>
      </c>
      <c r="C302" s="3" t="s">
        <v>23334</v>
      </c>
      <c r="D302" s="3" t="s">
        <v>23750</v>
      </c>
      <c r="E302" s="3" t="s">
        <v>24582</v>
      </c>
      <c r="F302" s="3" t="s">
        <v>24998</v>
      </c>
      <c r="G302" s="3" t="s">
        <v>24166</v>
      </c>
    </row>
    <row r="303" spans="1:7" x14ac:dyDescent="0.25">
      <c r="A303" s="3" t="s">
        <v>49</v>
      </c>
      <c r="B303" s="3" t="s">
        <v>22919</v>
      </c>
      <c r="C303" s="3" t="s">
        <v>23335</v>
      </c>
      <c r="D303" s="3" t="s">
        <v>23751</v>
      </c>
      <c r="E303" s="3" t="s">
        <v>24583</v>
      </c>
      <c r="F303" s="3" t="s">
        <v>24999</v>
      </c>
      <c r="G303" s="3" t="s">
        <v>24167</v>
      </c>
    </row>
    <row r="304" spans="1:7" x14ac:dyDescent="0.25">
      <c r="A304" s="3" t="s">
        <v>49</v>
      </c>
      <c r="B304" s="3" t="s">
        <v>22920</v>
      </c>
      <c r="C304" s="3" t="s">
        <v>23336</v>
      </c>
      <c r="D304" s="3" t="s">
        <v>23752</v>
      </c>
      <c r="E304" s="3" t="s">
        <v>24584</v>
      </c>
      <c r="F304" s="3" t="s">
        <v>25000</v>
      </c>
      <c r="G304" s="3" t="s">
        <v>24168</v>
      </c>
    </row>
    <row r="305" spans="1:7" x14ac:dyDescent="0.25">
      <c r="A305" s="3" t="s">
        <v>49</v>
      </c>
      <c r="B305" s="3" t="s">
        <v>22921</v>
      </c>
      <c r="C305" s="3" t="s">
        <v>23337</v>
      </c>
      <c r="D305" s="3" t="s">
        <v>23753</v>
      </c>
      <c r="E305" s="3" t="s">
        <v>24585</v>
      </c>
      <c r="F305" s="3" t="s">
        <v>25001</v>
      </c>
      <c r="G305" s="3" t="s">
        <v>24169</v>
      </c>
    </row>
    <row r="306" spans="1:7" x14ac:dyDescent="0.25">
      <c r="A306" s="3" t="s">
        <v>49</v>
      </c>
      <c r="B306" s="3" t="s">
        <v>22922</v>
      </c>
      <c r="C306" s="3" t="s">
        <v>23338</v>
      </c>
      <c r="D306" s="3" t="s">
        <v>23754</v>
      </c>
      <c r="E306" s="3" t="s">
        <v>24586</v>
      </c>
      <c r="F306" s="3" t="s">
        <v>25002</v>
      </c>
      <c r="G306" s="3" t="s">
        <v>24170</v>
      </c>
    </row>
    <row r="307" spans="1:7" x14ac:dyDescent="0.25">
      <c r="A307" s="3" t="s">
        <v>49</v>
      </c>
      <c r="B307" s="3" t="s">
        <v>22923</v>
      </c>
      <c r="C307" s="3" t="s">
        <v>23339</v>
      </c>
      <c r="D307" s="3" t="s">
        <v>23755</v>
      </c>
      <c r="E307" s="3" t="s">
        <v>24587</v>
      </c>
      <c r="F307" s="3" t="s">
        <v>25003</v>
      </c>
      <c r="G307" s="3" t="s">
        <v>24171</v>
      </c>
    </row>
    <row r="308" spans="1:7" x14ac:dyDescent="0.25">
      <c r="A308" s="3" t="s">
        <v>49</v>
      </c>
      <c r="B308" s="3" t="s">
        <v>22924</v>
      </c>
      <c r="C308" s="3" t="s">
        <v>23340</v>
      </c>
      <c r="D308" s="3" t="s">
        <v>23756</v>
      </c>
      <c r="E308" s="3" t="s">
        <v>24588</v>
      </c>
      <c r="F308" s="3" t="s">
        <v>25004</v>
      </c>
      <c r="G308" s="3" t="s">
        <v>24172</v>
      </c>
    </row>
    <row r="309" spans="1:7" x14ac:dyDescent="0.25">
      <c r="A309" s="3" t="s">
        <v>49</v>
      </c>
      <c r="B309" s="3" t="s">
        <v>22925</v>
      </c>
      <c r="C309" s="3" t="s">
        <v>23341</v>
      </c>
      <c r="D309" s="3" t="s">
        <v>23757</v>
      </c>
      <c r="E309" s="3" t="s">
        <v>24589</v>
      </c>
      <c r="F309" s="3" t="s">
        <v>25005</v>
      </c>
      <c r="G309" s="3" t="s">
        <v>24173</v>
      </c>
    </row>
    <row r="310" spans="1:7" x14ac:dyDescent="0.25">
      <c r="A310" s="3" t="s">
        <v>49</v>
      </c>
      <c r="B310" s="3" t="s">
        <v>22926</v>
      </c>
      <c r="C310" s="3" t="s">
        <v>23342</v>
      </c>
      <c r="D310" s="3" t="s">
        <v>23758</v>
      </c>
      <c r="E310" s="3" t="s">
        <v>24590</v>
      </c>
      <c r="F310" s="3" t="s">
        <v>25006</v>
      </c>
      <c r="G310" s="3" t="s">
        <v>24174</v>
      </c>
    </row>
    <row r="311" spans="1:7" x14ac:dyDescent="0.25">
      <c r="A311" s="3" t="s">
        <v>49</v>
      </c>
      <c r="B311" s="3" t="s">
        <v>22927</v>
      </c>
      <c r="C311" s="3" t="s">
        <v>23343</v>
      </c>
      <c r="D311" s="3" t="s">
        <v>23759</v>
      </c>
      <c r="E311" s="3" t="s">
        <v>24591</v>
      </c>
      <c r="F311" s="3" t="s">
        <v>25007</v>
      </c>
      <c r="G311" s="3" t="s">
        <v>24175</v>
      </c>
    </row>
    <row r="312" spans="1:7" x14ac:dyDescent="0.25">
      <c r="A312" s="3" t="s">
        <v>49</v>
      </c>
      <c r="B312" s="3" t="s">
        <v>22928</v>
      </c>
      <c r="C312" s="3" t="s">
        <v>23344</v>
      </c>
      <c r="D312" s="3" t="s">
        <v>23760</v>
      </c>
      <c r="E312" s="3" t="s">
        <v>24592</v>
      </c>
      <c r="F312" s="3" t="s">
        <v>25008</v>
      </c>
      <c r="G312" s="3" t="s">
        <v>24176</v>
      </c>
    </row>
    <row r="313" spans="1:7" x14ac:dyDescent="0.25">
      <c r="A313" s="3" t="s">
        <v>49</v>
      </c>
      <c r="B313" s="3" t="s">
        <v>22929</v>
      </c>
      <c r="C313" s="3" t="s">
        <v>23345</v>
      </c>
      <c r="D313" s="3" t="s">
        <v>23761</v>
      </c>
      <c r="E313" s="3" t="s">
        <v>24593</v>
      </c>
      <c r="F313" s="3" t="s">
        <v>25009</v>
      </c>
      <c r="G313" s="3" t="s">
        <v>24177</v>
      </c>
    </row>
    <row r="314" spans="1:7" x14ac:dyDescent="0.25">
      <c r="A314" s="3" t="s">
        <v>49</v>
      </c>
      <c r="B314" s="3" t="s">
        <v>22930</v>
      </c>
      <c r="C314" s="3" t="s">
        <v>23346</v>
      </c>
      <c r="D314" s="3" t="s">
        <v>23762</v>
      </c>
      <c r="E314" s="3" t="s">
        <v>24594</v>
      </c>
      <c r="F314" s="3" t="s">
        <v>25010</v>
      </c>
      <c r="G314" s="3" t="s">
        <v>24178</v>
      </c>
    </row>
    <row r="315" spans="1:7" x14ac:dyDescent="0.25">
      <c r="A315" s="3" t="s">
        <v>49</v>
      </c>
      <c r="B315" s="3" t="s">
        <v>22931</v>
      </c>
      <c r="C315" s="3" t="s">
        <v>23347</v>
      </c>
      <c r="D315" s="3" t="s">
        <v>23763</v>
      </c>
      <c r="E315" s="3" t="s">
        <v>24595</v>
      </c>
      <c r="F315" s="3" t="s">
        <v>25011</v>
      </c>
      <c r="G315" s="3" t="s">
        <v>24179</v>
      </c>
    </row>
    <row r="316" spans="1:7" x14ac:dyDescent="0.25">
      <c r="A316" s="3" t="s">
        <v>49</v>
      </c>
      <c r="B316" s="3" t="s">
        <v>22932</v>
      </c>
      <c r="C316" s="3" t="s">
        <v>23348</v>
      </c>
      <c r="D316" s="3" t="s">
        <v>23764</v>
      </c>
      <c r="E316" s="3" t="s">
        <v>24596</v>
      </c>
      <c r="F316" s="3" t="s">
        <v>25012</v>
      </c>
      <c r="G316" s="3" t="s">
        <v>24180</v>
      </c>
    </row>
    <row r="317" spans="1:7" x14ac:dyDescent="0.25">
      <c r="A317" s="3" t="s">
        <v>49</v>
      </c>
      <c r="B317" s="3" t="s">
        <v>22933</v>
      </c>
      <c r="C317" s="3" t="s">
        <v>23349</v>
      </c>
      <c r="D317" s="3" t="s">
        <v>23765</v>
      </c>
      <c r="E317" s="3" t="s">
        <v>24597</v>
      </c>
      <c r="F317" s="3" t="s">
        <v>25013</v>
      </c>
      <c r="G317" s="3" t="s">
        <v>24181</v>
      </c>
    </row>
    <row r="318" spans="1:7" x14ac:dyDescent="0.25">
      <c r="A318" s="3" t="s">
        <v>49</v>
      </c>
      <c r="B318" s="3" t="s">
        <v>22934</v>
      </c>
      <c r="C318" s="3" t="s">
        <v>23350</v>
      </c>
      <c r="D318" s="3" t="s">
        <v>23766</v>
      </c>
      <c r="E318" s="3" t="s">
        <v>24598</v>
      </c>
      <c r="F318" s="3" t="s">
        <v>25014</v>
      </c>
      <c r="G318" s="3" t="s">
        <v>24182</v>
      </c>
    </row>
    <row r="319" spans="1:7" x14ac:dyDescent="0.25">
      <c r="A319" s="3" t="s">
        <v>49</v>
      </c>
      <c r="B319" s="3" t="s">
        <v>22935</v>
      </c>
      <c r="C319" s="3" t="s">
        <v>23351</v>
      </c>
      <c r="D319" s="3" t="s">
        <v>23767</v>
      </c>
      <c r="E319" s="3" t="s">
        <v>24599</v>
      </c>
      <c r="F319" s="3" t="s">
        <v>25015</v>
      </c>
      <c r="G319" s="3" t="s">
        <v>24183</v>
      </c>
    </row>
    <row r="320" spans="1:7" x14ac:dyDescent="0.25">
      <c r="A320" s="3" t="s">
        <v>49</v>
      </c>
      <c r="B320" s="3" t="s">
        <v>22936</v>
      </c>
      <c r="C320" s="3" t="s">
        <v>23352</v>
      </c>
      <c r="D320" s="3" t="s">
        <v>23768</v>
      </c>
      <c r="E320" s="3" t="s">
        <v>24600</v>
      </c>
      <c r="F320" s="3" t="s">
        <v>25016</v>
      </c>
      <c r="G320" s="3" t="s">
        <v>24184</v>
      </c>
    </row>
    <row r="321" spans="1:7" x14ac:dyDescent="0.25">
      <c r="A321" s="3" t="s">
        <v>49</v>
      </c>
      <c r="B321" s="3" t="s">
        <v>22937</v>
      </c>
      <c r="C321" s="3" t="s">
        <v>23353</v>
      </c>
      <c r="D321" s="3" t="s">
        <v>23769</v>
      </c>
      <c r="E321" s="3" t="s">
        <v>24601</v>
      </c>
      <c r="F321" s="3" t="s">
        <v>25017</v>
      </c>
      <c r="G321" s="3" t="s">
        <v>24185</v>
      </c>
    </row>
    <row r="322" spans="1:7" x14ac:dyDescent="0.25">
      <c r="A322" s="3" t="s">
        <v>49</v>
      </c>
      <c r="B322" s="3" t="s">
        <v>22938</v>
      </c>
      <c r="C322" s="3" t="s">
        <v>23354</v>
      </c>
      <c r="D322" s="3" t="s">
        <v>23770</v>
      </c>
      <c r="E322" s="3" t="s">
        <v>24602</v>
      </c>
      <c r="F322" s="3" t="s">
        <v>25018</v>
      </c>
      <c r="G322" s="3" t="s">
        <v>24186</v>
      </c>
    </row>
    <row r="323" spans="1:7" x14ac:dyDescent="0.25">
      <c r="A323" s="3" t="s">
        <v>49</v>
      </c>
      <c r="B323" s="3" t="s">
        <v>22939</v>
      </c>
      <c r="C323" s="3" t="s">
        <v>23355</v>
      </c>
      <c r="D323" s="3" t="s">
        <v>23771</v>
      </c>
      <c r="E323" s="3" t="s">
        <v>24603</v>
      </c>
      <c r="F323" s="3" t="s">
        <v>25019</v>
      </c>
      <c r="G323" s="3" t="s">
        <v>24187</v>
      </c>
    </row>
    <row r="324" spans="1:7" x14ac:dyDescent="0.25">
      <c r="A324" s="3" t="s">
        <v>49</v>
      </c>
      <c r="B324" s="3" t="s">
        <v>22940</v>
      </c>
      <c r="C324" s="3" t="s">
        <v>23356</v>
      </c>
      <c r="D324" s="3" t="s">
        <v>23772</v>
      </c>
      <c r="E324" s="3" t="s">
        <v>24604</v>
      </c>
      <c r="F324" s="3" t="s">
        <v>25020</v>
      </c>
      <c r="G324" s="3" t="s">
        <v>24188</v>
      </c>
    </row>
    <row r="325" spans="1:7" x14ac:dyDescent="0.25">
      <c r="A325" s="3" t="s">
        <v>49</v>
      </c>
      <c r="B325" s="3" t="s">
        <v>22941</v>
      </c>
      <c r="C325" s="3" t="s">
        <v>23357</v>
      </c>
      <c r="D325" s="3" t="s">
        <v>23773</v>
      </c>
      <c r="E325" s="3" t="s">
        <v>24605</v>
      </c>
      <c r="F325" s="3" t="s">
        <v>25021</v>
      </c>
      <c r="G325" s="3" t="s">
        <v>24189</v>
      </c>
    </row>
    <row r="326" spans="1:7" x14ac:dyDescent="0.25">
      <c r="A326" s="3" t="s">
        <v>49</v>
      </c>
      <c r="B326" s="3" t="s">
        <v>22942</v>
      </c>
      <c r="C326" s="3" t="s">
        <v>23358</v>
      </c>
      <c r="D326" s="3" t="s">
        <v>23774</v>
      </c>
      <c r="E326" s="3" t="s">
        <v>24606</v>
      </c>
      <c r="F326" s="3" t="s">
        <v>25022</v>
      </c>
      <c r="G326" s="3" t="s">
        <v>24190</v>
      </c>
    </row>
    <row r="327" spans="1:7" x14ac:dyDescent="0.25">
      <c r="A327" s="3" t="s">
        <v>49</v>
      </c>
      <c r="B327" s="3" t="s">
        <v>22943</v>
      </c>
      <c r="C327" s="3" t="s">
        <v>23359</v>
      </c>
      <c r="D327" s="3" t="s">
        <v>23775</v>
      </c>
      <c r="E327" s="3" t="s">
        <v>24607</v>
      </c>
      <c r="F327" s="3" t="s">
        <v>25023</v>
      </c>
      <c r="G327" s="3" t="s">
        <v>24191</v>
      </c>
    </row>
    <row r="328" spans="1:7" x14ac:dyDescent="0.25">
      <c r="A328" s="3" t="s">
        <v>49</v>
      </c>
      <c r="B328" s="3" t="s">
        <v>22944</v>
      </c>
      <c r="C328" s="3" t="s">
        <v>23360</v>
      </c>
      <c r="D328" s="3" t="s">
        <v>23776</v>
      </c>
      <c r="E328" s="3" t="s">
        <v>24608</v>
      </c>
      <c r="F328" s="3" t="s">
        <v>25024</v>
      </c>
      <c r="G328" s="3" t="s">
        <v>24192</v>
      </c>
    </row>
    <row r="329" spans="1:7" x14ac:dyDescent="0.25">
      <c r="A329" s="3" t="s">
        <v>49</v>
      </c>
      <c r="B329" s="3" t="s">
        <v>22945</v>
      </c>
      <c r="C329" s="3" t="s">
        <v>23361</v>
      </c>
      <c r="D329" s="3" t="s">
        <v>23777</v>
      </c>
      <c r="E329" s="3" t="s">
        <v>24609</v>
      </c>
      <c r="F329" s="3" t="s">
        <v>25025</v>
      </c>
      <c r="G329" s="3" t="s">
        <v>24193</v>
      </c>
    </row>
    <row r="330" spans="1:7" x14ac:dyDescent="0.25">
      <c r="A330" s="3" t="s">
        <v>49</v>
      </c>
      <c r="B330" s="3" t="s">
        <v>22946</v>
      </c>
      <c r="C330" s="3" t="s">
        <v>23362</v>
      </c>
      <c r="D330" s="3" t="s">
        <v>23778</v>
      </c>
      <c r="E330" s="3" t="s">
        <v>24610</v>
      </c>
      <c r="F330" s="3" t="s">
        <v>25026</v>
      </c>
      <c r="G330" s="3" t="s">
        <v>24194</v>
      </c>
    </row>
    <row r="331" spans="1:7" x14ac:dyDescent="0.25">
      <c r="A331" s="3" t="s">
        <v>49</v>
      </c>
      <c r="B331" s="3" t="s">
        <v>22947</v>
      </c>
      <c r="C331" s="3" t="s">
        <v>23363</v>
      </c>
      <c r="D331" s="3" t="s">
        <v>23779</v>
      </c>
      <c r="E331" s="3" t="s">
        <v>24611</v>
      </c>
      <c r="F331" s="3" t="s">
        <v>25027</v>
      </c>
      <c r="G331" s="3" t="s">
        <v>24195</v>
      </c>
    </row>
    <row r="332" spans="1:7" x14ac:dyDescent="0.25">
      <c r="A332" s="3" t="s">
        <v>49</v>
      </c>
      <c r="B332" s="3" t="s">
        <v>22948</v>
      </c>
      <c r="C332" s="3" t="s">
        <v>23364</v>
      </c>
      <c r="D332" s="3" t="s">
        <v>23780</v>
      </c>
      <c r="E332" s="3" t="s">
        <v>24612</v>
      </c>
      <c r="F332" s="3" t="s">
        <v>25028</v>
      </c>
      <c r="G332" s="3" t="s">
        <v>24196</v>
      </c>
    </row>
    <row r="333" spans="1:7" x14ac:dyDescent="0.25">
      <c r="A333" s="3" t="s">
        <v>49</v>
      </c>
      <c r="B333" s="3" t="s">
        <v>22949</v>
      </c>
      <c r="C333" s="3" t="s">
        <v>23365</v>
      </c>
      <c r="D333" s="3" t="s">
        <v>23781</v>
      </c>
      <c r="E333" s="3" t="s">
        <v>24613</v>
      </c>
      <c r="F333" s="3" t="s">
        <v>25029</v>
      </c>
      <c r="G333" s="3" t="s">
        <v>24197</v>
      </c>
    </row>
    <row r="334" spans="1:7" x14ac:dyDescent="0.25">
      <c r="A334" s="3" t="s">
        <v>49</v>
      </c>
      <c r="B334" s="3" t="s">
        <v>22950</v>
      </c>
      <c r="C334" s="3" t="s">
        <v>23366</v>
      </c>
      <c r="D334" s="3" t="s">
        <v>23782</v>
      </c>
      <c r="E334" s="3" t="s">
        <v>24614</v>
      </c>
      <c r="F334" s="3" t="s">
        <v>25030</v>
      </c>
      <c r="G334" s="3" t="s">
        <v>24198</v>
      </c>
    </row>
    <row r="335" spans="1:7" x14ac:dyDescent="0.25">
      <c r="A335" s="3" t="s">
        <v>49</v>
      </c>
      <c r="B335" s="3" t="s">
        <v>22951</v>
      </c>
      <c r="C335" s="3" t="s">
        <v>23367</v>
      </c>
      <c r="D335" s="3" t="s">
        <v>23783</v>
      </c>
      <c r="E335" s="3" t="s">
        <v>24615</v>
      </c>
      <c r="F335" s="3" t="s">
        <v>25031</v>
      </c>
      <c r="G335" s="3" t="s">
        <v>24199</v>
      </c>
    </row>
    <row r="336" spans="1:7" x14ac:dyDescent="0.25">
      <c r="A336" s="3" t="s">
        <v>49</v>
      </c>
      <c r="B336" s="3" t="s">
        <v>22952</v>
      </c>
      <c r="C336" s="3" t="s">
        <v>23368</v>
      </c>
      <c r="D336" s="3" t="s">
        <v>23784</v>
      </c>
      <c r="E336" s="3" t="s">
        <v>24616</v>
      </c>
      <c r="F336" s="3" t="s">
        <v>25032</v>
      </c>
      <c r="G336" s="3" t="s">
        <v>24200</v>
      </c>
    </row>
    <row r="337" spans="1:7" x14ac:dyDescent="0.25">
      <c r="A337" s="3" t="s">
        <v>49</v>
      </c>
      <c r="B337" s="3" t="s">
        <v>22953</v>
      </c>
      <c r="C337" s="3" t="s">
        <v>23369</v>
      </c>
      <c r="D337" s="3" t="s">
        <v>23785</v>
      </c>
      <c r="E337" s="3" t="s">
        <v>24617</v>
      </c>
      <c r="F337" s="3" t="s">
        <v>25033</v>
      </c>
      <c r="G337" s="3" t="s">
        <v>24201</v>
      </c>
    </row>
    <row r="338" spans="1:7" x14ac:dyDescent="0.25">
      <c r="A338" s="3" t="s">
        <v>49</v>
      </c>
      <c r="B338" s="3" t="s">
        <v>22954</v>
      </c>
      <c r="C338" s="3" t="s">
        <v>23370</v>
      </c>
      <c r="D338" s="3" t="s">
        <v>23786</v>
      </c>
      <c r="E338" s="3" t="s">
        <v>24618</v>
      </c>
      <c r="F338" s="3" t="s">
        <v>25034</v>
      </c>
      <c r="G338" s="3" t="s">
        <v>24202</v>
      </c>
    </row>
    <row r="339" spans="1:7" x14ac:dyDescent="0.25">
      <c r="A339" s="3" t="s">
        <v>49</v>
      </c>
      <c r="B339" s="3" t="s">
        <v>22955</v>
      </c>
      <c r="C339" s="3" t="s">
        <v>23371</v>
      </c>
      <c r="D339" s="3" t="s">
        <v>23787</v>
      </c>
      <c r="E339" s="3" t="s">
        <v>24619</v>
      </c>
      <c r="F339" s="3" t="s">
        <v>25035</v>
      </c>
      <c r="G339" s="3" t="s">
        <v>24203</v>
      </c>
    </row>
    <row r="340" spans="1:7" x14ac:dyDescent="0.25">
      <c r="A340" s="3" t="s">
        <v>49</v>
      </c>
      <c r="B340" s="3" t="s">
        <v>22956</v>
      </c>
      <c r="C340" s="3" t="s">
        <v>23372</v>
      </c>
      <c r="D340" s="3" t="s">
        <v>23788</v>
      </c>
      <c r="E340" s="3" t="s">
        <v>24620</v>
      </c>
      <c r="F340" s="3" t="s">
        <v>25036</v>
      </c>
      <c r="G340" s="3" t="s">
        <v>24204</v>
      </c>
    </row>
    <row r="341" spans="1:7" x14ac:dyDescent="0.25">
      <c r="A341" s="3" t="s">
        <v>49</v>
      </c>
      <c r="B341" s="3" t="s">
        <v>22957</v>
      </c>
      <c r="C341" s="3" t="s">
        <v>23373</v>
      </c>
      <c r="D341" s="3" t="s">
        <v>23789</v>
      </c>
      <c r="E341" s="3" t="s">
        <v>24621</v>
      </c>
      <c r="F341" s="3" t="s">
        <v>25037</v>
      </c>
      <c r="G341" s="3" t="s">
        <v>24205</v>
      </c>
    </row>
    <row r="342" spans="1:7" x14ac:dyDescent="0.25">
      <c r="A342" s="3" t="s">
        <v>49</v>
      </c>
      <c r="B342" s="3" t="s">
        <v>22958</v>
      </c>
      <c r="C342" s="3" t="s">
        <v>23374</v>
      </c>
      <c r="D342" s="3" t="s">
        <v>23790</v>
      </c>
      <c r="E342" s="3" t="s">
        <v>24622</v>
      </c>
      <c r="F342" s="3" t="s">
        <v>25038</v>
      </c>
      <c r="G342" s="3" t="s">
        <v>24206</v>
      </c>
    </row>
    <row r="343" spans="1:7" x14ac:dyDescent="0.25">
      <c r="A343" s="3" t="s">
        <v>49</v>
      </c>
      <c r="B343" s="3" t="s">
        <v>22959</v>
      </c>
      <c r="C343" s="3" t="s">
        <v>23375</v>
      </c>
      <c r="D343" s="3" t="s">
        <v>23791</v>
      </c>
      <c r="E343" s="3" t="s">
        <v>24623</v>
      </c>
      <c r="F343" s="3" t="s">
        <v>25039</v>
      </c>
      <c r="G343" s="3" t="s">
        <v>24207</v>
      </c>
    </row>
    <row r="344" spans="1:7" x14ac:dyDescent="0.25">
      <c r="A344" s="3" t="s">
        <v>49</v>
      </c>
      <c r="B344" s="3" t="s">
        <v>22960</v>
      </c>
      <c r="C344" s="3" t="s">
        <v>23376</v>
      </c>
      <c r="D344" s="3" t="s">
        <v>23792</v>
      </c>
      <c r="E344" s="3" t="s">
        <v>24624</v>
      </c>
      <c r="F344" s="3" t="s">
        <v>25040</v>
      </c>
      <c r="G344" s="3" t="s">
        <v>24208</v>
      </c>
    </row>
    <row r="345" spans="1:7" x14ac:dyDescent="0.25">
      <c r="A345" s="3" t="s">
        <v>49</v>
      </c>
      <c r="B345" s="3" t="s">
        <v>22961</v>
      </c>
      <c r="C345" s="3" t="s">
        <v>23377</v>
      </c>
      <c r="D345" s="3" t="s">
        <v>23793</v>
      </c>
      <c r="E345" s="3" t="s">
        <v>24625</v>
      </c>
      <c r="F345" s="3" t="s">
        <v>25041</v>
      </c>
      <c r="G345" s="3" t="s">
        <v>24209</v>
      </c>
    </row>
    <row r="346" spans="1:7" x14ac:dyDescent="0.25">
      <c r="A346" s="3" t="s">
        <v>49</v>
      </c>
      <c r="B346" s="3" t="s">
        <v>22962</v>
      </c>
      <c r="C346" s="3" t="s">
        <v>23378</v>
      </c>
      <c r="D346" s="3" t="s">
        <v>23794</v>
      </c>
      <c r="E346" s="3" t="s">
        <v>24626</v>
      </c>
      <c r="F346" s="3" t="s">
        <v>25042</v>
      </c>
      <c r="G346" s="3" t="s">
        <v>24210</v>
      </c>
    </row>
    <row r="347" spans="1:7" x14ac:dyDescent="0.25">
      <c r="A347" s="3" t="s">
        <v>49</v>
      </c>
      <c r="B347" s="3" t="s">
        <v>22963</v>
      </c>
      <c r="C347" s="3" t="s">
        <v>23379</v>
      </c>
      <c r="D347" s="3" t="s">
        <v>23795</v>
      </c>
      <c r="E347" s="3" t="s">
        <v>24627</v>
      </c>
      <c r="F347" s="3" t="s">
        <v>25043</v>
      </c>
      <c r="G347" s="3" t="s">
        <v>24211</v>
      </c>
    </row>
    <row r="348" spans="1:7" x14ac:dyDescent="0.25">
      <c r="A348" s="3" t="s">
        <v>49</v>
      </c>
      <c r="B348" s="3" t="s">
        <v>22964</v>
      </c>
      <c r="C348" s="3" t="s">
        <v>23380</v>
      </c>
      <c r="D348" s="3" t="s">
        <v>23796</v>
      </c>
      <c r="E348" s="3" t="s">
        <v>24628</v>
      </c>
      <c r="F348" s="3" t="s">
        <v>25044</v>
      </c>
      <c r="G348" s="3" t="s">
        <v>24212</v>
      </c>
    </row>
    <row r="349" spans="1:7" x14ac:dyDescent="0.25">
      <c r="A349" s="3" t="s">
        <v>49</v>
      </c>
      <c r="B349" s="3" t="s">
        <v>22965</v>
      </c>
      <c r="C349" s="3" t="s">
        <v>23381</v>
      </c>
      <c r="D349" s="3" t="s">
        <v>23797</v>
      </c>
      <c r="E349" s="3" t="s">
        <v>24629</v>
      </c>
      <c r="F349" s="3" t="s">
        <v>25045</v>
      </c>
      <c r="G349" s="3" t="s">
        <v>24213</v>
      </c>
    </row>
    <row r="350" spans="1:7" x14ac:dyDescent="0.25">
      <c r="A350" s="3" t="s">
        <v>49</v>
      </c>
      <c r="B350" s="3" t="s">
        <v>22966</v>
      </c>
      <c r="C350" s="3" t="s">
        <v>23382</v>
      </c>
      <c r="D350" s="3" t="s">
        <v>23798</v>
      </c>
      <c r="E350" s="3" t="s">
        <v>24630</v>
      </c>
      <c r="F350" s="3" t="s">
        <v>25046</v>
      </c>
      <c r="G350" s="3" t="s">
        <v>24214</v>
      </c>
    </row>
    <row r="351" spans="1:7" x14ac:dyDescent="0.25">
      <c r="A351" s="3" t="s">
        <v>49</v>
      </c>
      <c r="B351" s="3" t="s">
        <v>22967</v>
      </c>
      <c r="C351" s="3" t="s">
        <v>23383</v>
      </c>
      <c r="D351" s="3" t="s">
        <v>23799</v>
      </c>
      <c r="E351" s="3" t="s">
        <v>24631</v>
      </c>
      <c r="F351" s="3" t="s">
        <v>25047</v>
      </c>
      <c r="G351" s="3" t="s">
        <v>24215</v>
      </c>
    </row>
    <row r="352" spans="1:7" x14ac:dyDescent="0.25">
      <c r="A352" s="3" t="s">
        <v>49</v>
      </c>
      <c r="B352" s="3" t="s">
        <v>22968</v>
      </c>
      <c r="C352" s="3" t="s">
        <v>23384</v>
      </c>
      <c r="D352" s="3" t="s">
        <v>23800</v>
      </c>
      <c r="E352" s="3" t="s">
        <v>24632</v>
      </c>
      <c r="F352" s="3" t="s">
        <v>25048</v>
      </c>
      <c r="G352" s="3" t="s">
        <v>24216</v>
      </c>
    </row>
    <row r="353" spans="1:7" x14ac:dyDescent="0.25">
      <c r="A353" s="3" t="s">
        <v>49</v>
      </c>
      <c r="B353" s="3" t="s">
        <v>22969</v>
      </c>
      <c r="C353" s="3" t="s">
        <v>23385</v>
      </c>
      <c r="D353" s="3" t="s">
        <v>23801</v>
      </c>
      <c r="E353" s="3" t="s">
        <v>24633</v>
      </c>
      <c r="F353" s="3" t="s">
        <v>25049</v>
      </c>
      <c r="G353" s="3" t="s">
        <v>24217</v>
      </c>
    </row>
    <row r="354" spans="1:7" x14ac:dyDescent="0.25">
      <c r="A354" s="3" t="s">
        <v>49</v>
      </c>
      <c r="B354" s="3" t="s">
        <v>22970</v>
      </c>
      <c r="C354" s="3" t="s">
        <v>23386</v>
      </c>
      <c r="D354" s="3" t="s">
        <v>23802</v>
      </c>
      <c r="E354" s="3" t="s">
        <v>24634</v>
      </c>
      <c r="F354" s="3" t="s">
        <v>25050</v>
      </c>
      <c r="G354" s="3" t="s">
        <v>24218</v>
      </c>
    </row>
    <row r="355" spans="1:7" x14ac:dyDescent="0.25">
      <c r="A355" s="3" t="s">
        <v>49</v>
      </c>
      <c r="B355" s="3" t="s">
        <v>22971</v>
      </c>
      <c r="C355" s="3" t="s">
        <v>23387</v>
      </c>
      <c r="D355" s="3" t="s">
        <v>23803</v>
      </c>
      <c r="E355" s="3" t="s">
        <v>24635</v>
      </c>
      <c r="F355" s="3" t="s">
        <v>25051</v>
      </c>
      <c r="G355" s="3" t="s">
        <v>24219</v>
      </c>
    </row>
    <row r="356" spans="1:7" x14ac:dyDescent="0.25">
      <c r="A356" s="3" t="s">
        <v>49</v>
      </c>
      <c r="B356" s="3" t="s">
        <v>22972</v>
      </c>
      <c r="C356" s="3" t="s">
        <v>23388</v>
      </c>
      <c r="D356" s="3" t="s">
        <v>23804</v>
      </c>
      <c r="E356" s="3" t="s">
        <v>24636</v>
      </c>
      <c r="F356" s="3" t="s">
        <v>25052</v>
      </c>
      <c r="G356" s="3" t="s">
        <v>24220</v>
      </c>
    </row>
    <row r="357" spans="1:7" x14ac:dyDescent="0.25">
      <c r="A357" s="3" t="s">
        <v>49</v>
      </c>
      <c r="B357" s="3" t="s">
        <v>22973</v>
      </c>
      <c r="C357" s="3" t="s">
        <v>23389</v>
      </c>
      <c r="D357" s="3" t="s">
        <v>23805</v>
      </c>
      <c r="E357" s="3" t="s">
        <v>24637</v>
      </c>
      <c r="F357" s="3" t="s">
        <v>25053</v>
      </c>
      <c r="G357" s="3" t="s">
        <v>24221</v>
      </c>
    </row>
    <row r="358" spans="1:7" x14ac:dyDescent="0.25">
      <c r="A358" s="3" t="s">
        <v>49</v>
      </c>
      <c r="B358" s="3" t="s">
        <v>22974</v>
      </c>
      <c r="C358" s="3" t="s">
        <v>23390</v>
      </c>
      <c r="D358" s="3" t="s">
        <v>23806</v>
      </c>
      <c r="E358" s="3" t="s">
        <v>24638</v>
      </c>
      <c r="F358" s="3" t="s">
        <v>25054</v>
      </c>
      <c r="G358" s="3" t="s">
        <v>24222</v>
      </c>
    </row>
    <row r="359" spans="1:7" x14ac:dyDescent="0.25">
      <c r="A359" s="3" t="s">
        <v>49</v>
      </c>
      <c r="B359" s="3" t="s">
        <v>22975</v>
      </c>
      <c r="C359" s="3" t="s">
        <v>23391</v>
      </c>
      <c r="D359" s="3" t="s">
        <v>23807</v>
      </c>
      <c r="E359" s="3" t="s">
        <v>24639</v>
      </c>
      <c r="F359" s="3" t="s">
        <v>25055</v>
      </c>
      <c r="G359" s="3" t="s">
        <v>24223</v>
      </c>
    </row>
    <row r="360" spans="1:7" x14ac:dyDescent="0.25">
      <c r="A360" s="3" t="s">
        <v>49</v>
      </c>
      <c r="B360" s="3" t="s">
        <v>22976</v>
      </c>
      <c r="C360" s="3" t="s">
        <v>23392</v>
      </c>
      <c r="D360" s="3" t="s">
        <v>23808</v>
      </c>
      <c r="E360" s="3" t="s">
        <v>24640</v>
      </c>
      <c r="F360" s="3" t="s">
        <v>25056</v>
      </c>
      <c r="G360" s="3" t="s">
        <v>24224</v>
      </c>
    </row>
    <row r="361" spans="1:7" x14ac:dyDescent="0.25">
      <c r="A361" s="3" t="s">
        <v>49</v>
      </c>
      <c r="B361" s="3" t="s">
        <v>22977</v>
      </c>
      <c r="C361" s="3" t="s">
        <v>23393</v>
      </c>
      <c r="D361" s="3" t="s">
        <v>23809</v>
      </c>
      <c r="E361" s="3" t="s">
        <v>24641</v>
      </c>
      <c r="F361" s="3" t="s">
        <v>25057</v>
      </c>
      <c r="G361" s="3" t="s">
        <v>24225</v>
      </c>
    </row>
    <row r="362" spans="1:7" x14ac:dyDescent="0.25">
      <c r="A362" s="3" t="s">
        <v>49</v>
      </c>
      <c r="B362" s="3" t="s">
        <v>22978</v>
      </c>
      <c r="C362" s="3" t="s">
        <v>23394</v>
      </c>
      <c r="D362" s="3" t="s">
        <v>23810</v>
      </c>
      <c r="E362" s="3" t="s">
        <v>24642</v>
      </c>
      <c r="F362" s="3" t="s">
        <v>25058</v>
      </c>
      <c r="G362" s="3" t="s">
        <v>24226</v>
      </c>
    </row>
    <row r="363" spans="1:7" x14ac:dyDescent="0.25">
      <c r="A363" s="3" t="s">
        <v>49</v>
      </c>
      <c r="B363" s="3" t="s">
        <v>22979</v>
      </c>
      <c r="C363" s="3" t="s">
        <v>23395</v>
      </c>
      <c r="D363" s="3" t="s">
        <v>23811</v>
      </c>
      <c r="E363" s="3" t="s">
        <v>24643</v>
      </c>
      <c r="F363" s="3" t="s">
        <v>25059</v>
      </c>
      <c r="G363" s="3" t="s">
        <v>24227</v>
      </c>
    </row>
    <row r="364" spans="1:7" x14ac:dyDescent="0.25">
      <c r="A364" s="3" t="s">
        <v>49</v>
      </c>
      <c r="B364" s="3" t="s">
        <v>22980</v>
      </c>
      <c r="C364" s="3" t="s">
        <v>23396</v>
      </c>
      <c r="D364" s="3" t="s">
        <v>23812</v>
      </c>
      <c r="E364" s="3" t="s">
        <v>24644</v>
      </c>
      <c r="F364" s="3" t="s">
        <v>25060</v>
      </c>
      <c r="G364" s="3" t="s">
        <v>24228</v>
      </c>
    </row>
    <row r="365" spans="1:7" x14ac:dyDescent="0.25">
      <c r="A365" s="3" t="s">
        <v>49</v>
      </c>
      <c r="B365" s="3" t="s">
        <v>22981</v>
      </c>
      <c r="C365" s="3" t="s">
        <v>23397</v>
      </c>
      <c r="D365" s="3" t="s">
        <v>23813</v>
      </c>
      <c r="E365" s="3" t="s">
        <v>24645</v>
      </c>
      <c r="F365" s="3" t="s">
        <v>25061</v>
      </c>
      <c r="G365" s="3" t="s">
        <v>24229</v>
      </c>
    </row>
    <row r="366" spans="1:7" x14ac:dyDescent="0.25">
      <c r="A366" s="3" t="s">
        <v>49</v>
      </c>
      <c r="B366" s="3" t="s">
        <v>22982</v>
      </c>
      <c r="C366" s="3" t="s">
        <v>23398</v>
      </c>
      <c r="D366" s="3" t="s">
        <v>23814</v>
      </c>
      <c r="E366" s="3" t="s">
        <v>24646</v>
      </c>
      <c r="F366" s="3" t="s">
        <v>25062</v>
      </c>
      <c r="G366" s="3" t="s">
        <v>24230</v>
      </c>
    </row>
    <row r="367" spans="1:7" x14ac:dyDescent="0.25">
      <c r="A367" s="3" t="s">
        <v>49</v>
      </c>
      <c r="B367" s="3" t="s">
        <v>22983</v>
      </c>
      <c r="C367" s="3" t="s">
        <v>23399</v>
      </c>
      <c r="D367" s="3" t="s">
        <v>23815</v>
      </c>
      <c r="E367" s="3" t="s">
        <v>24647</v>
      </c>
      <c r="F367" s="3" t="s">
        <v>25063</v>
      </c>
      <c r="G367" s="3" t="s">
        <v>24231</v>
      </c>
    </row>
    <row r="368" spans="1:7" x14ac:dyDescent="0.25">
      <c r="A368" s="3" t="s">
        <v>49</v>
      </c>
      <c r="B368" s="3" t="s">
        <v>22984</v>
      </c>
      <c r="C368" s="3" t="s">
        <v>23400</v>
      </c>
      <c r="D368" s="3" t="s">
        <v>23816</v>
      </c>
      <c r="E368" s="3" t="s">
        <v>24648</v>
      </c>
      <c r="F368" s="3" t="s">
        <v>25064</v>
      </c>
      <c r="G368" s="3" t="s">
        <v>24232</v>
      </c>
    </row>
    <row r="369" spans="1:7" x14ac:dyDescent="0.25">
      <c r="A369" s="3" t="s">
        <v>49</v>
      </c>
      <c r="B369" s="3" t="s">
        <v>22985</v>
      </c>
      <c r="C369" s="3" t="s">
        <v>23401</v>
      </c>
      <c r="D369" s="3" t="s">
        <v>23817</v>
      </c>
      <c r="E369" s="3" t="s">
        <v>24649</v>
      </c>
      <c r="F369" s="3" t="s">
        <v>25065</v>
      </c>
      <c r="G369" s="3" t="s">
        <v>24233</v>
      </c>
    </row>
    <row r="370" spans="1:7" x14ac:dyDescent="0.25">
      <c r="A370" s="3" t="s">
        <v>49</v>
      </c>
      <c r="B370" s="3" t="s">
        <v>22986</v>
      </c>
      <c r="C370" s="3" t="s">
        <v>23402</v>
      </c>
      <c r="D370" s="3" t="s">
        <v>23818</v>
      </c>
      <c r="E370" s="3" t="s">
        <v>24650</v>
      </c>
      <c r="F370" s="3" t="s">
        <v>25066</v>
      </c>
      <c r="G370" s="3" t="s">
        <v>24234</v>
      </c>
    </row>
    <row r="371" spans="1:7" x14ac:dyDescent="0.25">
      <c r="A371" s="3" t="s">
        <v>49</v>
      </c>
      <c r="B371" s="3" t="s">
        <v>22987</v>
      </c>
      <c r="C371" s="3" t="s">
        <v>23403</v>
      </c>
      <c r="D371" s="3" t="s">
        <v>23819</v>
      </c>
      <c r="E371" s="3" t="s">
        <v>24651</v>
      </c>
      <c r="F371" s="3" t="s">
        <v>25067</v>
      </c>
      <c r="G371" s="3" t="s">
        <v>24235</v>
      </c>
    </row>
    <row r="372" spans="1:7" x14ac:dyDescent="0.25">
      <c r="A372" s="3" t="s">
        <v>49</v>
      </c>
      <c r="B372" s="3" t="s">
        <v>22988</v>
      </c>
      <c r="C372" s="3" t="s">
        <v>23404</v>
      </c>
      <c r="D372" s="3" t="s">
        <v>23820</v>
      </c>
      <c r="E372" s="3" t="s">
        <v>24652</v>
      </c>
      <c r="F372" s="3" t="s">
        <v>25068</v>
      </c>
      <c r="G372" s="3" t="s">
        <v>24236</v>
      </c>
    </row>
    <row r="373" spans="1:7" x14ac:dyDescent="0.25">
      <c r="A373" s="3" t="s">
        <v>49</v>
      </c>
      <c r="B373" s="3" t="s">
        <v>22989</v>
      </c>
      <c r="C373" s="3" t="s">
        <v>23405</v>
      </c>
      <c r="D373" s="3" t="s">
        <v>23821</v>
      </c>
      <c r="E373" s="3" t="s">
        <v>24653</v>
      </c>
      <c r="F373" s="3" t="s">
        <v>25069</v>
      </c>
      <c r="G373" s="3" t="s">
        <v>24237</v>
      </c>
    </row>
    <row r="374" spans="1:7" x14ac:dyDescent="0.25">
      <c r="A374" s="3" t="s">
        <v>49</v>
      </c>
      <c r="B374" s="3" t="s">
        <v>22990</v>
      </c>
      <c r="C374" s="3" t="s">
        <v>23406</v>
      </c>
      <c r="D374" s="3" t="s">
        <v>23822</v>
      </c>
      <c r="E374" s="3" t="s">
        <v>24654</v>
      </c>
      <c r="F374" s="3" t="s">
        <v>25070</v>
      </c>
      <c r="G374" s="3" t="s">
        <v>24238</v>
      </c>
    </row>
    <row r="375" spans="1:7" x14ac:dyDescent="0.25">
      <c r="A375" s="3" t="s">
        <v>49</v>
      </c>
      <c r="B375" s="3" t="s">
        <v>22991</v>
      </c>
      <c r="C375" s="3" t="s">
        <v>23407</v>
      </c>
      <c r="D375" s="3" t="s">
        <v>23823</v>
      </c>
      <c r="E375" s="3" t="s">
        <v>24655</v>
      </c>
      <c r="F375" s="3" t="s">
        <v>25071</v>
      </c>
      <c r="G375" s="3" t="s">
        <v>24239</v>
      </c>
    </row>
    <row r="376" spans="1:7" x14ac:dyDescent="0.25">
      <c r="A376" s="3" t="s">
        <v>49</v>
      </c>
      <c r="B376" s="3" t="s">
        <v>22992</v>
      </c>
      <c r="C376" s="3" t="s">
        <v>23408</v>
      </c>
      <c r="D376" s="3" t="s">
        <v>23824</v>
      </c>
      <c r="E376" s="3" t="s">
        <v>24656</v>
      </c>
      <c r="F376" s="3" t="s">
        <v>25072</v>
      </c>
      <c r="G376" s="3" t="s">
        <v>24240</v>
      </c>
    </row>
    <row r="377" spans="1:7" x14ac:dyDescent="0.25">
      <c r="A377" s="3" t="s">
        <v>49</v>
      </c>
      <c r="B377" s="3" t="s">
        <v>22993</v>
      </c>
      <c r="C377" s="3" t="s">
        <v>23409</v>
      </c>
      <c r="D377" s="3" t="s">
        <v>23825</v>
      </c>
      <c r="E377" s="3" t="s">
        <v>24657</v>
      </c>
      <c r="F377" s="3" t="s">
        <v>25073</v>
      </c>
      <c r="G377" s="3" t="s">
        <v>24241</v>
      </c>
    </row>
    <row r="378" spans="1:7" x14ac:dyDescent="0.25">
      <c r="A378" s="3" t="s">
        <v>49</v>
      </c>
      <c r="B378" s="3" t="s">
        <v>22994</v>
      </c>
      <c r="C378" s="3" t="s">
        <v>23410</v>
      </c>
      <c r="D378" s="3" t="s">
        <v>23826</v>
      </c>
      <c r="E378" s="3" t="s">
        <v>24658</v>
      </c>
      <c r="F378" s="3" t="s">
        <v>25074</v>
      </c>
      <c r="G378" s="3" t="s">
        <v>24242</v>
      </c>
    </row>
    <row r="379" spans="1:7" x14ac:dyDescent="0.25">
      <c r="A379" s="3" t="s">
        <v>49</v>
      </c>
      <c r="B379" s="3" t="s">
        <v>22995</v>
      </c>
      <c r="C379" s="3" t="s">
        <v>23411</v>
      </c>
      <c r="D379" s="3" t="s">
        <v>23827</v>
      </c>
      <c r="E379" s="3" t="s">
        <v>24659</v>
      </c>
      <c r="F379" s="3" t="s">
        <v>25075</v>
      </c>
      <c r="G379" s="3" t="s">
        <v>24243</v>
      </c>
    </row>
    <row r="380" spans="1:7" x14ac:dyDescent="0.25">
      <c r="A380" s="3" t="s">
        <v>49</v>
      </c>
      <c r="B380" s="3" t="s">
        <v>22996</v>
      </c>
      <c r="C380" s="3" t="s">
        <v>23412</v>
      </c>
      <c r="D380" s="3" t="s">
        <v>23828</v>
      </c>
      <c r="E380" s="3" t="s">
        <v>24660</v>
      </c>
      <c r="F380" s="3" t="s">
        <v>25076</v>
      </c>
      <c r="G380" s="3" t="s">
        <v>24244</v>
      </c>
    </row>
    <row r="381" spans="1:7" x14ac:dyDescent="0.25">
      <c r="A381" s="3" t="s">
        <v>49</v>
      </c>
      <c r="B381" s="3" t="s">
        <v>22997</v>
      </c>
      <c r="C381" s="3" t="s">
        <v>23413</v>
      </c>
      <c r="D381" s="3" t="s">
        <v>23829</v>
      </c>
      <c r="E381" s="3" t="s">
        <v>24661</v>
      </c>
      <c r="F381" s="3" t="s">
        <v>25077</v>
      </c>
      <c r="G381" s="3" t="s">
        <v>24245</v>
      </c>
    </row>
    <row r="382" spans="1:7" x14ac:dyDescent="0.25">
      <c r="A382" s="3" t="s">
        <v>49</v>
      </c>
      <c r="B382" s="3" t="s">
        <v>22998</v>
      </c>
      <c r="C382" s="3" t="s">
        <v>23414</v>
      </c>
      <c r="D382" s="3" t="s">
        <v>23830</v>
      </c>
      <c r="E382" s="3" t="s">
        <v>24662</v>
      </c>
      <c r="F382" s="3" t="s">
        <v>25078</v>
      </c>
      <c r="G382" s="3" t="s">
        <v>24246</v>
      </c>
    </row>
    <row r="383" spans="1:7" x14ac:dyDescent="0.25">
      <c r="A383" s="3" t="s">
        <v>49</v>
      </c>
      <c r="B383" s="3" t="s">
        <v>22999</v>
      </c>
      <c r="C383" s="3" t="s">
        <v>23415</v>
      </c>
      <c r="D383" s="3" t="s">
        <v>23831</v>
      </c>
      <c r="E383" s="3" t="s">
        <v>24663</v>
      </c>
      <c r="F383" s="3" t="s">
        <v>25079</v>
      </c>
      <c r="G383" s="3" t="s">
        <v>24247</v>
      </c>
    </row>
    <row r="384" spans="1:7" x14ac:dyDescent="0.25">
      <c r="A384" s="3" t="s">
        <v>49</v>
      </c>
      <c r="B384" s="3" t="s">
        <v>23000</v>
      </c>
      <c r="C384" s="3" t="s">
        <v>23416</v>
      </c>
      <c r="D384" s="3" t="s">
        <v>23832</v>
      </c>
      <c r="E384" s="3" t="s">
        <v>24664</v>
      </c>
      <c r="F384" s="3" t="s">
        <v>25080</v>
      </c>
      <c r="G384" s="3" t="s">
        <v>24248</v>
      </c>
    </row>
    <row r="385" spans="1:7" x14ac:dyDescent="0.25">
      <c r="A385" s="3" t="s">
        <v>49</v>
      </c>
      <c r="B385" s="3" t="s">
        <v>23001</v>
      </c>
      <c r="C385" s="3" t="s">
        <v>23417</v>
      </c>
      <c r="D385" s="3" t="s">
        <v>23833</v>
      </c>
      <c r="E385" s="3" t="s">
        <v>24665</v>
      </c>
      <c r="F385" s="3" t="s">
        <v>25081</v>
      </c>
      <c r="G385" s="3" t="s">
        <v>24249</v>
      </c>
    </row>
    <row r="386" spans="1:7" x14ac:dyDescent="0.25">
      <c r="A386" s="3" t="s">
        <v>49</v>
      </c>
      <c r="B386" s="3" t="s">
        <v>23002</v>
      </c>
      <c r="C386" s="3" t="s">
        <v>23418</v>
      </c>
      <c r="D386" s="3" t="s">
        <v>23834</v>
      </c>
      <c r="E386" s="3" t="s">
        <v>24666</v>
      </c>
      <c r="F386" s="3" t="s">
        <v>25082</v>
      </c>
      <c r="G386" s="3" t="s">
        <v>24250</v>
      </c>
    </row>
    <row r="387" spans="1:7" x14ac:dyDescent="0.25">
      <c r="A387" s="3" t="s">
        <v>49</v>
      </c>
      <c r="B387" s="3" t="s">
        <v>23003</v>
      </c>
      <c r="C387" s="3" t="s">
        <v>23419</v>
      </c>
      <c r="D387" s="3" t="s">
        <v>23835</v>
      </c>
      <c r="E387" s="3" t="s">
        <v>24667</v>
      </c>
      <c r="F387" s="3" t="s">
        <v>25083</v>
      </c>
      <c r="G387" s="3" t="s">
        <v>24251</v>
      </c>
    </row>
    <row r="388" spans="1:7" x14ac:dyDescent="0.25">
      <c r="A388" s="3" t="s">
        <v>49</v>
      </c>
      <c r="B388" s="3" t="s">
        <v>23004</v>
      </c>
      <c r="C388" s="3" t="s">
        <v>23420</v>
      </c>
      <c r="D388" s="3" t="s">
        <v>23836</v>
      </c>
      <c r="E388" s="3" t="s">
        <v>24668</v>
      </c>
      <c r="F388" s="3" t="s">
        <v>25084</v>
      </c>
      <c r="G388" s="3" t="s">
        <v>24252</v>
      </c>
    </row>
    <row r="389" spans="1:7" x14ac:dyDescent="0.25">
      <c r="A389" s="3" t="s">
        <v>49</v>
      </c>
      <c r="B389" s="3" t="s">
        <v>23005</v>
      </c>
      <c r="C389" s="3" t="s">
        <v>23421</v>
      </c>
      <c r="D389" s="3" t="s">
        <v>23837</v>
      </c>
      <c r="E389" s="3" t="s">
        <v>24669</v>
      </c>
      <c r="F389" s="3" t="s">
        <v>25085</v>
      </c>
      <c r="G389" s="3" t="s">
        <v>24253</v>
      </c>
    </row>
    <row r="390" spans="1:7" x14ac:dyDescent="0.25">
      <c r="A390" s="3" t="s">
        <v>49</v>
      </c>
      <c r="B390" s="3" t="s">
        <v>23006</v>
      </c>
      <c r="C390" s="3" t="s">
        <v>23422</v>
      </c>
      <c r="D390" s="3" t="s">
        <v>23838</v>
      </c>
      <c r="E390" s="3" t="s">
        <v>24670</v>
      </c>
      <c r="F390" s="3" t="s">
        <v>25086</v>
      </c>
      <c r="G390" s="3" t="s">
        <v>24254</v>
      </c>
    </row>
    <row r="391" spans="1:7" x14ac:dyDescent="0.25">
      <c r="A391" s="3" t="s">
        <v>49</v>
      </c>
      <c r="B391" s="3" t="s">
        <v>23007</v>
      </c>
      <c r="C391" s="3" t="s">
        <v>23423</v>
      </c>
      <c r="D391" s="3" t="s">
        <v>23839</v>
      </c>
      <c r="E391" s="3" t="s">
        <v>24671</v>
      </c>
      <c r="F391" s="3" t="s">
        <v>25087</v>
      </c>
      <c r="G391" s="3" t="s">
        <v>24255</v>
      </c>
    </row>
    <row r="392" spans="1:7" x14ac:dyDescent="0.25">
      <c r="A392" s="3" t="s">
        <v>49</v>
      </c>
      <c r="B392" s="3" t="s">
        <v>23008</v>
      </c>
      <c r="C392" s="3" t="s">
        <v>23424</v>
      </c>
      <c r="D392" s="3" t="s">
        <v>23840</v>
      </c>
      <c r="E392" s="3" t="s">
        <v>24672</v>
      </c>
      <c r="F392" s="3" t="s">
        <v>25088</v>
      </c>
      <c r="G392" s="3" t="s">
        <v>24256</v>
      </c>
    </row>
    <row r="393" spans="1:7" x14ac:dyDescent="0.25">
      <c r="A393" s="3" t="s">
        <v>49</v>
      </c>
      <c r="B393" s="3" t="s">
        <v>23009</v>
      </c>
      <c r="C393" s="3" t="s">
        <v>23425</v>
      </c>
      <c r="D393" s="3" t="s">
        <v>23841</v>
      </c>
      <c r="E393" s="3" t="s">
        <v>24673</v>
      </c>
      <c r="F393" s="3" t="s">
        <v>25089</v>
      </c>
      <c r="G393" s="3" t="s">
        <v>24257</v>
      </c>
    </row>
    <row r="394" spans="1:7" x14ac:dyDescent="0.25">
      <c r="A394" s="3" t="s">
        <v>49</v>
      </c>
      <c r="B394" s="3" t="s">
        <v>23010</v>
      </c>
      <c r="C394" s="3" t="s">
        <v>23426</v>
      </c>
      <c r="D394" s="3" t="s">
        <v>23842</v>
      </c>
      <c r="E394" s="3" t="s">
        <v>24674</v>
      </c>
      <c r="F394" s="3" t="s">
        <v>25090</v>
      </c>
      <c r="G394" s="3" t="s">
        <v>24258</v>
      </c>
    </row>
    <row r="395" spans="1:7" x14ac:dyDescent="0.25">
      <c r="A395" s="3" t="s">
        <v>49</v>
      </c>
      <c r="B395" s="3" t="s">
        <v>23011</v>
      </c>
      <c r="C395" s="3" t="s">
        <v>23427</v>
      </c>
      <c r="D395" s="3" t="s">
        <v>23843</v>
      </c>
      <c r="E395" s="3" t="s">
        <v>24675</v>
      </c>
      <c r="F395" s="3" t="s">
        <v>25091</v>
      </c>
      <c r="G395" s="3" t="s">
        <v>24259</v>
      </c>
    </row>
    <row r="396" spans="1:7" x14ac:dyDescent="0.25">
      <c r="A396" s="3" t="s">
        <v>49</v>
      </c>
      <c r="B396" s="3" t="s">
        <v>23012</v>
      </c>
      <c r="C396" s="3" t="s">
        <v>23428</v>
      </c>
      <c r="D396" s="3" t="s">
        <v>23844</v>
      </c>
      <c r="E396" s="3" t="s">
        <v>24676</v>
      </c>
      <c r="F396" s="3" t="s">
        <v>25092</v>
      </c>
      <c r="G396" s="3" t="s">
        <v>24260</v>
      </c>
    </row>
    <row r="397" spans="1:7" x14ac:dyDescent="0.25">
      <c r="A397" s="3" t="s">
        <v>49</v>
      </c>
      <c r="B397" s="3" t="s">
        <v>23013</v>
      </c>
      <c r="C397" s="3" t="s">
        <v>23429</v>
      </c>
      <c r="D397" s="3" t="s">
        <v>23845</v>
      </c>
      <c r="E397" s="3" t="s">
        <v>24677</v>
      </c>
      <c r="F397" s="3" t="s">
        <v>25093</v>
      </c>
      <c r="G397" s="3" t="s">
        <v>24261</v>
      </c>
    </row>
    <row r="398" spans="1:7" x14ac:dyDescent="0.25">
      <c r="A398" s="3" t="s">
        <v>49</v>
      </c>
      <c r="B398" s="3" t="s">
        <v>23014</v>
      </c>
      <c r="C398" s="3" t="s">
        <v>23430</v>
      </c>
      <c r="D398" s="3" t="s">
        <v>23846</v>
      </c>
      <c r="E398" s="3" t="s">
        <v>24678</v>
      </c>
      <c r="F398" s="3" t="s">
        <v>25094</v>
      </c>
      <c r="G398" s="3" t="s">
        <v>24262</v>
      </c>
    </row>
    <row r="399" spans="1:7" x14ac:dyDescent="0.25">
      <c r="A399" s="3" t="s">
        <v>49</v>
      </c>
      <c r="B399" s="3" t="s">
        <v>23015</v>
      </c>
      <c r="C399" s="3" t="s">
        <v>23431</v>
      </c>
      <c r="D399" s="3" t="s">
        <v>23847</v>
      </c>
      <c r="E399" s="3" t="s">
        <v>24679</v>
      </c>
      <c r="F399" s="3" t="s">
        <v>25095</v>
      </c>
      <c r="G399" s="3" t="s">
        <v>24263</v>
      </c>
    </row>
    <row r="400" spans="1:7" x14ac:dyDescent="0.25">
      <c r="A400" s="3" t="s">
        <v>49</v>
      </c>
      <c r="B400" s="3" t="s">
        <v>23016</v>
      </c>
      <c r="C400" s="3" t="s">
        <v>23432</v>
      </c>
      <c r="D400" s="3" t="s">
        <v>23848</v>
      </c>
      <c r="E400" s="3" t="s">
        <v>24680</v>
      </c>
      <c r="F400" s="3" t="s">
        <v>25096</v>
      </c>
      <c r="G400" s="3" t="s">
        <v>24264</v>
      </c>
    </row>
    <row r="401" spans="1:7" x14ac:dyDescent="0.25">
      <c r="A401" s="3" t="s">
        <v>49</v>
      </c>
      <c r="B401" s="3" t="s">
        <v>23017</v>
      </c>
      <c r="C401" s="3" t="s">
        <v>23433</v>
      </c>
      <c r="D401" s="3" t="s">
        <v>23849</v>
      </c>
      <c r="E401" s="3" t="s">
        <v>24681</v>
      </c>
      <c r="F401" s="3" t="s">
        <v>25097</v>
      </c>
      <c r="G401" s="3" t="s">
        <v>24265</v>
      </c>
    </row>
    <row r="402" spans="1:7" x14ac:dyDescent="0.25">
      <c r="A402" s="3" t="s">
        <v>49</v>
      </c>
      <c r="B402" s="3" t="s">
        <v>23018</v>
      </c>
      <c r="C402" s="3" t="s">
        <v>23434</v>
      </c>
      <c r="D402" s="3" t="s">
        <v>23850</v>
      </c>
      <c r="E402" s="3" t="s">
        <v>24682</v>
      </c>
      <c r="F402" s="3" t="s">
        <v>25098</v>
      </c>
      <c r="G402" s="3" t="s">
        <v>24266</v>
      </c>
    </row>
    <row r="403" spans="1:7" x14ac:dyDescent="0.25">
      <c r="A403" s="3" t="s">
        <v>49</v>
      </c>
      <c r="B403" s="3" t="s">
        <v>23019</v>
      </c>
      <c r="C403" s="3" t="s">
        <v>23435</v>
      </c>
      <c r="D403" s="3" t="s">
        <v>23851</v>
      </c>
      <c r="E403" s="3" t="s">
        <v>24683</v>
      </c>
      <c r="F403" s="3" t="s">
        <v>25099</v>
      </c>
      <c r="G403" s="3" t="s">
        <v>24267</v>
      </c>
    </row>
    <row r="404" spans="1:7" x14ac:dyDescent="0.25">
      <c r="A404" s="3" t="s">
        <v>49</v>
      </c>
      <c r="B404" s="3" t="s">
        <v>23020</v>
      </c>
      <c r="C404" s="3" t="s">
        <v>23436</v>
      </c>
      <c r="D404" s="3" t="s">
        <v>23852</v>
      </c>
      <c r="E404" s="3" t="s">
        <v>24684</v>
      </c>
      <c r="F404" s="3" t="s">
        <v>25100</v>
      </c>
      <c r="G404" s="3" t="s">
        <v>24268</v>
      </c>
    </row>
    <row r="405" spans="1:7" x14ac:dyDescent="0.25">
      <c r="A405" s="3" t="s">
        <v>49</v>
      </c>
      <c r="B405" s="3" t="s">
        <v>23021</v>
      </c>
      <c r="C405" s="3" t="s">
        <v>23437</v>
      </c>
      <c r="D405" s="3" t="s">
        <v>23853</v>
      </c>
      <c r="E405" s="3" t="s">
        <v>24685</v>
      </c>
      <c r="F405" s="3" t="s">
        <v>25101</v>
      </c>
      <c r="G405" s="3" t="s">
        <v>24269</v>
      </c>
    </row>
    <row r="406" spans="1:7" x14ac:dyDescent="0.25">
      <c r="A406" s="3" t="s">
        <v>49</v>
      </c>
      <c r="B406" s="3" t="s">
        <v>23022</v>
      </c>
      <c r="C406" s="3" t="s">
        <v>23438</v>
      </c>
      <c r="D406" s="3" t="s">
        <v>23854</v>
      </c>
      <c r="E406" s="3" t="s">
        <v>24686</v>
      </c>
      <c r="F406" s="3" t="s">
        <v>25102</v>
      </c>
      <c r="G406" s="3" t="s">
        <v>24270</v>
      </c>
    </row>
    <row r="407" spans="1:7" x14ac:dyDescent="0.25">
      <c r="A407" s="3" t="s">
        <v>49</v>
      </c>
      <c r="B407" s="3" t="s">
        <v>23023</v>
      </c>
      <c r="C407" s="3" t="s">
        <v>23439</v>
      </c>
      <c r="D407" s="3" t="s">
        <v>23855</v>
      </c>
      <c r="E407" s="3" t="s">
        <v>24687</v>
      </c>
      <c r="F407" s="3" t="s">
        <v>25103</v>
      </c>
      <c r="G407" s="3" t="s">
        <v>24271</v>
      </c>
    </row>
    <row r="408" spans="1:7" x14ac:dyDescent="0.25">
      <c r="A408" s="3" t="s">
        <v>49</v>
      </c>
      <c r="B408" s="3" t="s">
        <v>23024</v>
      </c>
      <c r="C408" s="3" t="s">
        <v>23440</v>
      </c>
      <c r="D408" s="3" t="s">
        <v>23856</v>
      </c>
      <c r="E408" s="3" t="s">
        <v>24688</v>
      </c>
      <c r="F408" s="3" t="s">
        <v>25104</v>
      </c>
      <c r="G408" s="3" t="s">
        <v>24272</v>
      </c>
    </row>
    <row r="409" spans="1:7" x14ac:dyDescent="0.25">
      <c r="A409" s="3" t="s">
        <v>49</v>
      </c>
      <c r="B409" s="3" t="s">
        <v>23025</v>
      </c>
      <c r="C409" s="3" t="s">
        <v>23441</v>
      </c>
      <c r="D409" s="3" t="s">
        <v>23857</v>
      </c>
      <c r="E409" s="3" t="s">
        <v>24689</v>
      </c>
      <c r="F409" s="3" t="s">
        <v>25105</v>
      </c>
      <c r="G409" s="3" t="s">
        <v>24273</v>
      </c>
    </row>
    <row r="410" spans="1:7" x14ac:dyDescent="0.25">
      <c r="A410" s="3" t="s">
        <v>49</v>
      </c>
      <c r="B410" s="3" t="s">
        <v>23026</v>
      </c>
      <c r="C410" s="3" t="s">
        <v>23442</v>
      </c>
      <c r="D410" s="3" t="s">
        <v>23858</v>
      </c>
      <c r="E410" s="3" t="s">
        <v>24690</v>
      </c>
      <c r="F410" s="3" t="s">
        <v>25106</v>
      </c>
      <c r="G410" s="3" t="s">
        <v>24274</v>
      </c>
    </row>
    <row r="411" spans="1:7" x14ac:dyDescent="0.25">
      <c r="A411" s="3" t="s">
        <v>49</v>
      </c>
      <c r="B411" s="3" t="s">
        <v>23027</v>
      </c>
      <c r="C411" s="3" t="s">
        <v>23443</v>
      </c>
      <c r="D411" s="3" t="s">
        <v>23859</v>
      </c>
      <c r="E411" s="3" t="s">
        <v>24691</v>
      </c>
      <c r="F411" s="3" t="s">
        <v>25107</v>
      </c>
      <c r="G411" s="3" t="s">
        <v>24275</v>
      </c>
    </row>
    <row r="412" spans="1:7" x14ac:dyDescent="0.25">
      <c r="A412" s="3" t="s">
        <v>49</v>
      </c>
      <c r="B412" s="3" t="s">
        <v>23028</v>
      </c>
      <c r="C412" s="3" t="s">
        <v>23444</v>
      </c>
      <c r="D412" s="3" t="s">
        <v>23860</v>
      </c>
      <c r="E412" s="3" t="s">
        <v>24692</v>
      </c>
      <c r="F412" s="3" t="s">
        <v>25108</v>
      </c>
      <c r="G412" s="3" t="s">
        <v>24276</v>
      </c>
    </row>
    <row r="413" spans="1:7" x14ac:dyDescent="0.25">
      <c r="A413" s="3" t="s">
        <v>49</v>
      </c>
      <c r="B413" s="3" t="s">
        <v>23029</v>
      </c>
      <c r="C413" s="3" t="s">
        <v>23445</v>
      </c>
      <c r="D413" s="3" t="s">
        <v>23861</v>
      </c>
      <c r="E413" s="3" t="s">
        <v>24693</v>
      </c>
      <c r="F413" s="3" t="s">
        <v>25109</v>
      </c>
      <c r="G413" s="3" t="s">
        <v>24277</v>
      </c>
    </row>
    <row r="414" spans="1:7" x14ac:dyDescent="0.25">
      <c r="A414" s="3" t="s">
        <v>49</v>
      </c>
      <c r="B414" s="3" t="s">
        <v>23030</v>
      </c>
      <c r="C414" s="3" t="s">
        <v>23446</v>
      </c>
      <c r="D414" s="3" t="s">
        <v>23862</v>
      </c>
      <c r="E414" s="3" t="s">
        <v>24694</v>
      </c>
      <c r="F414" s="3" t="s">
        <v>25110</v>
      </c>
      <c r="G414" s="3" t="s">
        <v>24278</v>
      </c>
    </row>
    <row r="415" spans="1:7" x14ac:dyDescent="0.25">
      <c r="A415" s="3" t="s">
        <v>49</v>
      </c>
      <c r="B415" s="3" t="s">
        <v>23031</v>
      </c>
      <c r="C415" s="3" t="s">
        <v>23447</v>
      </c>
      <c r="D415" s="3" t="s">
        <v>23863</v>
      </c>
      <c r="E415" s="3" t="s">
        <v>24695</v>
      </c>
      <c r="F415" s="3" t="s">
        <v>25111</v>
      </c>
      <c r="G415" s="3" t="s">
        <v>24279</v>
      </c>
    </row>
    <row r="416" spans="1:7" x14ac:dyDescent="0.25">
      <c r="A416" s="3" t="s">
        <v>49</v>
      </c>
      <c r="B416" s="3" t="s">
        <v>23032</v>
      </c>
      <c r="C416" s="3" t="s">
        <v>23448</v>
      </c>
      <c r="D416" s="3" t="s">
        <v>23864</v>
      </c>
      <c r="E416" s="3" t="s">
        <v>24696</v>
      </c>
      <c r="F416" s="3" t="s">
        <v>25112</v>
      </c>
      <c r="G416" s="3" t="s">
        <v>24280</v>
      </c>
    </row>
    <row r="417" spans="1:7" x14ac:dyDescent="0.25">
      <c r="A417" s="3" t="s">
        <v>49</v>
      </c>
      <c r="B417" s="3" t="s">
        <v>23033</v>
      </c>
      <c r="C417" s="3" t="s">
        <v>23449</v>
      </c>
      <c r="D417" s="3" t="s">
        <v>23865</v>
      </c>
      <c r="E417" s="3" t="s">
        <v>24697</v>
      </c>
      <c r="F417" s="3" t="s">
        <v>25113</v>
      </c>
      <c r="G417" s="3" t="s">
        <v>24281</v>
      </c>
    </row>
    <row r="418" spans="1:7" x14ac:dyDescent="0.25">
      <c r="A418" s="3" t="s">
        <v>49</v>
      </c>
      <c r="B418" s="3" t="s">
        <v>23034</v>
      </c>
      <c r="C418" s="3" t="s">
        <v>23450</v>
      </c>
      <c r="D418" s="3" t="s">
        <v>23866</v>
      </c>
      <c r="E418" s="3" t="s">
        <v>24698</v>
      </c>
      <c r="F418" s="3" t="s">
        <v>25114</v>
      </c>
      <c r="G418" s="3" t="s">
        <v>24282</v>
      </c>
    </row>
    <row r="419" spans="1:7" x14ac:dyDescent="0.25">
      <c r="A419" s="3" t="s">
        <v>49</v>
      </c>
      <c r="B419" s="3" t="s">
        <v>23035</v>
      </c>
      <c r="C419" s="3" t="s">
        <v>23451</v>
      </c>
      <c r="D419" s="3" t="s">
        <v>23867</v>
      </c>
      <c r="E419" s="3" t="s">
        <v>24699</v>
      </c>
      <c r="F419" s="3" t="s">
        <v>25115</v>
      </c>
      <c r="G419" s="3" t="s">
        <v>24283</v>
      </c>
    </row>
    <row r="420" spans="1:7" x14ac:dyDescent="0.25">
      <c r="A420" s="3" t="s">
        <v>49</v>
      </c>
      <c r="B420" s="3" t="s">
        <v>23036</v>
      </c>
      <c r="C420" s="3" t="s">
        <v>23452</v>
      </c>
      <c r="D420" s="3" t="s">
        <v>23868</v>
      </c>
      <c r="E420" s="3" t="s">
        <v>24700</v>
      </c>
      <c r="F420" s="3" t="s">
        <v>25116</v>
      </c>
      <c r="G420" s="3" t="s">
        <v>24284</v>
      </c>
    </row>
    <row r="421" spans="1:7" x14ac:dyDescent="0.25">
      <c r="A421" s="3" t="s">
        <v>49</v>
      </c>
      <c r="B421" s="3" t="s">
        <v>23037</v>
      </c>
      <c r="C421" s="3" t="s">
        <v>23453</v>
      </c>
      <c r="D421" s="3" t="s">
        <v>23869</v>
      </c>
      <c r="E421" s="3" t="s">
        <v>24701</v>
      </c>
      <c r="F421" s="3" t="s">
        <v>25117</v>
      </c>
      <c r="G421" s="3" t="s">
        <v>24285</v>
      </c>
    </row>
    <row r="422" spans="1:7" x14ac:dyDescent="0.25">
      <c r="A422" s="3" t="s">
        <v>49</v>
      </c>
      <c r="B422" s="3" t="s">
        <v>25440</v>
      </c>
      <c r="C422" s="3" t="s">
        <v>25449</v>
      </c>
      <c r="D422" s="3" t="s">
        <v>25458</v>
      </c>
      <c r="E422" s="3" t="s">
        <v>25467</v>
      </c>
      <c r="F422" s="3" t="s">
        <v>25476</v>
      </c>
      <c r="G422" s="3" t="s">
        <v>25485</v>
      </c>
    </row>
    <row r="423" spans="1:7" x14ac:dyDescent="0.25">
      <c r="A423" s="3" t="s">
        <v>49</v>
      </c>
      <c r="B423" s="3" t="s">
        <v>25441</v>
      </c>
      <c r="C423" s="3" t="s">
        <v>25450</v>
      </c>
      <c r="D423" s="3" t="s">
        <v>25459</v>
      </c>
      <c r="E423" s="3" t="s">
        <v>25468</v>
      </c>
      <c r="F423" s="3" t="s">
        <v>25477</v>
      </c>
      <c r="G423" s="3" t="s">
        <v>25486</v>
      </c>
    </row>
    <row r="424" spans="1:7" x14ac:dyDescent="0.25">
      <c r="A424" s="3" t="s">
        <v>49</v>
      </c>
      <c r="B424" s="3" t="s">
        <v>25442</v>
      </c>
      <c r="C424" s="3" t="s">
        <v>25451</v>
      </c>
      <c r="D424" s="3" t="s">
        <v>25460</v>
      </c>
      <c r="E424" s="3" t="s">
        <v>25469</v>
      </c>
      <c r="F424" s="3" t="s">
        <v>25478</v>
      </c>
      <c r="G424" s="3" t="s">
        <v>25487</v>
      </c>
    </row>
    <row r="425" spans="1:7" x14ac:dyDescent="0.25">
      <c r="A425" s="3" t="s">
        <v>49</v>
      </c>
      <c r="B425" s="3" t="s">
        <v>25443</v>
      </c>
      <c r="C425" s="3" t="s">
        <v>25452</v>
      </c>
      <c r="D425" s="3" t="s">
        <v>25461</v>
      </c>
      <c r="E425" s="3" t="s">
        <v>25470</v>
      </c>
      <c r="F425" s="3" t="s">
        <v>25479</v>
      </c>
      <c r="G425" s="3" t="s">
        <v>25488</v>
      </c>
    </row>
    <row r="426" spans="1:7" x14ac:dyDescent="0.25">
      <c r="A426" s="3" t="s">
        <v>49</v>
      </c>
      <c r="B426" s="3" t="s">
        <v>25444</v>
      </c>
      <c r="C426" s="3" t="s">
        <v>25453</v>
      </c>
      <c r="D426" s="3" t="s">
        <v>25462</v>
      </c>
      <c r="E426" s="3" t="s">
        <v>25471</v>
      </c>
      <c r="F426" s="3" t="s">
        <v>25480</v>
      </c>
      <c r="G426" s="3" t="s">
        <v>25489</v>
      </c>
    </row>
    <row r="427" spans="1:7" x14ac:dyDescent="0.25">
      <c r="A427" s="3" t="s">
        <v>49</v>
      </c>
      <c r="B427" s="3" t="s">
        <v>25445</v>
      </c>
      <c r="C427" s="3" t="s">
        <v>25454</v>
      </c>
      <c r="D427" s="3" t="s">
        <v>25463</v>
      </c>
      <c r="E427" s="3" t="s">
        <v>25472</v>
      </c>
      <c r="F427" s="3" t="s">
        <v>25481</v>
      </c>
      <c r="G427" s="3" t="s">
        <v>25490</v>
      </c>
    </row>
    <row r="428" spans="1:7" x14ac:dyDescent="0.25">
      <c r="A428" s="3" t="s">
        <v>49</v>
      </c>
      <c r="B428" s="3" t="s">
        <v>25446</v>
      </c>
      <c r="C428" s="3" t="s">
        <v>25455</v>
      </c>
      <c r="D428" s="3" t="s">
        <v>25464</v>
      </c>
      <c r="E428" s="3" t="s">
        <v>25473</v>
      </c>
      <c r="F428" s="3" t="s">
        <v>25482</v>
      </c>
      <c r="G428" s="3" t="s">
        <v>25491</v>
      </c>
    </row>
    <row r="429" spans="1:7" x14ac:dyDescent="0.25">
      <c r="A429" s="3" t="s">
        <v>49</v>
      </c>
      <c r="B429" s="3" t="s">
        <v>25447</v>
      </c>
      <c r="C429" s="3" t="s">
        <v>25456</v>
      </c>
      <c r="D429" s="3" t="s">
        <v>25465</v>
      </c>
      <c r="E429" s="3" t="s">
        <v>25474</v>
      </c>
      <c r="F429" s="3" t="s">
        <v>25483</v>
      </c>
      <c r="G429" s="3" t="s">
        <v>25492</v>
      </c>
    </row>
    <row r="430" spans="1:7" x14ac:dyDescent="0.25">
      <c r="A430" s="3" t="s">
        <v>49</v>
      </c>
      <c r="B430" s="3" t="s">
        <v>25448</v>
      </c>
      <c r="C430" s="3" t="s">
        <v>25457</v>
      </c>
      <c r="D430" s="3" t="s">
        <v>25466</v>
      </c>
      <c r="E430" s="3" t="s">
        <v>25475</v>
      </c>
      <c r="F430" s="3" t="s">
        <v>25484</v>
      </c>
      <c r="G430" s="3" t="s">
        <v>25493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28EF0-20D9-4C3A-86EB-CB0F7F569F4D}">
  <dimension ref="A1:H9"/>
  <sheetViews>
    <sheetView tabSelected="1" topLeftCell="C2" workbookViewId="0">
      <selection activeCell="E6" sqref="E6"/>
    </sheetView>
  </sheetViews>
  <sheetFormatPr defaultRowHeight="15" x14ac:dyDescent="0.25"/>
  <cols>
    <col min="1" max="2" width="9.140625" hidden="1" customWidth="1"/>
    <col min="3" max="3" width="9.7109375" bestFit="1" customWidth="1"/>
    <col min="4" max="4" width="9.42578125" bestFit="1" customWidth="1"/>
    <col min="5" max="5" width="10.85546875" bestFit="1" customWidth="1"/>
    <col min="6" max="6" width="12.42578125" bestFit="1" customWidth="1"/>
    <col min="7" max="7" width="13.85546875" bestFit="1" customWidth="1"/>
    <col min="8" max="8" width="10" bestFit="1" customWidth="1"/>
    <col min="9" max="10" width="2.7109375" bestFit="1" customWidth="1"/>
  </cols>
  <sheetData>
    <row r="1" spans="1:8" hidden="1" x14ac:dyDescent="0.25">
      <c r="A1" t="s">
        <v>25437</v>
      </c>
      <c r="B1" t="s">
        <v>17</v>
      </c>
      <c r="C1" t="s">
        <v>16</v>
      </c>
      <c r="D1" t="s">
        <v>16</v>
      </c>
      <c r="E1" t="s">
        <v>16</v>
      </c>
      <c r="F1" t="s">
        <v>16</v>
      </c>
      <c r="G1" t="s">
        <v>16</v>
      </c>
      <c r="H1" t="s">
        <v>16</v>
      </c>
    </row>
    <row r="2" spans="1:8" x14ac:dyDescent="0.25">
      <c r="C2" t="s">
        <v>23</v>
      </c>
      <c r="D2" t="s">
        <v>21</v>
      </c>
      <c r="E2" t="s">
        <v>22</v>
      </c>
      <c r="F2" t="s">
        <v>24</v>
      </c>
      <c r="G2" t="s">
        <v>25</v>
      </c>
      <c r="H2" t="s">
        <v>18</v>
      </c>
    </row>
    <row r="3" spans="1:8" x14ac:dyDescent="0.25">
      <c r="B3" t="str">
        <f>"""TorlysDynamics"",""Torlys Inc."",""114"",""3"",""CM013699"""</f>
        <v>"TorlysDynamics","Torlys Inc.","114","3","CM013699"</v>
      </c>
      <c r="C3" t="str">
        <f>"CM013699"</f>
        <v>CM013699</v>
      </c>
      <c r="D3" t="str">
        <f>"B105"</f>
        <v>B105</v>
      </c>
      <c r="E3" t="str">
        <f>"933217"</f>
        <v>933217</v>
      </c>
      <c r="F3" t="str">
        <f>"SHORT SHIP"</f>
        <v>SHORT SHIP</v>
      </c>
      <c r="G3" s="2">
        <v>45908</v>
      </c>
      <c r="H3" s="2" t="str">
        <f>"ignore"</f>
        <v>ignore</v>
      </c>
    </row>
    <row r="4" spans="1:8" x14ac:dyDescent="0.25">
      <c r="A4" t="s">
        <v>49</v>
      </c>
      <c r="B4" t="str">
        <f>"""TorlysDynamics"",""Torlys Inc."",""114"",""3"",""CM013724"""</f>
        <v>"TorlysDynamics","Torlys Inc.","114","3","CM013724"</v>
      </c>
      <c r="C4" t="str">
        <f>"CM013724"</f>
        <v>CM013724</v>
      </c>
      <c r="D4" t="str">
        <f>"L1068"</f>
        <v>L1068</v>
      </c>
      <c r="E4" t="str">
        <f>"936749"</f>
        <v>936749</v>
      </c>
      <c r="F4" t="str">
        <f>"SHORT SHIP"</f>
        <v>SHORT SHIP</v>
      </c>
      <c r="G4" s="2">
        <v>45932</v>
      </c>
      <c r="H4" s="2" t="str">
        <f>"AQIYL"</f>
        <v>AQIYL</v>
      </c>
    </row>
    <row r="5" spans="1:8" x14ac:dyDescent="0.25">
      <c r="A5" t="s">
        <v>49</v>
      </c>
      <c r="B5" t="str">
        <f>"""TorlysDynamics"",""Torlys Inc."",""114"",""3"",""CM013753"""</f>
        <v>"TorlysDynamics","Torlys Inc.","114","3","CM013753"</v>
      </c>
      <c r="C5" t="str">
        <f>"CM013753"</f>
        <v>CM013753</v>
      </c>
      <c r="D5" t="str">
        <f>"L1068"</f>
        <v>L1068</v>
      </c>
      <c r="E5" t="str">
        <f>"937223"</f>
        <v>937223</v>
      </c>
      <c r="F5" t="str">
        <f>"SHORT SHIP"</f>
        <v>SHORT SHIP</v>
      </c>
      <c r="G5" s="2">
        <v>45937</v>
      </c>
      <c r="H5" s="2" t="str">
        <f>"CLARENCE"</f>
        <v>CLARENCE</v>
      </c>
    </row>
    <row r="6" spans="1:8" x14ac:dyDescent="0.25">
      <c r="A6" t="s">
        <v>49</v>
      </c>
      <c r="B6" t="str">
        <f>"""TorlysDynamics"",""Torlys Inc."",""114"",""3"",""CM013757"""</f>
        <v>"TorlysDynamics","Torlys Inc.","114","3","CM013757"</v>
      </c>
      <c r="C6" t="str">
        <f>"CM013757"</f>
        <v>CM013757</v>
      </c>
      <c r="D6" t="str">
        <f>"M475"</f>
        <v>M475</v>
      </c>
      <c r="E6" t="str">
        <f>"937122"</f>
        <v>937122</v>
      </c>
      <c r="F6" t="str">
        <f>"SHIP ERROR"</f>
        <v>SHIP ERROR</v>
      </c>
      <c r="G6" s="2">
        <v>45937</v>
      </c>
      <c r="H6" s="2" t="str">
        <f>"CHICO"</f>
        <v>CHICO</v>
      </c>
    </row>
    <row r="7" spans="1:8" x14ac:dyDescent="0.25">
      <c r="A7" t="s">
        <v>49</v>
      </c>
      <c r="B7" t="str">
        <f>"""TorlysDynamics"",""Torlys Inc."",""114"",""3"",""CM013799"""</f>
        <v>"TorlysDynamics","Torlys Inc.","114","3","CM013799"</v>
      </c>
      <c r="C7" t="str">
        <f>"CM013799"</f>
        <v>CM013799</v>
      </c>
      <c r="D7" t="str">
        <f>"R155"</f>
        <v>R155</v>
      </c>
      <c r="E7" t="str">
        <f>"938057"</f>
        <v>938057</v>
      </c>
      <c r="F7" t="str">
        <f>"SHIP ERROR"</f>
        <v>SHIP ERROR</v>
      </c>
      <c r="G7" s="2">
        <v>45945</v>
      </c>
      <c r="H7" s="2" t="str">
        <f>"BRANDON"</f>
        <v>BRANDON</v>
      </c>
    </row>
    <row r="8" spans="1:8" x14ac:dyDescent="0.25">
      <c r="A8" t="s">
        <v>49</v>
      </c>
      <c r="B8" t="str">
        <f>"""TorlysDynamics"",""Torlys Inc."",""114"",""3"",""CM013803"""</f>
        <v>"TorlysDynamics","Torlys Inc.","114","3","CM013803"</v>
      </c>
      <c r="C8" t="str">
        <f>"CM013803"</f>
        <v>CM013803</v>
      </c>
      <c r="D8" t="str">
        <f>"E220"</f>
        <v>E220</v>
      </c>
      <c r="E8" t="str">
        <f>"934360"</f>
        <v>934360</v>
      </c>
      <c r="F8" t="str">
        <f>"SHIP ERROR"</f>
        <v>SHIP ERROR</v>
      </c>
      <c r="G8" s="2">
        <v>45916</v>
      </c>
      <c r="H8" s="2" t="str">
        <f>"ignore"</f>
        <v>ignore</v>
      </c>
    </row>
    <row r="9" spans="1:8" x14ac:dyDescent="0.25">
      <c r="A9" t="s">
        <v>49</v>
      </c>
      <c r="B9" t="str">
        <f>"""TorlysDynamics"",""Torlys Inc."",""114"",""3"",""RO009298"""</f>
        <v>"TorlysDynamics","Torlys Inc.","114","3","RO009298"</v>
      </c>
      <c r="C9" t="str">
        <f>"RO009298"</f>
        <v>RO009298</v>
      </c>
      <c r="D9" t="str">
        <f>"L1068"</f>
        <v>L1068</v>
      </c>
      <c r="E9" t="str">
        <f>"936749"</f>
        <v>936749</v>
      </c>
      <c r="F9" t="str">
        <f>"OVER SHIP"</f>
        <v>OVER SHIP</v>
      </c>
      <c r="G9" s="2">
        <v>45932</v>
      </c>
      <c r="H9" s="2" t="str">
        <f>"AQIYL"</f>
        <v>AQIYL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B01AA-727C-4ABD-91E1-767EB784BE3D}">
  <dimension ref="A1:G430"/>
  <sheetViews>
    <sheetView topLeftCell="C2" workbookViewId="0">
      <selection activeCell="G11" sqref="G11"/>
    </sheetView>
  </sheetViews>
  <sheetFormatPr defaultRowHeight="15" x14ac:dyDescent="0.25"/>
  <cols>
    <col min="1" max="1" width="17.28515625" hidden="1" customWidth="1"/>
    <col min="2" max="2" width="9.140625" hidden="1" customWidth="1"/>
    <col min="3" max="3" width="22.7109375" bestFit="1" customWidth="1"/>
    <col min="4" max="4" width="10.85546875" bestFit="1" customWidth="1"/>
    <col min="5" max="5" width="13.28515625" bestFit="1" customWidth="1"/>
    <col min="6" max="6" width="23.85546875" bestFit="1" customWidth="1"/>
    <col min="7" max="7" width="7" bestFit="1" customWidth="1"/>
  </cols>
  <sheetData>
    <row r="1" spans="1:7" hidden="1" x14ac:dyDescent="0.25">
      <c r="A1" t="s">
        <v>25439</v>
      </c>
      <c r="B1" t="s">
        <v>17</v>
      </c>
      <c r="C1" t="s">
        <v>16</v>
      </c>
      <c r="D1" t="s">
        <v>16</v>
      </c>
      <c r="E1" t="s">
        <v>16</v>
      </c>
      <c r="F1" t="s">
        <v>16</v>
      </c>
      <c r="G1" t="s">
        <v>16</v>
      </c>
    </row>
    <row r="4" spans="1:7" x14ac:dyDescent="0.25">
      <c r="C4" t="s">
        <v>26</v>
      </c>
      <c r="D4" t="s">
        <v>27</v>
      </c>
      <c r="E4" t="s">
        <v>25119</v>
      </c>
      <c r="F4" t="s">
        <v>29</v>
      </c>
      <c r="G4" t="s">
        <v>28</v>
      </c>
    </row>
    <row r="5" spans="1:7" x14ac:dyDescent="0.25">
      <c r="B5" t="str">
        <f>"""TorlysDynamics"",""Torlys Inc."",""32"",""1"",""3456635"""</f>
        <v>"TorlysDynamics","Torlys Inc.","32","1","3456635"</v>
      </c>
      <c r="C5" t="str">
        <f>"EE-BA-T395"</f>
        <v>EE-BA-T395</v>
      </c>
      <c r="D5" t="str">
        <f>"K150"</f>
        <v>K150</v>
      </c>
      <c r="E5">
        <v>6277.14</v>
      </c>
      <c r="F5" t="str">
        <f>"MSNU1211728"</f>
        <v>MSNU1211728</v>
      </c>
      <c r="G5" t="str">
        <f>"CASE"</f>
        <v>CASE</v>
      </c>
    </row>
    <row r="6" spans="1:7" x14ac:dyDescent="0.25">
      <c r="A6" t="s">
        <v>49</v>
      </c>
      <c r="B6" t="str">
        <f>"""TorlysDynamics"",""Torlys Inc."",""32"",""1"",""3456636"""</f>
        <v>"TorlysDynamics","Torlys Inc.","32","1","3456636"</v>
      </c>
      <c r="C6" t="str">
        <f>"EE-BA-T764"</f>
        <v>EE-BA-T764</v>
      </c>
      <c r="D6" t="str">
        <f>"K150"</f>
        <v>K150</v>
      </c>
      <c r="E6">
        <v>3373.76</v>
      </c>
      <c r="F6" t="str">
        <f>"MSNU1211728"</f>
        <v>MSNU1211728</v>
      </c>
      <c r="G6" t="str">
        <f>"PALLET"</f>
        <v>PALLET</v>
      </c>
    </row>
    <row r="7" spans="1:7" x14ac:dyDescent="0.25">
      <c r="A7" t="s">
        <v>49</v>
      </c>
      <c r="B7" t="str">
        <f>"""TorlysDynamics"",""Torlys Inc."",""32"",""1"",""3456637"""</f>
        <v>"TorlysDynamics","Torlys Inc.","32","1","3456637"</v>
      </c>
      <c r="C7" t="str">
        <f>"EE-JA-9266"</f>
        <v>EE-JA-9266</v>
      </c>
      <c r="D7" t="str">
        <f>"K150"</f>
        <v>K150</v>
      </c>
      <c r="E7">
        <v>6747.52</v>
      </c>
      <c r="F7" t="str">
        <f>"MSNU1211728"</f>
        <v>MSNU1211728</v>
      </c>
      <c r="G7" t="str">
        <f>"PALLET"</f>
        <v>PALLET</v>
      </c>
    </row>
    <row r="8" spans="1:7" x14ac:dyDescent="0.25">
      <c r="A8" t="s">
        <v>49</v>
      </c>
      <c r="B8" t="str">
        <f>"""TorlysDynamics"",""Torlys Inc."",""32"",""1"",""3456645"""</f>
        <v>"TorlysDynamics","Torlys Inc.","32","1","3456645"</v>
      </c>
      <c r="C8" t="str">
        <f>"EE-JA-T561"</f>
        <v>EE-JA-T561</v>
      </c>
      <c r="D8" t="str">
        <f>"K150"</f>
        <v>K150</v>
      </c>
      <c r="E8">
        <v>1686.88</v>
      </c>
      <c r="F8" t="str">
        <f>"MSNU1211728"</f>
        <v>MSNU1211728</v>
      </c>
      <c r="G8" t="str">
        <f>"PALLET"</f>
        <v>PALLET</v>
      </c>
    </row>
    <row r="9" spans="1:7" x14ac:dyDescent="0.25">
      <c r="A9" t="s">
        <v>49</v>
      </c>
      <c r="B9" t="str">
        <f>"""TorlysDynamics"",""Torlys Inc."",""32"",""1"",""3456715"""</f>
        <v>"TorlysDynamics","Torlys Inc.","32","1","3456715"</v>
      </c>
      <c r="C9" t="str">
        <f>"RW-FMP476-MVN"</f>
        <v>RW-FMP476-MVN</v>
      </c>
      <c r="D9" t="str">
        <f>"S239"</f>
        <v>S239</v>
      </c>
      <c r="E9">
        <v>12771</v>
      </c>
      <c r="F9" t="str">
        <f>"MRKU7381730"</f>
        <v>MRKU7381730</v>
      </c>
      <c r="G9" t="str">
        <f>"PALLET"</f>
        <v>PALLET</v>
      </c>
    </row>
    <row r="10" spans="1:7" x14ac:dyDescent="0.25">
      <c r="A10" t="s">
        <v>49</v>
      </c>
      <c r="B10" t="str">
        <f>"""TorlysDynamics"",""Torlys Inc."",""32"",""1"",""3456716"""</f>
        <v>"TorlysDynamics","Torlys Inc.","32","1","3456716"</v>
      </c>
      <c r="C10" t="str">
        <f>"RW-FMP482-VN"</f>
        <v>RW-FMP482-VN</v>
      </c>
      <c r="D10" t="str">
        <f>"S239"</f>
        <v>S239</v>
      </c>
      <c r="E10">
        <v>5108.3999999999996</v>
      </c>
      <c r="F10" t="str">
        <f>"MRKU7381730"</f>
        <v>MRKU7381730</v>
      </c>
      <c r="G10" t="str">
        <f>"PALLET"</f>
        <v>PALLET</v>
      </c>
    </row>
    <row r="11" spans="1:7" x14ac:dyDescent="0.25">
      <c r="A11" t="s">
        <v>49</v>
      </c>
      <c r="B11" t="str">
        <f>"""TorlysDynamics"",""Torlys Inc."",""32"",""1"",""3456717"""</f>
        <v>"TorlysDynamics","Torlys Inc.","32","1","3456717"</v>
      </c>
      <c r="C11" t="str">
        <f>"RT-FMP746-VN"</f>
        <v>RT-FMP746-VN</v>
      </c>
      <c r="D11" t="str">
        <f>"S239"</f>
        <v>S239</v>
      </c>
      <c r="E11">
        <v>5229.84</v>
      </c>
      <c r="F11" t="str">
        <f>"MRKU7381730"</f>
        <v>MRKU7381730</v>
      </c>
      <c r="G11" t="str">
        <f>"PALLET"</f>
        <v>PALLET</v>
      </c>
    </row>
    <row r="12" spans="1:7" x14ac:dyDescent="0.25">
      <c r="A12" t="s">
        <v>49</v>
      </c>
      <c r="B12" t="str">
        <f>"""TorlysDynamics"",""Torlys Inc."",""32"",""1"",""3456718"""</f>
        <v>"TorlysDynamics","Torlys Inc.","32","1","3456718"</v>
      </c>
      <c r="C12" t="str">
        <f>"RT-FMP748-VN"</f>
        <v>RT-FMP748-VN</v>
      </c>
      <c r="D12" t="str">
        <f>"S239"</f>
        <v>S239</v>
      </c>
      <c r="E12">
        <v>5229.84</v>
      </c>
      <c r="F12" t="str">
        <f>"MRKU7381730"</f>
        <v>MRKU7381730</v>
      </c>
      <c r="G12" t="str">
        <f>"PALLET"</f>
        <v>PALLET</v>
      </c>
    </row>
    <row r="13" spans="1:7" x14ac:dyDescent="0.25">
      <c r="A13" t="s">
        <v>49</v>
      </c>
      <c r="B13" t="str">
        <f>"""TorlysDynamics"",""Torlys Inc."",""32"",""1"",""3456866"""</f>
        <v>"TorlysDynamics","Torlys Inc.","32","1","3456866"</v>
      </c>
      <c r="C13" t="str">
        <f>"MSAP-2704"</f>
        <v>MSAP-2704</v>
      </c>
      <c r="D13" t="str">
        <f>"B108"</f>
        <v>B108</v>
      </c>
      <c r="E13">
        <v>7229.75</v>
      </c>
      <c r="F13" t="str">
        <f>"BSIU2367970"</f>
        <v>BSIU2367970</v>
      </c>
      <c r="G13" t="str">
        <f>"PALLET"</f>
        <v>PALLET</v>
      </c>
    </row>
    <row r="14" spans="1:7" x14ac:dyDescent="0.25">
      <c r="A14" t="s">
        <v>49</v>
      </c>
      <c r="B14" t="str">
        <f>"""TorlysDynamics"",""Torlys Inc."",""32"",""1"",""3456867"""</f>
        <v>"TorlysDynamics","Torlys Inc.","32","1","3456867"</v>
      </c>
      <c r="C14" t="str">
        <f>"MSAP-2700"</f>
        <v>MSAP-2700</v>
      </c>
      <c r="D14" t="str">
        <f>"B108"</f>
        <v>B108</v>
      </c>
      <c r="E14">
        <v>14459.5</v>
      </c>
      <c r="F14" t="str">
        <f>"BSIU2367970"</f>
        <v>BSIU2367970</v>
      </c>
      <c r="G14" t="str">
        <f>"PALLET"</f>
        <v>PALLET</v>
      </c>
    </row>
    <row r="15" spans="1:7" x14ac:dyDescent="0.25">
      <c r="A15" t="s">
        <v>49</v>
      </c>
      <c r="B15" t="str">
        <f>"""TorlysDynamics"",""Torlys Inc."",""32"",""1"",""3456868"""</f>
        <v>"TorlysDynamics","Torlys Inc.","32","1","3456868"</v>
      </c>
      <c r="C15" t="str">
        <f>"MSAP-2707"</f>
        <v>MSAP-2707</v>
      </c>
      <c r="D15" t="str">
        <f>"B108"</f>
        <v>B108</v>
      </c>
      <c r="E15">
        <v>7229.75</v>
      </c>
      <c r="F15" t="str">
        <f>"BSIU2367970"</f>
        <v>BSIU2367970</v>
      </c>
      <c r="G15" t="str">
        <f>"PALLET"</f>
        <v>PALLET</v>
      </c>
    </row>
    <row r="16" spans="1:7" x14ac:dyDescent="0.25">
      <c r="A16" t="s">
        <v>49</v>
      </c>
      <c r="B16" t="str">
        <f>"""TorlysDynamics"",""Torlys Inc."",""32"",""1"",""3456891"""</f>
        <v>"TorlysDynamics","Torlys Inc.","32","1","3456891"</v>
      </c>
      <c r="C16" t="str">
        <f>"EE-BA-T764"</f>
        <v>EE-BA-T764</v>
      </c>
      <c r="D16" t="str">
        <f>"K150"</f>
        <v>K150</v>
      </c>
      <c r="E16">
        <v>18555.68</v>
      </c>
      <c r="F16" t="str">
        <f>"MEDU1724512"</f>
        <v>MEDU1724512</v>
      </c>
      <c r="G16" t="str">
        <f>"PALLET"</f>
        <v>PALLET</v>
      </c>
    </row>
    <row r="17" spans="1:7" x14ac:dyDescent="0.25">
      <c r="A17" t="s">
        <v>49</v>
      </c>
      <c r="B17" t="str">
        <f>"""TorlysDynamics"",""Torlys Inc."",""32"",""1"",""3457132"""</f>
        <v>"TorlysDynamics","Torlys Inc.","32","1","3457132"</v>
      </c>
      <c r="C17" t="str">
        <f>"MSAP-2707"</f>
        <v>MSAP-2707</v>
      </c>
      <c r="D17" t="str">
        <f>"B108"</f>
        <v>B108</v>
      </c>
      <c r="E17">
        <v>28919</v>
      </c>
      <c r="F17" t="str">
        <f>"BSIU2480713"</f>
        <v>BSIU2480713</v>
      </c>
      <c r="G17" t="str">
        <f>"PALLET"</f>
        <v>PALLET</v>
      </c>
    </row>
    <row r="18" spans="1:7" x14ac:dyDescent="0.25">
      <c r="A18" t="s">
        <v>49</v>
      </c>
      <c r="B18" t="str">
        <f>"""TorlysDynamics"",""Torlys Inc."",""32"",""1"",""3457432"""</f>
        <v>"TorlysDynamics","Torlys Inc.","32","1","3457432"</v>
      </c>
      <c r="C18" t="str">
        <f>"MKS-GE-TL264-PEFC"</f>
        <v>MKS-GE-TL264-PEFC</v>
      </c>
      <c r="D18" t="str">
        <f>"T910"</f>
        <v>T910</v>
      </c>
      <c r="E18">
        <v>1</v>
      </c>
      <c r="F18" t="str">
        <f>""</f>
        <v/>
      </c>
      <c r="G18" t="str">
        <f>"SET"</f>
        <v>SET</v>
      </c>
    </row>
    <row r="19" spans="1:7" x14ac:dyDescent="0.25">
      <c r="A19" t="s">
        <v>49</v>
      </c>
      <c r="B19" t="str">
        <f>"""TorlysDynamics"",""Torlys Inc."",""32"",""1"",""3457433"""</f>
        <v>"TorlysDynamics","Torlys Inc.","32","1","3457433"</v>
      </c>
      <c r="C19" t="str">
        <f>"BD18-EE-BA-T756"</f>
        <v>BD18-EE-BA-T756</v>
      </c>
      <c r="D19" t="str">
        <f>"T910"</f>
        <v>T910</v>
      </c>
      <c r="E19">
        <v>1</v>
      </c>
      <c r="F19" t="str">
        <f>""</f>
        <v/>
      </c>
      <c r="G19" t="str">
        <f>"EACH"</f>
        <v>EACH</v>
      </c>
    </row>
    <row r="20" spans="1:7" x14ac:dyDescent="0.25">
      <c r="A20" t="s">
        <v>49</v>
      </c>
      <c r="B20" t="str">
        <f>"""TorlysDynamics"",""Torlys Inc."",""32"",""1"",""3457434"""</f>
        <v>"TorlysDynamics","Torlys Inc.","32","1","3457434"</v>
      </c>
      <c r="C20" t="str">
        <f>"BD18-ET-24001-NT"</f>
        <v>BD18-ET-24001-NT</v>
      </c>
      <c r="D20" t="str">
        <f>"T910"</f>
        <v>T910</v>
      </c>
      <c r="E20">
        <v>1</v>
      </c>
      <c r="F20" t="str">
        <f>""</f>
        <v/>
      </c>
      <c r="G20" t="str">
        <f>"EACH"</f>
        <v>EACH</v>
      </c>
    </row>
    <row r="21" spans="1:7" x14ac:dyDescent="0.25">
      <c r="A21" t="s">
        <v>49</v>
      </c>
      <c r="B21" t="str">
        <f>"""TorlysDynamics"",""Torlys Inc."",""32"",""1"",""3457435"""</f>
        <v>"TorlysDynamics","Torlys Inc.","32","1","3457435"</v>
      </c>
      <c r="C21" t="str">
        <f>"BD18-EW-23025"</f>
        <v>BD18-EW-23025</v>
      </c>
      <c r="D21" t="str">
        <f>"T910"</f>
        <v>T910</v>
      </c>
      <c r="E21">
        <v>1</v>
      </c>
      <c r="F21" t="str">
        <f>""</f>
        <v/>
      </c>
      <c r="G21" t="str">
        <f>"EACH"</f>
        <v>EACH</v>
      </c>
    </row>
    <row r="22" spans="1:7" x14ac:dyDescent="0.25">
      <c r="A22" t="s">
        <v>49</v>
      </c>
      <c r="B22" t="str">
        <f>"""TorlysDynamics"",""Torlys Inc."",""32"",""1"",""3457436"""</f>
        <v>"TorlysDynamics","Torlys Inc.","32","1","3457436"</v>
      </c>
      <c r="C22" t="str">
        <f>"BD18-RW-FMV152"</f>
        <v>BD18-RW-FMV152</v>
      </c>
      <c r="D22" t="str">
        <f>"T910"</f>
        <v>T910</v>
      </c>
      <c r="E22">
        <v>1</v>
      </c>
      <c r="F22" t="str">
        <f>""</f>
        <v/>
      </c>
      <c r="G22" t="str">
        <f>"EACH"</f>
        <v>EACH</v>
      </c>
    </row>
    <row r="23" spans="1:7" x14ac:dyDescent="0.25">
      <c r="A23" t="s">
        <v>49</v>
      </c>
      <c r="B23" t="str">
        <f>"""TorlysDynamics"",""Torlys Inc."",""32"",""1"",""3457437"""</f>
        <v>"TorlysDynamics","Torlys Inc.","32","1","3457437"</v>
      </c>
      <c r="C23" t="str">
        <f>"BD18-TL-37408-PEFC"</f>
        <v>BD18-TL-37408-PEFC</v>
      </c>
      <c r="D23" t="str">
        <f>"T910"</f>
        <v>T910</v>
      </c>
      <c r="E23">
        <v>1</v>
      </c>
      <c r="F23" t="str">
        <f>""</f>
        <v/>
      </c>
      <c r="G23" t="str">
        <f>"EACH"</f>
        <v>EACH</v>
      </c>
    </row>
    <row r="24" spans="1:7" x14ac:dyDescent="0.25">
      <c r="A24" t="s">
        <v>49</v>
      </c>
      <c r="B24" t="str">
        <f>"""TorlysDynamics"",""Torlys Inc."",""32"",""1"",""3457438"""</f>
        <v>"TorlysDynamics","Torlys Inc.","32","1","3457438"</v>
      </c>
      <c r="C24" t="str">
        <f>"BD18-TL-LW1315-PEFC"</f>
        <v>BD18-TL-LW1315-PEFC</v>
      </c>
      <c r="D24" t="str">
        <f>"T910"</f>
        <v>T910</v>
      </c>
      <c r="E24">
        <v>1</v>
      </c>
      <c r="F24" t="str">
        <f>""</f>
        <v/>
      </c>
      <c r="G24" t="str">
        <f>"EACH"</f>
        <v>EACH</v>
      </c>
    </row>
    <row r="25" spans="1:7" x14ac:dyDescent="0.25">
      <c r="A25" t="s">
        <v>49</v>
      </c>
      <c r="B25" t="str">
        <f>"""TorlysDynamics"",""Torlys Inc."",""32"",""1"",""3457439"""</f>
        <v>"TorlysDynamics","Torlys Inc.","32","1","3457439"</v>
      </c>
      <c r="C25" t="str">
        <f>"BD18-HCU-EXPP311"</f>
        <v>BD18-HCU-EXPP311</v>
      </c>
      <c r="D25" t="str">
        <f>"T910"</f>
        <v>T910</v>
      </c>
      <c r="E25">
        <v>1</v>
      </c>
      <c r="F25" t="str">
        <f>""</f>
        <v/>
      </c>
      <c r="G25" t="str">
        <f>"EACH"</f>
        <v>EACH</v>
      </c>
    </row>
    <row r="26" spans="1:7" x14ac:dyDescent="0.25">
      <c r="A26" t="s">
        <v>49</v>
      </c>
      <c r="B26" t="str">
        <f>"""TorlysDynamics"",""Torlys Inc."",""32"",""1"",""3457440"""</f>
        <v>"TorlysDynamics","Torlys Inc.","32","1","3457440"</v>
      </c>
      <c r="C26" t="str">
        <f>"BD18-RW-FMP482"</f>
        <v>BD18-RW-FMP482</v>
      </c>
      <c r="D26" t="str">
        <f>"T910"</f>
        <v>T910</v>
      </c>
      <c r="E26">
        <v>3</v>
      </c>
      <c r="F26" t="str">
        <f>""</f>
        <v/>
      </c>
      <c r="G26" t="str">
        <f>"EACH"</f>
        <v>EACH</v>
      </c>
    </row>
    <row r="27" spans="1:7" x14ac:dyDescent="0.25">
      <c r="A27" t="s">
        <v>49</v>
      </c>
      <c r="B27" t="str">
        <f>"""TorlysDynamics"",""Torlys Inc."",""32"",""1"",""3457441"""</f>
        <v>"TorlysDynamics","Torlys Inc.","32","1","3457441"</v>
      </c>
      <c r="C27" t="str">
        <f>"BD23-EW-DP555"</f>
        <v>BD23-EW-DP555</v>
      </c>
      <c r="D27" t="str">
        <f>"T910"</f>
        <v>T910</v>
      </c>
      <c r="E27">
        <v>2</v>
      </c>
      <c r="F27" t="str">
        <f>""</f>
        <v/>
      </c>
      <c r="G27" t="str">
        <f>"EACH"</f>
        <v>EACH</v>
      </c>
    </row>
    <row r="28" spans="1:7" x14ac:dyDescent="0.25">
      <c r="A28" t="s">
        <v>49</v>
      </c>
      <c r="B28" t="str">
        <f>"""TorlysDynamics"",""Torlys Inc."",""32"",""1"",""3457442"""</f>
        <v>"TorlysDynamics","Torlys Inc.","32","1","3457442"</v>
      </c>
      <c r="C28" t="str">
        <f>"BD18-EW-TW299"</f>
        <v>BD18-EW-TW299</v>
      </c>
      <c r="D28" t="str">
        <f>"T910"</f>
        <v>T910</v>
      </c>
      <c r="E28">
        <v>10</v>
      </c>
      <c r="F28" t="str">
        <f>""</f>
        <v/>
      </c>
      <c r="G28" t="str">
        <f>"SET"</f>
        <v>SET</v>
      </c>
    </row>
    <row r="29" spans="1:7" x14ac:dyDescent="0.25">
      <c r="A29" t="s">
        <v>49</v>
      </c>
      <c r="B29" t="str">
        <f>"""TorlysDynamics"",""Torlys Inc."",""32"",""1"",""3457443"""</f>
        <v>"TorlysDynamics","Torlys Inc.","32","1","3457443"</v>
      </c>
      <c r="C29" t="str">
        <f>"BD18-TL-37400-PEFC"</f>
        <v>BD18-TL-37400-PEFC</v>
      </c>
      <c r="D29" t="str">
        <f>"T910"</f>
        <v>T910</v>
      </c>
      <c r="E29">
        <v>10</v>
      </c>
      <c r="F29" t="str">
        <f>""</f>
        <v/>
      </c>
      <c r="G29" t="str">
        <f>"EACH"</f>
        <v>EACH</v>
      </c>
    </row>
    <row r="30" spans="1:7" x14ac:dyDescent="0.25">
      <c r="A30" t="s">
        <v>49</v>
      </c>
      <c r="B30" t="str">
        <f>"""TorlysDynamics"",""Torlys Inc."",""32"",""1"",""3457444"""</f>
        <v>"TorlysDynamics","Torlys Inc.","32","1","3457444"</v>
      </c>
      <c r="C30" t="str">
        <f>"BD18-TL-37401-PEFC"</f>
        <v>BD18-TL-37401-PEFC</v>
      </c>
      <c r="D30" t="str">
        <f>"T910"</f>
        <v>T910</v>
      </c>
      <c r="E30">
        <v>10</v>
      </c>
      <c r="F30" t="str">
        <f>""</f>
        <v/>
      </c>
      <c r="G30" t="str">
        <f>"EACH"</f>
        <v>EACH</v>
      </c>
    </row>
    <row r="31" spans="1:7" x14ac:dyDescent="0.25">
      <c r="A31" t="s">
        <v>49</v>
      </c>
      <c r="B31" t="str">
        <f>"""TorlysDynamics"",""Torlys Inc."",""32"",""1"",""3457445"""</f>
        <v>"TorlysDynamics","Torlys Inc.","32","1","3457445"</v>
      </c>
      <c r="C31" t="str">
        <f>"BD18-TL-37403-PEFC"</f>
        <v>BD18-TL-37403-PEFC</v>
      </c>
      <c r="D31" t="str">
        <f>"T910"</f>
        <v>T910</v>
      </c>
      <c r="E31">
        <v>10</v>
      </c>
      <c r="F31" t="str">
        <f>""</f>
        <v/>
      </c>
      <c r="G31" t="str">
        <f>"EACH"</f>
        <v>EACH</v>
      </c>
    </row>
    <row r="32" spans="1:7" x14ac:dyDescent="0.25">
      <c r="A32" t="s">
        <v>49</v>
      </c>
      <c r="B32" t="str">
        <f>"""TorlysDynamics"",""Torlys Inc."",""32"",""1"",""3457446"""</f>
        <v>"TorlysDynamics","Torlys Inc.","32","1","3457446"</v>
      </c>
      <c r="C32" t="str">
        <f>"BD18-TL-37406-PEFC"</f>
        <v>BD18-TL-37406-PEFC</v>
      </c>
      <c r="D32" t="str">
        <f>"T910"</f>
        <v>T910</v>
      </c>
      <c r="E32">
        <v>10</v>
      </c>
      <c r="F32" t="str">
        <f>""</f>
        <v/>
      </c>
      <c r="G32" t="str">
        <f>"EACH"</f>
        <v>EACH</v>
      </c>
    </row>
    <row r="33" spans="1:7" x14ac:dyDescent="0.25">
      <c r="A33" t="s">
        <v>49</v>
      </c>
      <c r="B33" t="str">
        <f>"""TorlysDynamics"",""Torlys Inc."",""32"",""1"",""3457447"""</f>
        <v>"TorlysDynamics","Torlys Inc.","32","1","3457447"</v>
      </c>
      <c r="C33" t="str">
        <f>"BD18-TL-37526-PEFC"</f>
        <v>BD18-TL-37526-PEFC</v>
      </c>
      <c r="D33" t="str">
        <f>"T910"</f>
        <v>T910</v>
      </c>
      <c r="E33">
        <v>10</v>
      </c>
      <c r="F33" t="str">
        <f>""</f>
        <v/>
      </c>
      <c r="G33" t="str">
        <f>"EACH"</f>
        <v>EACH</v>
      </c>
    </row>
    <row r="34" spans="1:7" x14ac:dyDescent="0.25">
      <c r="A34" t="s">
        <v>49</v>
      </c>
      <c r="B34" t="str">
        <f>"""TorlysDynamics"",""Torlys Inc."",""32"",""1"",""3457448"""</f>
        <v>"TorlysDynamics","Torlys Inc.","32","1","3457448"</v>
      </c>
      <c r="C34" t="str">
        <f>"BD18-TL-37527-PEFC"</f>
        <v>BD18-TL-37527-PEFC</v>
      </c>
      <c r="D34" t="str">
        <f>"T910"</f>
        <v>T910</v>
      </c>
      <c r="E34">
        <v>10</v>
      </c>
      <c r="F34" t="str">
        <f>""</f>
        <v/>
      </c>
      <c r="G34" t="str">
        <f>"EACH"</f>
        <v>EACH</v>
      </c>
    </row>
    <row r="35" spans="1:7" x14ac:dyDescent="0.25">
      <c r="A35" t="s">
        <v>49</v>
      </c>
      <c r="B35" t="str">
        <f>"""TorlysDynamics"",""Torlys Inc."",""32"",""1"",""3457449"""</f>
        <v>"TorlysDynamics","Torlys Inc.","32","1","3457449"</v>
      </c>
      <c r="C35" t="str">
        <f>"BD18-TL-37528-PEFC"</f>
        <v>BD18-TL-37528-PEFC</v>
      </c>
      <c r="D35" t="str">
        <f>"T910"</f>
        <v>T910</v>
      </c>
      <c r="E35">
        <v>10</v>
      </c>
      <c r="F35" t="str">
        <f>""</f>
        <v/>
      </c>
      <c r="G35" t="str">
        <f>"EACH"</f>
        <v>EACH</v>
      </c>
    </row>
    <row r="36" spans="1:7" x14ac:dyDescent="0.25">
      <c r="A36" t="s">
        <v>49</v>
      </c>
      <c r="B36" t="str">
        <f>"""TorlysDynamics"",""Torlys Inc."",""32"",""1"",""3457450"""</f>
        <v>"TorlysDynamics","Torlys Inc.","32","1","3457450"</v>
      </c>
      <c r="C36" t="str">
        <f>"BD18-TL-37530-PEFC"</f>
        <v>BD18-TL-37530-PEFC</v>
      </c>
      <c r="D36" t="str">
        <f>"T910"</f>
        <v>T910</v>
      </c>
      <c r="E36">
        <v>10</v>
      </c>
      <c r="F36" t="str">
        <f>""</f>
        <v/>
      </c>
      <c r="G36" t="str">
        <f>"EACH"</f>
        <v>EACH</v>
      </c>
    </row>
    <row r="37" spans="1:7" x14ac:dyDescent="0.25">
      <c r="A37" t="s">
        <v>49</v>
      </c>
      <c r="B37" t="str">
        <f>"""TorlysDynamics"",""Torlys Inc."",""32"",""1"",""3457451"""</f>
        <v>"TorlysDynamics","Torlys Inc.","32","1","3457451"</v>
      </c>
      <c r="C37" t="str">
        <f>"BD18-UW-E29048"</f>
        <v>BD18-UW-E29048</v>
      </c>
      <c r="D37" t="str">
        <f>"T910"</f>
        <v>T910</v>
      </c>
      <c r="E37">
        <v>10</v>
      </c>
      <c r="F37" t="str">
        <f>""</f>
        <v/>
      </c>
      <c r="G37" t="str">
        <f>"EACH"</f>
        <v>EACH</v>
      </c>
    </row>
    <row r="38" spans="1:7" x14ac:dyDescent="0.25">
      <c r="A38" t="s">
        <v>49</v>
      </c>
      <c r="B38" t="str">
        <f>"""TorlysDynamics"",""Torlys Inc."",""32"",""1"",""3457452"""</f>
        <v>"TorlysDynamics","Torlys Inc.","32","1","3457452"</v>
      </c>
      <c r="C38" t="str">
        <f>"BD18-UW-E29050"</f>
        <v>BD18-UW-E29050</v>
      </c>
      <c r="D38" t="str">
        <f>"T910"</f>
        <v>T910</v>
      </c>
      <c r="E38">
        <v>10</v>
      </c>
      <c r="F38" t="str">
        <f>""</f>
        <v/>
      </c>
      <c r="G38" t="str">
        <f>"EACH"</f>
        <v>EACH</v>
      </c>
    </row>
    <row r="39" spans="1:7" x14ac:dyDescent="0.25">
      <c r="A39" t="s">
        <v>49</v>
      </c>
      <c r="B39" t="str">
        <f>"""TorlysDynamics"",""Torlys Inc."",""32"",""1"",""3457453"""</f>
        <v>"TorlysDynamics","Torlys Inc.","32","1","3457453"</v>
      </c>
      <c r="C39" t="str">
        <f>"BD18-UW-P29021"</f>
        <v>BD18-UW-P29021</v>
      </c>
      <c r="D39" t="str">
        <f>"T910"</f>
        <v>T910</v>
      </c>
      <c r="E39">
        <v>10</v>
      </c>
      <c r="F39" t="str">
        <f>""</f>
        <v/>
      </c>
      <c r="G39" t="str">
        <f>"EACH"</f>
        <v>EACH</v>
      </c>
    </row>
    <row r="40" spans="1:7" x14ac:dyDescent="0.25">
      <c r="A40" t="s">
        <v>49</v>
      </c>
      <c r="B40" t="str">
        <f>"""TorlysDynamics"",""Torlys Inc."",""32"",""1"",""3457454"""</f>
        <v>"TorlysDynamics","Torlys Inc.","32","1","3457454"</v>
      </c>
      <c r="C40" t="str">
        <f>"BD18-UW-P29024"</f>
        <v>BD18-UW-P29024</v>
      </c>
      <c r="D40" t="str">
        <f>"T910"</f>
        <v>T910</v>
      </c>
      <c r="E40">
        <v>10</v>
      </c>
      <c r="F40" t="str">
        <f>""</f>
        <v/>
      </c>
      <c r="G40" t="str">
        <f>"EACH"</f>
        <v>EACH</v>
      </c>
    </row>
    <row r="41" spans="1:7" x14ac:dyDescent="0.25">
      <c r="A41" t="s">
        <v>49</v>
      </c>
      <c r="B41" t="str">
        <f>"""TorlysDynamics"",""Torlys Inc."",""32"",""1"",""3457455"""</f>
        <v>"TorlysDynamics","Torlys Inc.","32","1","3457455"</v>
      </c>
      <c r="C41" t="str">
        <f>"BD18-UW-P29025"</f>
        <v>BD18-UW-P29025</v>
      </c>
      <c r="D41" t="str">
        <f>"T910"</f>
        <v>T910</v>
      </c>
      <c r="E41">
        <v>10</v>
      </c>
      <c r="F41" t="str">
        <f>""</f>
        <v/>
      </c>
      <c r="G41" t="str">
        <f>"EACH"</f>
        <v>EACH</v>
      </c>
    </row>
    <row r="42" spans="1:7" x14ac:dyDescent="0.25">
      <c r="A42" t="s">
        <v>49</v>
      </c>
      <c r="B42" t="str">
        <f>"""TorlysDynamics"",""Torlys Inc."",""32"",""1"",""3457564"""</f>
        <v>"TorlysDynamics","Torlys Inc.","32","1","3457564"</v>
      </c>
      <c r="C42" t="str">
        <f>"MDBV-2374"</f>
        <v>MDBV-2374</v>
      </c>
      <c r="D42" t="str">
        <f>"Z105"</f>
        <v>Z105</v>
      </c>
      <c r="E42">
        <v>3451.2</v>
      </c>
      <c r="F42" t="str">
        <f>"ECTU1005735"</f>
        <v>ECTU1005735</v>
      </c>
      <c r="G42" t="str">
        <f>"PALLET"</f>
        <v>PALLET</v>
      </c>
    </row>
    <row r="43" spans="1:7" x14ac:dyDescent="0.25">
      <c r="A43" t="s">
        <v>49</v>
      </c>
      <c r="B43" t="str">
        <f>"""TorlysDynamics"",""Torlys Inc."",""32"",""1"",""3457565"""</f>
        <v>"TorlysDynamics","Torlys Inc.","32","1","3457565"</v>
      </c>
      <c r="C43" t="str">
        <f>"MDBV-521"</f>
        <v>MDBV-521</v>
      </c>
      <c r="D43" t="str">
        <f>"Z105"</f>
        <v>Z105</v>
      </c>
      <c r="E43">
        <v>2588.4</v>
      </c>
      <c r="F43" t="str">
        <f>"ECTU1005735"</f>
        <v>ECTU1005735</v>
      </c>
      <c r="G43" t="str">
        <f>"PALLET"</f>
        <v>PALLET</v>
      </c>
    </row>
    <row r="44" spans="1:7" x14ac:dyDescent="0.25">
      <c r="A44" t="s">
        <v>49</v>
      </c>
      <c r="B44" t="str">
        <f>"""TorlysDynamics"",""Torlys Inc."",""32"",""1"",""3457566"""</f>
        <v>"TorlysDynamics","Torlys Inc.","32","1","3457566"</v>
      </c>
      <c r="C44" t="str">
        <f>"MQLL-550"</f>
        <v>MQLL-550</v>
      </c>
      <c r="D44" t="str">
        <f>"Z105"</f>
        <v>Z105</v>
      </c>
      <c r="E44">
        <v>4667.5</v>
      </c>
      <c r="F44" t="str">
        <f>"ECTU1005735"</f>
        <v>ECTU1005735</v>
      </c>
      <c r="G44" t="str">
        <f>"PALLET"</f>
        <v>PALLET</v>
      </c>
    </row>
    <row r="45" spans="1:7" x14ac:dyDescent="0.25">
      <c r="A45" t="s">
        <v>49</v>
      </c>
      <c r="B45" t="str">
        <f>"""TorlysDynamics"",""Torlys Inc."",""32"",""1"",""3457567"""</f>
        <v>"TorlysDynamics","Torlys Inc.","32","1","3457567"</v>
      </c>
      <c r="C45" t="str">
        <f>"MQLL-553"</f>
        <v>MQLL-553</v>
      </c>
      <c r="D45" t="str">
        <f>"Z105"</f>
        <v>Z105</v>
      </c>
      <c r="E45">
        <v>3734</v>
      </c>
      <c r="F45" t="str">
        <f>"ECTU1005735"</f>
        <v>ECTU1005735</v>
      </c>
      <c r="G45" t="str">
        <f>"PALLET"</f>
        <v>PALLET</v>
      </c>
    </row>
    <row r="46" spans="1:7" x14ac:dyDescent="0.25">
      <c r="A46" t="s">
        <v>49</v>
      </c>
      <c r="B46" t="str">
        <f>"""TorlysDynamics"",""Torlys Inc."",""32"",""1"",""3457568"""</f>
        <v>"TorlysDynamics","Torlys Inc.","32","1","3457568"</v>
      </c>
      <c r="C46" t="str">
        <f>"MQLL-557"</f>
        <v>MQLL-557</v>
      </c>
      <c r="D46" t="str">
        <f>"Z105"</f>
        <v>Z105</v>
      </c>
      <c r="E46">
        <v>3734</v>
      </c>
      <c r="F46" t="str">
        <f>"ECTU1005735"</f>
        <v>ECTU1005735</v>
      </c>
      <c r="G46" t="str">
        <f>"PALLET"</f>
        <v>PALLET</v>
      </c>
    </row>
    <row r="47" spans="1:7" x14ac:dyDescent="0.25">
      <c r="A47" t="s">
        <v>49</v>
      </c>
      <c r="B47" t="str">
        <f>"""TorlysDynamics"",""Torlys Inc."",""32"",""1"",""3457569"""</f>
        <v>"TorlysDynamics","Torlys Inc.","32","1","3457569"</v>
      </c>
      <c r="C47" t="str">
        <f>"MDBV-178"</f>
        <v>MDBV-178</v>
      </c>
      <c r="D47" t="str">
        <f>"Z105"</f>
        <v>Z105</v>
      </c>
      <c r="E47">
        <v>17256</v>
      </c>
      <c r="F47" t="str">
        <f>"ECTU1005735"</f>
        <v>ECTU1005735</v>
      </c>
      <c r="G47" t="str">
        <f>"PALLET"</f>
        <v>PALLET</v>
      </c>
    </row>
    <row r="48" spans="1:7" x14ac:dyDescent="0.25">
      <c r="A48" t="s">
        <v>49</v>
      </c>
      <c r="B48" t="str">
        <f>"""TorlysDynamics"",""Torlys Inc."",""32"",""1"",""3457610"""</f>
        <v>"TorlysDynamics","Torlys Inc.","32","1","3457610"</v>
      </c>
      <c r="C48" t="str">
        <f>"EE-BA-T764"</f>
        <v>EE-BA-T764</v>
      </c>
      <c r="D48" t="str">
        <f>"K150"</f>
        <v>K150</v>
      </c>
      <c r="E48">
        <v>6747.52</v>
      </c>
      <c r="F48" t="str">
        <f>"TEMU3944930"</f>
        <v>TEMU3944930</v>
      </c>
      <c r="G48" t="str">
        <f>"PALLET"</f>
        <v>PALLET</v>
      </c>
    </row>
    <row r="49" spans="1:7" x14ac:dyDescent="0.25">
      <c r="A49" t="s">
        <v>49</v>
      </c>
      <c r="B49" t="str">
        <f>"""TorlysDynamics"",""Torlys Inc."",""32"",""1"",""3457611"""</f>
        <v>"TorlysDynamics","Torlys Inc.","32","1","3457611"</v>
      </c>
      <c r="C49" t="str">
        <f>"EE-JA-9266"</f>
        <v>EE-JA-9266</v>
      </c>
      <c r="D49" t="str">
        <f>"K150"</f>
        <v>K150</v>
      </c>
      <c r="E49">
        <v>11808.16</v>
      </c>
      <c r="F49" t="str">
        <f>"TEMU3944930"</f>
        <v>TEMU3944930</v>
      </c>
      <c r="G49" t="str">
        <f>"PALLET"</f>
        <v>PALLET</v>
      </c>
    </row>
    <row r="50" spans="1:7" x14ac:dyDescent="0.25">
      <c r="A50" t="s">
        <v>49</v>
      </c>
      <c r="B50" t="str">
        <f>"""TorlysDynamics"",""Torlys Inc."",""32"",""1"",""3457926"""</f>
        <v>"TorlysDynamics","Torlys Inc.","32","1","3457926"</v>
      </c>
      <c r="C50" t="str">
        <f>"ET-24013"</f>
        <v>ET-24013</v>
      </c>
      <c r="D50" t="str">
        <f>"B108"</f>
        <v>B108</v>
      </c>
      <c r="E50">
        <v>2448</v>
      </c>
      <c r="F50" t="str">
        <f>"MRKU0278084"</f>
        <v>MRKU0278084</v>
      </c>
      <c r="G50" t="str">
        <f>"PALLET"</f>
        <v>PALLET</v>
      </c>
    </row>
    <row r="51" spans="1:7" x14ac:dyDescent="0.25">
      <c r="A51" t="s">
        <v>49</v>
      </c>
      <c r="B51" t="str">
        <f>"""TorlysDynamics"",""Torlys Inc."",""32"",""1"",""3457929"""</f>
        <v>"TorlysDynamics","Torlys Inc.","32","1","3457929"</v>
      </c>
      <c r="C51" t="str">
        <f>"EW-23028"</f>
        <v>EW-23028</v>
      </c>
      <c r="D51" t="str">
        <f>"B108"</f>
        <v>B108</v>
      </c>
      <c r="E51">
        <v>1231.44</v>
      </c>
      <c r="F51" t="str">
        <f>"MRKU0278084"</f>
        <v>MRKU0278084</v>
      </c>
      <c r="G51" t="str">
        <f>"PALLET"</f>
        <v>PALLET</v>
      </c>
    </row>
    <row r="52" spans="1:7" x14ac:dyDescent="0.25">
      <c r="A52" t="s">
        <v>49</v>
      </c>
      <c r="B52" t="str">
        <f>"""TorlysDynamics"",""Torlys Inc."",""32"",""1"",""3457930"""</f>
        <v>"TorlysDynamics","Torlys Inc.","32","1","3457930"</v>
      </c>
      <c r="C52" t="str">
        <f>"EW-23029"</f>
        <v>EW-23029</v>
      </c>
      <c r="D52" t="str">
        <f>"B108"</f>
        <v>B108</v>
      </c>
      <c r="E52">
        <v>24628.799999999999</v>
      </c>
      <c r="F52" t="str">
        <f>"MRKU0278084"</f>
        <v>MRKU0278084</v>
      </c>
      <c r="G52" t="str">
        <f>"PALLET"</f>
        <v>PALLET</v>
      </c>
    </row>
    <row r="53" spans="1:7" x14ac:dyDescent="0.25">
      <c r="A53" t="s">
        <v>49</v>
      </c>
      <c r="B53" t="str">
        <f>"""TorlysDynamics"",""Torlys Inc."",""32"",""1"",""3457931"""</f>
        <v>"TorlysDynamics","Torlys Inc.","32","1","3457931"</v>
      </c>
      <c r="C53" t="str">
        <f>"ET-24006-NT"</f>
        <v>ET-24006-NT</v>
      </c>
      <c r="D53" t="str">
        <f>"B108"</f>
        <v>B108</v>
      </c>
      <c r="E53">
        <v>1224</v>
      </c>
      <c r="F53" t="str">
        <f>"MRKU0278084"</f>
        <v>MRKU0278084</v>
      </c>
      <c r="G53" t="str">
        <f>"PALLET"</f>
        <v>PALLET</v>
      </c>
    </row>
    <row r="54" spans="1:7" x14ac:dyDescent="0.25">
      <c r="A54" t="s">
        <v>49</v>
      </c>
      <c r="B54" t="str">
        <f>"""TorlysDynamics"",""Torlys Inc."",""32"",""1"",""3457932"""</f>
        <v>"TorlysDynamics","Torlys Inc.","32","1","3457932"</v>
      </c>
      <c r="C54" t="str">
        <f>"ET-24008"</f>
        <v>ET-24008</v>
      </c>
      <c r="D54" t="str">
        <f>"B108"</f>
        <v>B108</v>
      </c>
      <c r="E54">
        <v>2448</v>
      </c>
      <c r="F54" t="str">
        <f>"MRKU0278084"</f>
        <v>MRKU0278084</v>
      </c>
      <c r="G54" t="str">
        <f>"PALLET"</f>
        <v>PALLET</v>
      </c>
    </row>
    <row r="55" spans="1:7" x14ac:dyDescent="0.25">
      <c r="A55" t="s">
        <v>49</v>
      </c>
      <c r="B55" t="str">
        <f>"""TorlysDynamics"",""Torlys Inc."",""32"",""1"",""3458023"""</f>
        <v>"TorlysDynamics","Torlys Inc.","32","1","3458023"</v>
      </c>
      <c r="C55" t="str">
        <f>"RW-FMP482-VN"</f>
        <v>RW-FMP482-VN</v>
      </c>
      <c r="D55" t="str">
        <f>"S239"</f>
        <v>S239</v>
      </c>
      <c r="E55">
        <v>29373.3</v>
      </c>
      <c r="F55" t="str">
        <f>"MRKU9904234"</f>
        <v>MRKU9904234</v>
      </c>
      <c r="G55" t="str">
        <f>"PALLET"</f>
        <v>PALLET</v>
      </c>
    </row>
    <row r="56" spans="1:7" x14ac:dyDescent="0.25">
      <c r="A56" t="s">
        <v>49</v>
      </c>
      <c r="B56" t="str">
        <f>"""TorlysDynamics"",""Torlys Inc."",""32"",""1"",""3458087"""</f>
        <v>"TorlysDynamics","Torlys Inc.","32","1","3458087"</v>
      </c>
      <c r="C56" t="str">
        <f>"EE-BA-T395"</f>
        <v>EE-BA-T395</v>
      </c>
      <c r="D56" t="str">
        <f>"K150"</f>
        <v>K150</v>
      </c>
      <c r="E56">
        <v>11808.16</v>
      </c>
      <c r="F56" t="str">
        <f>"MSBU5450615"</f>
        <v>MSBU5450615</v>
      </c>
      <c r="G56" t="str">
        <f>"PALLET"</f>
        <v>PALLET</v>
      </c>
    </row>
    <row r="57" spans="1:7" x14ac:dyDescent="0.25">
      <c r="A57" t="s">
        <v>49</v>
      </c>
      <c r="B57" t="str">
        <f>"""TorlysDynamics"",""Torlys Inc."",""32"",""1"",""3458088"""</f>
        <v>"TorlysDynamics","Torlys Inc.","32","1","3458088"</v>
      </c>
      <c r="C57" t="str">
        <f>"EE-BA-T764"</f>
        <v>EE-BA-T764</v>
      </c>
      <c r="D57" t="str">
        <f>"K150"</f>
        <v>K150</v>
      </c>
      <c r="E57">
        <v>11808.16</v>
      </c>
      <c r="F57" t="str">
        <f>"MSBU5450615"</f>
        <v>MSBU5450615</v>
      </c>
      <c r="G57" t="str">
        <f>"PALLET"</f>
        <v>PALLET</v>
      </c>
    </row>
    <row r="58" spans="1:7" x14ac:dyDescent="0.25">
      <c r="A58" t="s">
        <v>49</v>
      </c>
      <c r="B58" t="str">
        <f>"""TorlysDynamics"",""Torlys Inc."",""32"",""1"",""3458106"""</f>
        <v>"TorlysDynamics","Torlys Inc.","32","1","3458106"</v>
      </c>
      <c r="C58" t="str">
        <f>"ML74-SPV415"</f>
        <v>ML74-SPV415</v>
      </c>
      <c r="D58" t="str">
        <f>"A197"</f>
        <v>A197</v>
      </c>
      <c r="E58">
        <v>3</v>
      </c>
      <c r="F58" t="str">
        <f>"AIRWOOD 10/03"</f>
        <v>AIRWOOD 10/03</v>
      </c>
      <c r="G58" t="str">
        <f>"EACH"</f>
        <v>EACH</v>
      </c>
    </row>
    <row r="59" spans="1:7" x14ac:dyDescent="0.25">
      <c r="A59" t="s">
        <v>49</v>
      </c>
      <c r="B59" t="str">
        <f>"""TorlysDynamics"",""Torlys Inc."",""32"",""1"",""3458107"""</f>
        <v>"TorlysDynamics","Torlys Inc.","32","1","3458107"</v>
      </c>
      <c r="C59" t="str">
        <f>"ML74-SPV416"</f>
        <v>ML74-SPV416</v>
      </c>
      <c r="D59" t="str">
        <f>"A197"</f>
        <v>A197</v>
      </c>
      <c r="E59">
        <v>7</v>
      </c>
      <c r="F59" t="str">
        <f>"AIRWOOD 10/03"</f>
        <v>AIRWOOD 10/03</v>
      </c>
      <c r="G59" t="str">
        <f>"EACH"</f>
        <v>EACH</v>
      </c>
    </row>
    <row r="60" spans="1:7" x14ac:dyDescent="0.25">
      <c r="A60" t="s">
        <v>49</v>
      </c>
      <c r="B60" t="str">
        <f>"""TorlysDynamics"",""Torlys Inc."",""32"",""1"",""3458108"""</f>
        <v>"TorlysDynamics","Torlys Inc.","32","1","3458108"</v>
      </c>
      <c r="C60" t="str">
        <f>"ML81409"</f>
        <v>ML81409</v>
      </c>
      <c r="D60" t="str">
        <f>"A197"</f>
        <v>A197</v>
      </c>
      <c r="E60">
        <v>1</v>
      </c>
      <c r="F60" t="str">
        <f>"AIRWOOD 10/03"</f>
        <v>AIRWOOD 10/03</v>
      </c>
      <c r="G60" t="str">
        <f>"EACH"</f>
        <v>EACH</v>
      </c>
    </row>
    <row r="61" spans="1:7" x14ac:dyDescent="0.25">
      <c r="A61" t="s">
        <v>49</v>
      </c>
      <c r="B61" t="str">
        <f>"""TorlysDynamics"",""Torlys Inc."",""32"",""1"",""3458109"""</f>
        <v>"TorlysDynamics","Torlys Inc.","32","1","3458109"</v>
      </c>
      <c r="C61" t="str">
        <f>"ML81693"</f>
        <v>ML81693</v>
      </c>
      <c r="D61" t="str">
        <f>"A197"</f>
        <v>A197</v>
      </c>
      <c r="E61">
        <v>1</v>
      </c>
      <c r="F61" t="str">
        <f>"AIRWOOD 10/03"</f>
        <v>AIRWOOD 10/03</v>
      </c>
      <c r="G61" t="str">
        <f>"EACH"</f>
        <v>EACH</v>
      </c>
    </row>
    <row r="62" spans="1:7" x14ac:dyDescent="0.25">
      <c r="A62" t="s">
        <v>49</v>
      </c>
      <c r="B62" t="str">
        <f>"""TorlysDynamics"",""Torlys Inc."",""32"",""1"",""3458110"""</f>
        <v>"TorlysDynamics","Torlys Inc.","32","1","3458110"</v>
      </c>
      <c r="C62" t="str">
        <f>"ML81695"</f>
        <v>ML81695</v>
      </c>
      <c r="D62" t="str">
        <f>"A197"</f>
        <v>A197</v>
      </c>
      <c r="E62">
        <v>10</v>
      </c>
      <c r="F62" t="str">
        <f>"AIRWOOD 10/03"</f>
        <v>AIRWOOD 10/03</v>
      </c>
      <c r="G62" t="str">
        <f>"EACH"</f>
        <v>EACH</v>
      </c>
    </row>
    <row r="63" spans="1:7" x14ac:dyDescent="0.25">
      <c r="A63" t="s">
        <v>49</v>
      </c>
      <c r="B63" t="str">
        <f>"""TorlysDynamics"",""Torlys Inc."",""32"",""1"",""3458111"""</f>
        <v>"TorlysDynamics","Torlys Inc.","32","1","3458111"</v>
      </c>
      <c r="C63" t="str">
        <f>"ML81730"</f>
        <v>ML81730</v>
      </c>
      <c r="D63" t="str">
        <f>"A197"</f>
        <v>A197</v>
      </c>
      <c r="E63">
        <v>1</v>
      </c>
      <c r="F63" t="str">
        <f>"AIRWOOD 10/03"</f>
        <v>AIRWOOD 10/03</v>
      </c>
      <c r="G63" t="str">
        <f>"EACH"</f>
        <v>EACH</v>
      </c>
    </row>
    <row r="64" spans="1:7" x14ac:dyDescent="0.25">
      <c r="A64" t="s">
        <v>49</v>
      </c>
      <c r="B64" t="str">
        <f>"""TorlysDynamics"",""Torlys Inc."",""32"",""1"",""3458112"""</f>
        <v>"TorlysDynamics","Torlys Inc.","32","1","3458112"</v>
      </c>
      <c r="C64" t="str">
        <f>"ML81734"</f>
        <v>ML81734</v>
      </c>
      <c r="D64" t="str">
        <f>"A197"</f>
        <v>A197</v>
      </c>
      <c r="E64">
        <v>1</v>
      </c>
      <c r="F64" t="str">
        <f>"AIRWOOD 10/03"</f>
        <v>AIRWOOD 10/03</v>
      </c>
      <c r="G64" t="str">
        <f>"EACH"</f>
        <v>EACH</v>
      </c>
    </row>
    <row r="65" spans="1:7" x14ac:dyDescent="0.25">
      <c r="A65" t="s">
        <v>49</v>
      </c>
      <c r="B65" t="str">
        <f>"""TorlysDynamics"",""Torlys Inc."",""32"",""1"",""3458113"""</f>
        <v>"TorlysDynamics","Torlys Inc.","32","1","3458113"</v>
      </c>
      <c r="C65" t="str">
        <f>"ML81794"</f>
        <v>ML81794</v>
      </c>
      <c r="D65" t="str">
        <f>"A197"</f>
        <v>A197</v>
      </c>
      <c r="E65">
        <v>5</v>
      </c>
      <c r="F65" t="str">
        <f>"AIRWOOD 10/03"</f>
        <v>AIRWOOD 10/03</v>
      </c>
      <c r="G65" t="str">
        <f>"EACH"</f>
        <v>EACH</v>
      </c>
    </row>
    <row r="66" spans="1:7" x14ac:dyDescent="0.25">
      <c r="A66" t="s">
        <v>49</v>
      </c>
      <c r="B66" t="str">
        <f>"""TorlysDynamics"",""Torlys Inc."",""32"",""1"",""3458114"""</f>
        <v>"TorlysDynamics","Torlys Inc.","32","1","3458114"</v>
      </c>
      <c r="C66" t="str">
        <f>"ML81805"</f>
        <v>ML81805</v>
      </c>
      <c r="D66" t="str">
        <f>"A197"</f>
        <v>A197</v>
      </c>
      <c r="E66">
        <v>18</v>
      </c>
      <c r="F66" t="str">
        <f>"AIRWOOD 10/03"</f>
        <v>AIRWOOD 10/03</v>
      </c>
      <c r="G66" t="str">
        <f>"EACH"</f>
        <v>EACH</v>
      </c>
    </row>
    <row r="67" spans="1:7" x14ac:dyDescent="0.25">
      <c r="A67" t="s">
        <v>49</v>
      </c>
      <c r="B67" t="str">
        <f>"""TorlysDynamics"",""Torlys Inc."",""32"",""1"",""3458115"""</f>
        <v>"TorlysDynamics","Torlys Inc.","32","1","3458115"</v>
      </c>
      <c r="C67" t="str">
        <f>"ML81806"</f>
        <v>ML81806</v>
      </c>
      <c r="D67" t="str">
        <f>"A197"</f>
        <v>A197</v>
      </c>
      <c r="E67">
        <v>2</v>
      </c>
      <c r="F67" t="str">
        <f>"AIRWOOD 10/03"</f>
        <v>AIRWOOD 10/03</v>
      </c>
      <c r="G67" t="str">
        <f>"EACH"</f>
        <v>EACH</v>
      </c>
    </row>
    <row r="68" spans="1:7" x14ac:dyDescent="0.25">
      <c r="A68" t="s">
        <v>49</v>
      </c>
      <c r="B68" t="str">
        <f>"""TorlysDynamics"",""Torlys Inc."",""32"",""1"",""3458116"""</f>
        <v>"TorlysDynamics","Torlys Inc.","32","1","3458116"</v>
      </c>
      <c r="C68" t="str">
        <f>"ML81807"</f>
        <v>ML81807</v>
      </c>
      <c r="D68" t="str">
        <f>"A197"</f>
        <v>A197</v>
      </c>
      <c r="E68">
        <v>2</v>
      </c>
      <c r="F68" t="str">
        <f>"AIRWOOD 10/03"</f>
        <v>AIRWOOD 10/03</v>
      </c>
      <c r="G68" t="str">
        <f>"EACH"</f>
        <v>EACH</v>
      </c>
    </row>
    <row r="69" spans="1:7" x14ac:dyDescent="0.25">
      <c r="A69" t="s">
        <v>49</v>
      </c>
      <c r="B69" t="str">
        <f>"""TorlysDynamics"",""Torlys Inc."",""32"",""1"",""3458117"""</f>
        <v>"TorlysDynamics","Torlys Inc.","32","1","3458117"</v>
      </c>
      <c r="C69" t="str">
        <f>"ML81808"</f>
        <v>ML81808</v>
      </c>
      <c r="D69" t="str">
        <f>"A197"</f>
        <v>A197</v>
      </c>
      <c r="E69">
        <v>1</v>
      </c>
      <c r="F69" t="str">
        <f>"AIRWOOD 10/03"</f>
        <v>AIRWOOD 10/03</v>
      </c>
      <c r="G69" t="str">
        <f>"EACH"</f>
        <v>EACH</v>
      </c>
    </row>
    <row r="70" spans="1:7" x14ac:dyDescent="0.25">
      <c r="A70" t="s">
        <v>49</v>
      </c>
      <c r="B70" t="str">
        <f>"""TorlysDynamics"",""Torlys Inc."",""32"",""1"",""3458118"""</f>
        <v>"TorlysDynamics","Torlys Inc.","32","1","3458118"</v>
      </c>
      <c r="C70" t="str">
        <f>"ML81909"</f>
        <v>ML81909</v>
      </c>
      <c r="D70" t="str">
        <f>"A197"</f>
        <v>A197</v>
      </c>
      <c r="E70">
        <v>1</v>
      </c>
      <c r="F70" t="str">
        <f>"AIRWOOD 10/03"</f>
        <v>AIRWOOD 10/03</v>
      </c>
      <c r="G70" t="str">
        <f>"EACH"</f>
        <v>EACH</v>
      </c>
    </row>
    <row r="71" spans="1:7" x14ac:dyDescent="0.25">
      <c r="A71" t="s">
        <v>49</v>
      </c>
      <c r="B71" t="str">
        <f>"""TorlysDynamics"",""Torlys Inc."",""32"",""1"",""3458119"""</f>
        <v>"TorlysDynamics","Torlys Inc.","32","1","3458119"</v>
      </c>
      <c r="C71" t="str">
        <f>"ML85541"</f>
        <v>ML85541</v>
      </c>
      <c r="D71" t="str">
        <f>"A197"</f>
        <v>A197</v>
      </c>
      <c r="E71">
        <v>7</v>
      </c>
      <c r="F71" t="str">
        <f>"AIRWOOD 10/03"</f>
        <v>AIRWOOD 10/03</v>
      </c>
      <c r="G71" t="str">
        <f>"EACH"</f>
        <v>EACH</v>
      </c>
    </row>
    <row r="72" spans="1:7" x14ac:dyDescent="0.25">
      <c r="A72" t="s">
        <v>49</v>
      </c>
      <c r="B72" t="str">
        <f>"""TorlysDynamics"",""Torlys Inc."",""32"",""1"",""3458120"""</f>
        <v>"TorlysDynamics","Torlys Inc.","32","1","3458120"</v>
      </c>
      <c r="C72" t="str">
        <f>"ML85871"</f>
        <v>ML85871</v>
      </c>
      <c r="D72" t="str">
        <f>"A197"</f>
        <v>A197</v>
      </c>
      <c r="E72">
        <v>10</v>
      </c>
      <c r="F72" t="str">
        <f>"AIRWOOD 10/03"</f>
        <v>AIRWOOD 10/03</v>
      </c>
      <c r="G72" t="str">
        <f>"EACH"</f>
        <v>EACH</v>
      </c>
    </row>
    <row r="73" spans="1:7" x14ac:dyDescent="0.25">
      <c r="A73" t="s">
        <v>49</v>
      </c>
      <c r="B73" t="str">
        <f>"""TorlysDynamics"",""Torlys Inc."",""32"",""1"",""3458121"""</f>
        <v>"TorlysDynamics","Torlys Inc.","32","1","3458121"</v>
      </c>
      <c r="C73" t="str">
        <f>"ML81868"</f>
        <v>ML81868</v>
      </c>
      <c r="D73" t="str">
        <f>"A197"</f>
        <v>A197</v>
      </c>
      <c r="E73">
        <v>6</v>
      </c>
      <c r="F73" t="str">
        <f>"AIRWOOD 10/03"</f>
        <v>AIRWOOD 10/03</v>
      </c>
      <c r="G73" t="str">
        <f>"EACH"</f>
        <v>EACH</v>
      </c>
    </row>
    <row r="74" spans="1:7" x14ac:dyDescent="0.25">
      <c r="A74" t="s">
        <v>49</v>
      </c>
      <c r="B74" t="str">
        <f>"""TorlysDynamics"",""Torlys Inc."",""32"",""1"",""3458122"""</f>
        <v>"TorlysDynamics","Torlys Inc.","32","1","3458122"</v>
      </c>
      <c r="C74" t="str">
        <f>"ML81871"</f>
        <v>ML81871</v>
      </c>
      <c r="D74" t="str">
        <f>"A197"</f>
        <v>A197</v>
      </c>
      <c r="E74">
        <v>3</v>
      </c>
      <c r="F74" t="str">
        <f>"AIRWOOD 10/03"</f>
        <v>AIRWOOD 10/03</v>
      </c>
      <c r="G74" t="str">
        <f>"EACH"</f>
        <v>EACH</v>
      </c>
    </row>
    <row r="75" spans="1:7" x14ac:dyDescent="0.25">
      <c r="A75" t="s">
        <v>49</v>
      </c>
      <c r="B75" t="str">
        <f>"""TorlysDynamics"",""Torlys Inc."",""32"",""1"",""3458123"""</f>
        <v>"TorlysDynamics","Torlys Inc.","32","1","3458123"</v>
      </c>
      <c r="C75" t="str">
        <f>"ML81873"</f>
        <v>ML81873</v>
      </c>
      <c r="D75" t="str">
        <f>"A197"</f>
        <v>A197</v>
      </c>
      <c r="E75">
        <v>2</v>
      </c>
      <c r="F75" t="str">
        <f>"AIRWOOD 10/03"</f>
        <v>AIRWOOD 10/03</v>
      </c>
      <c r="G75" t="str">
        <f>"EACH"</f>
        <v>EACH</v>
      </c>
    </row>
    <row r="76" spans="1:7" x14ac:dyDescent="0.25">
      <c r="A76" t="s">
        <v>49</v>
      </c>
      <c r="B76" t="str">
        <f>"""TorlysDynamics"",""Torlys Inc."",""32"",""1"",""3458124"""</f>
        <v>"TorlysDynamics","Torlys Inc.","32","1","3458124"</v>
      </c>
      <c r="C76" t="str">
        <f>"ML81876"</f>
        <v>ML81876</v>
      </c>
      <c r="D76" t="str">
        <f>"A197"</f>
        <v>A197</v>
      </c>
      <c r="E76">
        <v>3</v>
      </c>
      <c r="F76" t="str">
        <f>"AIRWOOD 10/03"</f>
        <v>AIRWOOD 10/03</v>
      </c>
      <c r="G76" t="str">
        <f>"EACH"</f>
        <v>EACH</v>
      </c>
    </row>
    <row r="77" spans="1:7" x14ac:dyDescent="0.25">
      <c r="A77" t="s">
        <v>49</v>
      </c>
      <c r="B77" t="str">
        <f>"""TorlysDynamics"",""Torlys Inc."",""32"",""1"",""3458256"""</f>
        <v>"TorlysDynamics","Torlys Inc.","32","1","3458256"</v>
      </c>
      <c r="C77" t="str">
        <f>"MK-BL-TL322"</f>
        <v>MK-BL-TL322</v>
      </c>
      <c r="D77" t="str">
        <f>"L136"</f>
        <v>L136</v>
      </c>
      <c r="E77">
        <v>159</v>
      </c>
      <c r="F77" t="str">
        <f>"MKTG128345"</f>
        <v>MKTG128345</v>
      </c>
      <c r="G77" t="str">
        <f>"SET"</f>
        <v>SET</v>
      </c>
    </row>
    <row r="78" spans="1:7" x14ac:dyDescent="0.25">
      <c r="A78" t="s">
        <v>49</v>
      </c>
      <c r="B78" t="str">
        <f>"""TorlysDynamics"",""Torlys Inc."",""32"",""1"",""3458257"""</f>
        <v>"TorlysDynamics","Torlys Inc.","32","1","3458257"</v>
      </c>
      <c r="C78" t="str">
        <f>"MK-BL-TL415"</f>
        <v>MK-BL-TL415</v>
      </c>
      <c r="D78" t="str">
        <f>"L136"</f>
        <v>L136</v>
      </c>
      <c r="E78">
        <v>54</v>
      </c>
      <c r="F78" t="str">
        <f>"MKTG128345"</f>
        <v>MKTG128345</v>
      </c>
      <c r="G78" t="str">
        <f>"EACH"</f>
        <v>EACH</v>
      </c>
    </row>
    <row r="79" spans="1:7" x14ac:dyDescent="0.25">
      <c r="A79" t="s">
        <v>49</v>
      </c>
      <c r="B79" t="str">
        <f>"""TorlysDynamics"",""Torlys Inc."",""32"",""1"",""3458258"""</f>
        <v>"TorlysDynamics","Torlys Inc.","32","1","3458258"</v>
      </c>
      <c r="C79" t="str">
        <f>"MK-BL-TL388"</f>
        <v>MK-BL-TL388</v>
      </c>
      <c r="D79" t="str">
        <f>"L136"</f>
        <v>L136</v>
      </c>
      <c r="E79">
        <v>159</v>
      </c>
      <c r="F79" t="str">
        <f>"MKTG128345"</f>
        <v>MKTG128345</v>
      </c>
      <c r="G79" t="str">
        <f>"SET"</f>
        <v>SET</v>
      </c>
    </row>
    <row r="80" spans="1:7" x14ac:dyDescent="0.25">
      <c r="A80" t="s">
        <v>49</v>
      </c>
      <c r="B80" t="str">
        <f>"""TorlysDynamics"",""Torlys Inc."",""32"",""1"",""3458259"""</f>
        <v>"TorlysDynamics","Torlys Inc.","32","1","3458259"</v>
      </c>
      <c r="C80" t="str">
        <f>"MK-BL-TL414"</f>
        <v>MK-BL-TL414</v>
      </c>
      <c r="D80" t="str">
        <f>"L136"</f>
        <v>L136</v>
      </c>
      <c r="E80">
        <v>54</v>
      </c>
      <c r="F80" t="str">
        <f>"MKTG128345"</f>
        <v>MKTG128345</v>
      </c>
      <c r="G80" t="str">
        <f>"EACH"</f>
        <v>EACH</v>
      </c>
    </row>
    <row r="81" spans="1:7" x14ac:dyDescent="0.25">
      <c r="A81" t="s">
        <v>49</v>
      </c>
      <c r="B81" t="str">
        <f>"""TorlysDynamics"",""Torlys Inc."",""32"",""1"",""3458262"""</f>
        <v>"TorlysDynamics","Torlys Inc.","32","1","3458262"</v>
      </c>
      <c r="C81" t="str">
        <f>"BD18-GE007"</f>
        <v>BD18-GE007</v>
      </c>
      <c r="D81" t="str">
        <f>"L136"</f>
        <v>L136</v>
      </c>
      <c r="E81">
        <v>621</v>
      </c>
      <c r="F81" t="str">
        <f>"MKTG128720"</f>
        <v>MKTG128720</v>
      </c>
      <c r="G81" t="str">
        <f>"EACH"</f>
        <v>EACH</v>
      </c>
    </row>
    <row r="82" spans="1:7" x14ac:dyDescent="0.25">
      <c r="A82" t="s">
        <v>49</v>
      </c>
      <c r="B82" t="str">
        <f>"""TorlysDynamics"",""Torlys Inc."",""32"",""1"",""3458263"""</f>
        <v>"TorlysDynamics","Torlys Inc.","32","1","3458263"</v>
      </c>
      <c r="C82" t="str">
        <f>"BD18-GE008"</f>
        <v>BD18-GE008</v>
      </c>
      <c r="D82" t="str">
        <f>"L136"</f>
        <v>L136</v>
      </c>
      <c r="E82">
        <v>106</v>
      </c>
      <c r="F82" t="str">
        <f>"MKTG128720"</f>
        <v>MKTG128720</v>
      </c>
      <c r="G82" t="str">
        <f>"EACH"</f>
        <v>EACH</v>
      </c>
    </row>
    <row r="83" spans="1:7" x14ac:dyDescent="0.25">
      <c r="A83" t="s">
        <v>49</v>
      </c>
      <c r="B83" t="str">
        <f>"""TorlysDynamics"",""Torlys Inc."",""32"",""1"",""3458517"""</f>
        <v>"TorlysDynamics","Torlys Inc.","32","1","3458517"</v>
      </c>
      <c r="C83" t="str">
        <f>"EW-27021"</f>
        <v>EW-27021</v>
      </c>
      <c r="D83" t="str">
        <f>"B108"</f>
        <v>B108</v>
      </c>
      <c r="E83">
        <v>1531.98</v>
      </c>
      <c r="F83" t="str">
        <f>"BEAU6289074"</f>
        <v>BEAU6289074</v>
      </c>
      <c r="G83" t="str">
        <f>"PALLET"</f>
        <v>PALLET</v>
      </c>
    </row>
    <row r="84" spans="1:7" x14ac:dyDescent="0.25">
      <c r="A84" t="s">
        <v>49</v>
      </c>
      <c r="B84" t="str">
        <f>"""TorlysDynamics"",""Torlys Inc."",""32"",""1"",""3458518"""</f>
        <v>"TorlysDynamics","Torlys Inc.","32","1","3458518"</v>
      </c>
      <c r="C84" t="str">
        <f>"EW-DP552"</f>
        <v>EW-DP552</v>
      </c>
      <c r="D84" t="str">
        <f>"B108"</f>
        <v>B108</v>
      </c>
      <c r="E84">
        <v>19619.599999999999</v>
      </c>
      <c r="F84" t="str">
        <f>"BEAU6289074"</f>
        <v>BEAU6289074</v>
      </c>
      <c r="G84" t="str">
        <f>"PALLET"</f>
        <v>PALLET</v>
      </c>
    </row>
    <row r="85" spans="1:7" x14ac:dyDescent="0.25">
      <c r="A85" t="s">
        <v>49</v>
      </c>
      <c r="B85" t="str">
        <f>"""TorlysDynamics"",""Torlys Inc."",""32"",""1"",""3458519"""</f>
        <v>"TorlysDynamics","Torlys Inc.","32","1","3458519"</v>
      </c>
      <c r="C85" t="str">
        <f>"MESP-411-NB"</f>
        <v>MESP-411-NB</v>
      </c>
      <c r="D85" t="str">
        <f>"B108"</f>
        <v>B108</v>
      </c>
      <c r="E85">
        <v>10723.86</v>
      </c>
      <c r="F85" t="str">
        <f>"BEAU6289074"</f>
        <v>BEAU6289074</v>
      </c>
      <c r="G85" t="str">
        <f>"PALLET"</f>
        <v>PALLET</v>
      </c>
    </row>
    <row r="86" spans="1:7" x14ac:dyDescent="0.25">
      <c r="A86" t="s">
        <v>49</v>
      </c>
      <c r="B86" t="str">
        <f>"""TorlysDynamics"",""Torlys Inc."",""32"",""1"",""3459081"""</f>
        <v>"TorlysDynamics","Torlys Inc.","32","1","3459081"</v>
      </c>
      <c r="C86" t="str">
        <f>"EW-DP553"</f>
        <v>EW-DP553</v>
      </c>
      <c r="D86" t="str">
        <f>"B108"</f>
        <v>B108</v>
      </c>
      <c r="E86">
        <v>9055.2000000000007</v>
      </c>
      <c r="F86" t="str">
        <f>"SMCU1241425"</f>
        <v>SMCU1241425</v>
      </c>
      <c r="G86" t="str">
        <f>"PALLET"</f>
        <v>PALLET</v>
      </c>
    </row>
    <row r="87" spans="1:7" x14ac:dyDescent="0.25">
      <c r="A87" t="s">
        <v>49</v>
      </c>
      <c r="B87" t="str">
        <f>"""TorlysDynamics"",""Torlys Inc."",""32"",""1"",""3459089"""</f>
        <v>"TorlysDynamics","Torlys Inc.","32","1","3459089"</v>
      </c>
      <c r="C87" t="str">
        <f>"EW-DP555"</f>
        <v>EW-DP555</v>
      </c>
      <c r="D87" t="str">
        <f>"B108"</f>
        <v>B108</v>
      </c>
      <c r="E87">
        <v>7546</v>
      </c>
      <c r="F87" t="str">
        <f>"SMCU1241425"</f>
        <v>SMCU1241425</v>
      </c>
      <c r="G87" t="str">
        <f>"PALLET"</f>
        <v>PALLET</v>
      </c>
    </row>
    <row r="88" spans="1:7" x14ac:dyDescent="0.25">
      <c r="A88" t="s">
        <v>49</v>
      </c>
      <c r="B88" t="str">
        <f>"""TorlysDynamics"",""Torlys Inc."",""32"",""1"",""3459090"""</f>
        <v>"TorlysDynamics","Torlys Inc.","32","1","3459090"</v>
      </c>
      <c r="C88" t="str">
        <f>"MESP-410-NB"</f>
        <v>MESP-410-NB</v>
      </c>
      <c r="D88" t="str">
        <f>"B108"</f>
        <v>B108</v>
      </c>
      <c r="E88">
        <v>3063.96</v>
      </c>
      <c r="F88" t="str">
        <f>"SMCU1241425"</f>
        <v>SMCU1241425</v>
      </c>
      <c r="G88" t="str">
        <f>"PALLET"</f>
        <v>PALLET</v>
      </c>
    </row>
    <row r="89" spans="1:7" x14ac:dyDescent="0.25">
      <c r="A89" t="s">
        <v>49</v>
      </c>
      <c r="B89" t="str">
        <f>"""TorlysDynamics"",""Torlys Inc."",""32"",""1"",""3459091"""</f>
        <v>"TorlysDynamics","Torlys Inc.","32","1","3459091"</v>
      </c>
      <c r="C89" t="str">
        <f>"MESP-414-NB"</f>
        <v>MESP-414-NB</v>
      </c>
      <c r="D89" t="str">
        <f>"B108"</f>
        <v>B108</v>
      </c>
      <c r="E89">
        <v>12255.84</v>
      </c>
      <c r="F89" t="str">
        <f>"SMCU1241425"</f>
        <v>SMCU1241425</v>
      </c>
      <c r="G89" t="str">
        <f>"PALLET"</f>
        <v>PALLET</v>
      </c>
    </row>
    <row r="90" spans="1:7" x14ac:dyDescent="0.25">
      <c r="A90" t="s">
        <v>49</v>
      </c>
      <c r="B90" t="str">
        <f>"""TorlysDynamics"",""Torlys Inc."",""32"",""1"",""3459205"""</f>
        <v>"TorlysDynamics","Torlys Inc.","32","1","3459205"</v>
      </c>
      <c r="C90" t="str">
        <f>"QS-UM1405"</f>
        <v>QS-UM1405</v>
      </c>
      <c r="D90" t="str">
        <f>"U114"</f>
        <v>U114</v>
      </c>
      <c r="E90">
        <v>5154</v>
      </c>
      <c r="F90" t="str">
        <f>"OOCU8005118"</f>
        <v>OOCU8005118</v>
      </c>
      <c r="G90" t="str">
        <f>"PALLET"</f>
        <v>PALLET</v>
      </c>
    </row>
    <row r="91" spans="1:7" x14ac:dyDescent="0.25">
      <c r="A91" t="s">
        <v>49</v>
      </c>
      <c r="B91" t="str">
        <f>"""TorlysDynamics"",""Torlys Inc."",""32"",""1"",""3459206"""</f>
        <v>"TorlysDynamics","Torlys Inc.","32","1","3459206"</v>
      </c>
      <c r="C91" t="str">
        <f>"QS-UM5796"</f>
        <v>QS-UM5796</v>
      </c>
      <c r="D91" t="str">
        <f>"U114"</f>
        <v>U114</v>
      </c>
      <c r="E91">
        <v>5154</v>
      </c>
      <c r="F91" t="str">
        <f>"OOCU8005118"</f>
        <v>OOCU8005118</v>
      </c>
      <c r="G91" t="str">
        <f>"PALLET"</f>
        <v>PALLET</v>
      </c>
    </row>
    <row r="92" spans="1:7" x14ac:dyDescent="0.25">
      <c r="A92" t="s">
        <v>49</v>
      </c>
      <c r="B92" t="str">
        <f>"""TorlysDynamics"",""Torlys Inc."",""32"",""1"",""3459207"""</f>
        <v>"TorlysDynamics","Torlys Inc.","32","1","3459207"</v>
      </c>
      <c r="C92" t="str">
        <f>"QS-UM5801"</f>
        <v>QS-UM5801</v>
      </c>
      <c r="D92" t="str">
        <f>"U114"</f>
        <v>U114</v>
      </c>
      <c r="E92">
        <v>10308</v>
      </c>
      <c r="F92" t="str">
        <f>"OOCU8005118"</f>
        <v>OOCU8005118</v>
      </c>
      <c r="G92" t="str">
        <f>"PALLET"</f>
        <v>PALLET</v>
      </c>
    </row>
    <row r="93" spans="1:7" x14ac:dyDescent="0.25">
      <c r="A93" t="s">
        <v>49</v>
      </c>
      <c r="B93" t="str">
        <f>"""TorlysDynamics"",""Torlys Inc."",""32"",""1"",""3459208"""</f>
        <v>"TorlysDynamics","Torlys Inc.","32","1","3459208"</v>
      </c>
      <c r="C93" t="str">
        <f>"TL-EL3574"</f>
        <v>TL-EL3574</v>
      </c>
      <c r="D93" t="str">
        <f>"U114"</f>
        <v>U114</v>
      </c>
      <c r="E93">
        <v>17798.400000000001</v>
      </c>
      <c r="F93" t="str">
        <f>"OOCU8005118"</f>
        <v>OOCU8005118</v>
      </c>
      <c r="G93" t="str">
        <f>"PALLET"</f>
        <v>PALLET</v>
      </c>
    </row>
    <row r="94" spans="1:7" x14ac:dyDescent="0.25">
      <c r="A94" t="s">
        <v>49</v>
      </c>
      <c r="B94" t="str">
        <f>"""TorlysDynamics"",""Torlys Inc."",""32"",""1"",""3459211"""</f>
        <v>"TorlysDynamics","Torlys Inc.","32","1","3459211"</v>
      </c>
      <c r="C94" t="str">
        <f>"QS-UM1405"</f>
        <v>QS-UM1405</v>
      </c>
      <c r="D94" t="str">
        <f>"U114"</f>
        <v>U114</v>
      </c>
      <c r="E94">
        <v>15462</v>
      </c>
      <c r="F94" t="str">
        <f>"TXGU8056200"</f>
        <v>TXGU8056200</v>
      </c>
      <c r="G94" t="str">
        <f>"PALLET"</f>
        <v>PALLET</v>
      </c>
    </row>
    <row r="95" spans="1:7" x14ac:dyDescent="0.25">
      <c r="A95" t="s">
        <v>49</v>
      </c>
      <c r="B95" t="str">
        <f>"""TorlysDynamics"",""Torlys Inc."",""32"",""1"",""3459212"""</f>
        <v>"TorlysDynamics","Torlys Inc.","32","1","3459212"</v>
      </c>
      <c r="C95" t="str">
        <f>"QS-UM1655"</f>
        <v>QS-UM1655</v>
      </c>
      <c r="D95" t="str">
        <f>"U114"</f>
        <v>U114</v>
      </c>
      <c r="E95">
        <v>5154</v>
      </c>
      <c r="F95" t="str">
        <f>"TXGU8056200"</f>
        <v>TXGU8056200</v>
      </c>
      <c r="G95" t="str">
        <f>"PALLET"</f>
        <v>PALLET</v>
      </c>
    </row>
    <row r="96" spans="1:7" x14ac:dyDescent="0.25">
      <c r="A96" t="s">
        <v>49</v>
      </c>
      <c r="B96" t="str">
        <f>"""TorlysDynamics"",""Torlys Inc."",""32"",""1"",""3459213"""</f>
        <v>"TorlysDynamics","Torlys Inc.","32","1","3459213"</v>
      </c>
      <c r="C96" t="str">
        <f>"TL-GV511-PEFC"</f>
        <v>TL-GV511-PEFC</v>
      </c>
      <c r="D96" t="str">
        <f>"U114"</f>
        <v>U114</v>
      </c>
      <c r="E96">
        <v>8602.44</v>
      </c>
      <c r="F96" t="str">
        <f>"TXGU8056200"</f>
        <v>TXGU8056200</v>
      </c>
      <c r="G96" t="str">
        <f>"PALLET"</f>
        <v>PALLET</v>
      </c>
    </row>
    <row r="97" spans="1:7" x14ac:dyDescent="0.25">
      <c r="A97" t="s">
        <v>49</v>
      </c>
      <c r="B97" t="str">
        <f>"""TorlysDynamics"",""Torlys Inc."",""32"",""1"",""3459214"""</f>
        <v>"TorlysDynamics","Torlys Inc.","32","1","3459214"</v>
      </c>
      <c r="C97" t="str">
        <f>"TL-GV514-PEFC"</f>
        <v>TL-GV514-PEFC</v>
      </c>
      <c r="D97" t="str">
        <f>"U114"</f>
        <v>U114</v>
      </c>
      <c r="E97">
        <v>6144.6</v>
      </c>
      <c r="F97" t="str">
        <f>"TXGU8056200"</f>
        <v>TXGU8056200</v>
      </c>
      <c r="G97" t="str">
        <f>"PALLET"</f>
        <v>PALLET</v>
      </c>
    </row>
    <row r="98" spans="1:7" x14ac:dyDescent="0.25">
      <c r="A98" t="s">
        <v>49</v>
      </c>
      <c r="B98" t="str">
        <f>"""TorlysDynamics"",""Torlys Inc."",""32"",""1"",""3459221"""</f>
        <v>"TorlysDynamics","Torlys Inc.","32","1","3459221"</v>
      </c>
      <c r="C98" t="str">
        <f>"QS-UM1405"</f>
        <v>QS-UM1405</v>
      </c>
      <c r="D98" t="str">
        <f>"U114"</f>
        <v>U114</v>
      </c>
      <c r="E98">
        <v>5154</v>
      </c>
      <c r="F98" t="str">
        <f>"RFCU4075908"</f>
        <v>RFCU4075908</v>
      </c>
      <c r="G98" t="str">
        <f>"PALLET"</f>
        <v>PALLET</v>
      </c>
    </row>
    <row r="99" spans="1:7" x14ac:dyDescent="0.25">
      <c r="A99" t="s">
        <v>49</v>
      </c>
      <c r="B99" t="str">
        <f>"""TorlysDynamics"",""Torlys Inc."",""32"",""1"",""3459222"""</f>
        <v>"TorlysDynamics","Torlys Inc.","32","1","3459222"</v>
      </c>
      <c r="C99" t="str">
        <f>"QS-UM1655"</f>
        <v>QS-UM1655</v>
      </c>
      <c r="D99" t="str">
        <f>"U114"</f>
        <v>U114</v>
      </c>
      <c r="E99">
        <v>10308</v>
      </c>
      <c r="F99" t="str">
        <f>"RFCU4075908"</f>
        <v>RFCU4075908</v>
      </c>
      <c r="G99" t="str">
        <f>"PALLET"</f>
        <v>PALLET</v>
      </c>
    </row>
    <row r="100" spans="1:7" x14ac:dyDescent="0.25">
      <c r="A100" t="s">
        <v>49</v>
      </c>
      <c r="B100" t="str">
        <f>"""TorlysDynamics"",""Torlys Inc."",""32"",""1"",""3459223"""</f>
        <v>"TorlysDynamics","Torlys Inc.","32","1","3459223"</v>
      </c>
      <c r="C100" t="str">
        <f>"QS-UM5789"</f>
        <v>QS-UM5789</v>
      </c>
      <c r="D100" t="str">
        <f>"U114"</f>
        <v>U114</v>
      </c>
      <c r="E100">
        <v>3092.4</v>
      </c>
      <c r="F100" t="str">
        <f>"RFCU4075908"</f>
        <v>RFCU4075908</v>
      </c>
      <c r="G100" t="str">
        <f>"PALLET"</f>
        <v>PALLET</v>
      </c>
    </row>
    <row r="101" spans="1:7" x14ac:dyDescent="0.25">
      <c r="A101" t="s">
        <v>49</v>
      </c>
      <c r="B101" t="str">
        <f>"""TorlysDynamics"",""Torlys Inc."",""32"",""1"",""3459224"""</f>
        <v>"TorlysDynamics","Torlys Inc.","32","1","3459224"</v>
      </c>
      <c r="C101" t="str">
        <f>"QS-UM5801"</f>
        <v>QS-UM5801</v>
      </c>
      <c r="D101" t="str">
        <f>"U114"</f>
        <v>U114</v>
      </c>
      <c r="E101">
        <v>3092.4</v>
      </c>
      <c r="F101" t="str">
        <f>"RFCU4075908"</f>
        <v>RFCU4075908</v>
      </c>
      <c r="G101" t="str">
        <f>"PALLET"</f>
        <v>PALLET</v>
      </c>
    </row>
    <row r="102" spans="1:7" x14ac:dyDescent="0.25">
      <c r="A102" t="s">
        <v>49</v>
      </c>
      <c r="B102" t="str">
        <f>"""TorlysDynamics"",""Torlys Inc."",""32"",""1"",""3459225"""</f>
        <v>"TorlysDynamics","Torlys Inc.","32","1","3459225"</v>
      </c>
      <c r="C102" t="str">
        <f>"TL-EL3990"</f>
        <v>TL-EL3990</v>
      </c>
      <c r="D102" t="str">
        <f>"U114"</f>
        <v>U114</v>
      </c>
      <c r="E102">
        <v>15573.6</v>
      </c>
      <c r="F102" t="str">
        <f>"RFCU4075908"</f>
        <v>RFCU4075908</v>
      </c>
      <c r="G102" t="str">
        <f>"PALLET"</f>
        <v>PALLET</v>
      </c>
    </row>
    <row r="103" spans="1:7" x14ac:dyDescent="0.25">
      <c r="A103" t="s">
        <v>49</v>
      </c>
      <c r="B103" t="str">
        <f>"""TorlysDynamics"",""Torlys Inc."",""32"",""1"",""3459787"""</f>
        <v>"TorlysDynamics","Torlys Inc.","32","1","3459787"</v>
      </c>
      <c r="C103" t="str">
        <f>"BD18-EW-25005"</f>
        <v>BD18-EW-25005</v>
      </c>
      <c r="D103" t="str">
        <f>"T910"</f>
        <v>T910</v>
      </c>
      <c r="E103">
        <v>1</v>
      </c>
      <c r="F103" t="str">
        <f>""</f>
        <v/>
      </c>
      <c r="G103" t="str">
        <f>"EACH"</f>
        <v>EACH</v>
      </c>
    </row>
    <row r="104" spans="1:7" x14ac:dyDescent="0.25">
      <c r="A104" t="s">
        <v>49</v>
      </c>
      <c r="B104" t="str">
        <f>"""TorlysDynamics"",""Torlys Inc."",""32"",""1"",""3459788"""</f>
        <v>"TorlysDynamics","Torlys Inc.","32","1","3459788"</v>
      </c>
      <c r="C104" t="str">
        <f>"BD18-EE-BA-T736"</f>
        <v>BD18-EE-BA-T736</v>
      </c>
      <c r="D104" t="str">
        <f>"T910"</f>
        <v>T910</v>
      </c>
      <c r="E104">
        <v>1</v>
      </c>
      <c r="F104" t="str">
        <f>""</f>
        <v/>
      </c>
      <c r="G104" t="str">
        <f>"EACH"</f>
        <v>EACH</v>
      </c>
    </row>
    <row r="105" spans="1:7" x14ac:dyDescent="0.25">
      <c r="A105" t="s">
        <v>49</v>
      </c>
      <c r="B105" t="str">
        <f>"""TorlysDynamics"",""Torlys Inc."",""32"",""1"",""3459789"""</f>
        <v>"TorlysDynamics","Torlys Inc.","32","1","3459789"</v>
      </c>
      <c r="C105" t="str">
        <f>"BD18-EE-BA-T756"</f>
        <v>BD18-EE-BA-T756</v>
      </c>
      <c r="D105" t="str">
        <f>"T910"</f>
        <v>T910</v>
      </c>
      <c r="E105">
        <v>1</v>
      </c>
      <c r="F105" t="str">
        <f>""</f>
        <v/>
      </c>
      <c r="G105" t="str">
        <f>"EACH"</f>
        <v>EACH</v>
      </c>
    </row>
    <row r="106" spans="1:7" x14ac:dyDescent="0.25">
      <c r="A106" t="s">
        <v>49</v>
      </c>
      <c r="B106" t="str">
        <f>"""TorlysDynamics"",""Torlys Inc."",""32"",""1"",""3459790"""</f>
        <v>"TorlysDynamics","Torlys Inc.","32","1","3459790"</v>
      </c>
      <c r="C106" t="str">
        <f>"BD18-ET-24006-NT"</f>
        <v>BD18-ET-24006-NT</v>
      </c>
      <c r="D106" t="str">
        <f>"T910"</f>
        <v>T910</v>
      </c>
      <c r="E106">
        <v>2</v>
      </c>
      <c r="F106" t="str">
        <f>""</f>
        <v/>
      </c>
      <c r="G106" t="str">
        <f>"EACH"</f>
        <v>EACH</v>
      </c>
    </row>
    <row r="107" spans="1:7" x14ac:dyDescent="0.25">
      <c r="A107" t="s">
        <v>49</v>
      </c>
      <c r="B107" t="str">
        <f>"""TorlysDynamics"",""Torlys Inc."",""32"",""1"",""3459791"""</f>
        <v>"TorlysDynamics","Torlys Inc.","32","1","3459791"</v>
      </c>
      <c r="C107" t="str">
        <f>"BD18-ET-24008"</f>
        <v>BD18-ET-24008</v>
      </c>
      <c r="D107" t="str">
        <f>"T910"</f>
        <v>T910</v>
      </c>
      <c r="E107">
        <v>1</v>
      </c>
      <c r="F107" t="str">
        <f>""</f>
        <v/>
      </c>
      <c r="G107" t="str">
        <f>"EACH"</f>
        <v>EACH</v>
      </c>
    </row>
    <row r="108" spans="1:7" x14ac:dyDescent="0.25">
      <c r="A108" t="s">
        <v>49</v>
      </c>
      <c r="B108" t="str">
        <f>"""TorlysDynamics"",""Torlys Inc."",""32"",""1"",""3459792"""</f>
        <v>"TorlysDynamics","Torlys Inc.","32","1","3459792"</v>
      </c>
      <c r="C108" t="str">
        <f>"BD18-ET-24012"</f>
        <v>BD18-ET-24012</v>
      </c>
      <c r="D108" t="str">
        <f>"T910"</f>
        <v>T910</v>
      </c>
      <c r="E108">
        <v>1</v>
      </c>
      <c r="F108" t="str">
        <f>""</f>
        <v/>
      </c>
      <c r="G108" t="str">
        <f>"EACH"</f>
        <v>EACH</v>
      </c>
    </row>
    <row r="109" spans="1:7" x14ac:dyDescent="0.25">
      <c r="A109" t="s">
        <v>49</v>
      </c>
      <c r="B109" t="str">
        <f>"""TorlysDynamics"",""Torlys Inc."",""32"",""1"",""3459793"""</f>
        <v>"TorlysDynamics","Torlys Inc.","32","1","3459793"</v>
      </c>
      <c r="C109" t="str">
        <f>"BD18-ET-24013"</f>
        <v>BD18-ET-24013</v>
      </c>
      <c r="D109" t="str">
        <f>"T910"</f>
        <v>T910</v>
      </c>
      <c r="E109">
        <v>1</v>
      </c>
      <c r="F109" t="str">
        <f>""</f>
        <v/>
      </c>
      <c r="G109" t="str">
        <f>"EACH"</f>
        <v>EACH</v>
      </c>
    </row>
    <row r="110" spans="1:7" x14ac:dyDescent="0.25">
      <c r="A110" t="s">
        <v>49</v>
      </c>
      <c r="B110" t="str">
        <f>"""TorlysDynamics"",""Torlys Inc."",""32"",""1"",""3459794"""</f>
        <v>"TorlysDynamics","Torlys Inc.","32","1","3459794"</v>
      </c>
      <c r="C110" t="str">
        <f>"BD18-EW-23001"</f>
        <v>BD18-EW-23001</v>
      </c>
      <c r="D110" t="str">
        <f>"T910"</f>
        <v>T910</v>
      </c>
      <c r="E110">
        <v>1</v>
      </c>
      <c r="F110" t="str">
        <f>""</f>
        <v/>
      </c>
      <c r="G110" t="str">
        <f>"EACH"</f>
        <v>EACH</v>
      </c>
    </row>
    <row r="111" spans="1:7" x14ac:dyDescent="0.25">
      <c r="A111" t="s">
        <v>49</v>
      </c>
      <c r="B111" t="str">
        <f>"""TorlysDynamics"",""Torlys Inc."",""32"",""1"",""3459795"""</f>
        <v>"TorlysDynamics","Torlys Inc.","32","1","3459795"</v>
      </c>
      <c r="C111" t="str">
        <f>"BD18-EW-23007"</f>
        <v>BD18-EW-23007</v>
      </c>
      <c r="D111" t="str">
        <f>"T910"</f>
        <v>T910</v>
      </c>
      <c r="E111">
        <v>1</v>
      </c>
      <c r="F111" t="str">
        <f>""</f>
        <v/>
      </c>
      <c r="G111" t="str">
        <f>"EACH"</f>
        <v>EACH</v>
      </c>
    </row>
    <row r="112" spans="1:7" x14ac:dyDescent="0.25">
      <c r="A112" t="s">
        <v>49</v>
      </c>
      <c r="B112" t="str">
        <f>"""TorlysDynamics"",""Torlys Inc."",""32"",""1"",""3459796"""</f>
        <v>"TorlysDynamics","Torlys Inc.","32","1","3459796"</v>
      </c>
      <c r="C112" t="str">
        <f>"BD18-EW-27008"</f>
        <v>BD18-EW-27008</v>
      </c>
      <c r="D112" t="str">
        <f>"T910"</f>
        <v>T910</v>
      </c>
      <c r="E112">
        <v>1</v>
      </c>
      <c r="F112" t="str">
        <f>""</f>
        <v/>
      </c>
      <c r="G112" t="str">
        <f>"EACH"</f>
        <v>EACH</v>
      </c>
    </row>
    <row r="113" spans="1:7" x14ac:dyDescent="0.25">
      <c r="A113" t="s">
        <v>49</v>
      </c>
      <c r="B113" t="str">
        <f>"""TorlysDynamics"",""Torlys Inc."",""32"",""1"",""3459797"""</f>
        <v>"TorlysDynamics","Torlys Inc.","32","1","3459797"</v>
      </c>
      <c r="C113" t="str">
        <f>"BD18-HCU-EXPD501"</f>
        <v>BD18-HCU-EXPD501</v>
      </c>
      <c r="D113" t="str">
        <f>"T910"</f>
        <v>T910</v>
      </c>
      <c r="E113">
        <v>1</v>
      </c>
      <c r="F113" t="str">
        <f>""</f>
        <v/>
      </c>
      <c r="G113" t="str">
        <f>"EACH"</f>
        <v>EACH</v>
      </c>
    </row>
    <row r="114" spans="1:7" x14ac:dyDescent="0.25">
      <c r="A114" t="s">
        <v>49</v>
      </c>
      <c r="B114" t="str">
        <f>"""TorlysDynamics"",""Torlys Inc."",""32"",""1"",""3459798"""</f>
        <v>"TorlysDynamics","Torlys Inc.","32","1","3459798"</v>
      </c>
      <c r="C114" t="str">
        <f>"BD18-HCU-EXPP313"</f>
        <v>BD18-HCU-EXPP313</v>
      </c>
      <c r="D114" t="str">
        <f>"T910"</f>
        <v>T910</v>
      </c>
      <c r="E114">
        <v>1</v>
      </c>
      <c r="F114" t="str">
        <f>""</f>
        <v/>
      </c>
      <c r="G114" t="str">
        <f>"EACH"</f>
        <v>EACH</v>
      </c>
    </row>
    <row r="115" spans="1:7" x14ac:dyDescent="0.25">
      <c r="A115" t="s">
        <v>49</v>
      </c>
      <c r="B115" t="str">
        <f>"""TorlysDynamics"",""Torlys Inc."",""32"",""1"",""3459799"""</f>
        <v>"TorlysDynamics","Torlys Inc.","32","1","3459799"</v>
      </c>
      <c r="C115" t="str">
        <f>"BD18-HCU-EXPTW902"</f>
        <v>BD18-HCU-EXPTW902</v>
      </c>
      <c r="D115" t="str">
        <f>"T910"</f>
        <v>T910</v>
      </c>
      <c r="E115">
        <v>1</v>
      </c>
      <c r="F115" t="str">
        <f>""</f>
        <v/>
      </c>
      <c r="G115" t="str">
        <f>"EACH"</f>
        <v>EACH</v>
      </c>
    </row>
    <row r="116" spans="1:7" x14ac:dyDescent="0.25">
      <c r="A116" t="s">
        <v>49</v>
      </c>
      <c r="B116" t="str">
        <f>"""TorlysDynamics"",""Torlys Inc."",""32"",""1"",""3459800"""</f>
        <v>"TorlysDynamics","Torlys Inc.","32","1","3459800"</v>
      </c>
      <c r="C116" t="str">
        <f>"BD18-QS-UM1653"</f>
        <v>BD18-QS-UM1653</v>
      </c>
      <c r="D116" t="str">
        <f>"T910"</f>
        <v>T910</v>
      </c>
      <c r="E116">
        <v>1</v>
      </c>
      <c r="F116" t="str">
        <f>""</f>
        <v/>
      </c>
      <c r="G116" t="str">
        <f>"EACH"</f>
        <v>EACH</v>
      </c>
    </row>
    <row r="117" spans="1:7" x14ac:dyDescent="0.25">
      <c r="A117" t="s">
        <v>49</v>
      </c>
      <c r="B117" t="str">
        <f>"""TorlysDynamics"",""Torlys Inc."",""32"",""1"",""3459801"""</f>
        <v>"TorlysDynamics","Torlys Inc.","32","1","3459801"</v>
      </c>
      <c r="C117" t="str">
        <f>"BD18-QS-UM1656"</f>
        <v>BD18-QS-UM1656</v>
      </c>
      <c r="D117" t="str">
        <f>"T910"</f>
        <v>T910</v>
      </c>
      <c r="E117">
        <v>1</v>
      </c>
      <c r="F117" t="str">
        <f>""</f>
        <v/>
      </c>
      <c r="G117" t="str">
        <f>"EACH"</f>
        <v>EACH</v>
      </c>
    </row>
    <row r="118" spans="1:7" x14ac:dyDescent="0.25">
      <c r="A118" t="s">
        <v>49</v>
      </c>
      <c r="B118" t="str">
        <f>"""TorlysDynamics"",""Torlys Inc."",""32"",""1"",""3459802"""</f>
        <v>"TorlysDynamics","Torlys Inc.","32","1","3459802"</v>
      </c>
      <c r="C118" t="str">
        <f>"BD18-QS-UM5789"</f>
        <v>BD18-QS-UM5789</v>
      </c>
      <c r="D118" t="str">
        <f>"T910"</f>
        <v>T910</v>
      </c>
      <c r="E118">
        <v>1</v>
      </c>
      <c r="F118" t="str">
        <f>""</f>
        <v/>
      </c>
      <c r="G118" t="str">
        <f>"EACH"</f>
        <v>EACH</v>
      </c>
    </row>
    <row r="119" spans="1:7" x14ac:dyDescent="0.25">
      <c r="A119" t="s">
        <v>49</v>
      </c>
      <c r="B119" t="str">
        <f>"""TorlysDynamics"",""Torlys Inc."",""32"",""1"",""3459803"""</f>
        <v>"TorlysDynamics","Torlys Inc.","32","1","3459803"</v>
      </c>
      <c r="C119" t="str">
        <f>"BD18-QS-UM5793"</f>
        <v>BD18-QS-UM5793</v>
      </c>
      <c r="D119" t="str">
        <f>"T910"</f>
        <v>T910</v>
      </c>
      <c r="E119">
        <v>1</v>
      </c>
      <c r="F119" t="str">
        <f>""</f>
        <v/>
      </c>
      <c r="G119" t="str">
        <f>"EACH"</f>
        <v>EACH</v>
      </c>
    </row>
    <row r="120" spans="1:7" x14ac:dyDescent="0.25">
      <c r="A120" t="s">
        <v>49</v>
      </c>
      <c r="B120" t="str">
        <f>"""TorlysDynamics"",""Torlys Inc."",""32"",""1"",""3459804"""</f>
        <v>"TorlysDynamics","Torlys Inc.","32","1","3459804"</v>
      </c>
      <c r="C120" t="str">
        <f>"BD18-RT-FMP747"</f>
        <v>BD18-RT-FMP747</v>
      </c>
      <c r="D120" t="str">
        <f>"T910"</f>
        <v>T910</v>
      </c>
      <c r="E120">
        <v>1</v>
      </c>
      <c r="F120" t="str">
        <f>""</f>
        <v/>
      </c>
      <c r="G120" t="str">
        <f>"EACH"</f>
        <v>EACH</v>
      </c>
    </row>
    <row r="121" spans="1:7" x14ac:dyDescent="0.25">
      <c r="A121" t="s">
        <v>49</v>
      </c>
      <c r="B121" t="str">
        <f>"""TorlysDynamics"",""Torlys Inc."",""32"",""1"",""3459805"""</f>
        <v>"TorlysDynamics","Torlys Inc.","32","1","3459805"</v>
      </c>
      <c r="C121" t="str">
        <f>"BD18-RW-FMP479"</f>
        <v>BD18-RW-FMP479</v>
      </c>
      <c r="D121" t="str">
        <f>"T910"</f>
        <v>T910</v>
      </c>
      <c r="E121">
        <v>1</v>
      </c>
      <c r="F121" t="str">
        <f>""</f>
        <v/>
      </c>
      <c r="G121" t="str">
        <f>"EACH"</f>
        <v>EACH</v>
      </c>
    </row>
    <row r="122" spans="1:7" x14ac:dyDescent="0.25">
      <c r="A122" t="s">
        <v>49</v>
      </c>
      <c r="B122" t="str">
        <f>"""TorlysDynamics"",""Torlys Inc."",""32"",""1"",""3459806"""</f>
        <v>"TorlysDynamics","Torlys Inc.","32","1","3459806"</v>
      </c>
      <c r="C122" t="str">
        <f>"BD18-RW-FMP484"</f>
        <v>BD18-RW-FMP484</v>
      </c>
      <c r="D122" t="str">
        <f>"T910"</f>
        <v>T910</v>
      </c>
      <c r="E122">
        <v>1</v>
      </c>
      <c r="F122" t="str">
        <f>""</f>
        <v/>
      </c>
      <c r="G122" t="str">
        <f>"EACH"</f>
        <v>EACH</v>
      </c>
    </row>
    <row r="123" spans="1:7" x14ac:dyDescent="0.25">
      <c r="A123" t="s">
        <v>49</v>
      </c>
      <c r="B123" t="str">
        <f>"""TorlysDynamics"",""Torlys Inc."",""32"",""1"",""3459807"""</f>
        <v>"TorlysDynamics","Torlys Inc.","32","1","3459807"</v>
      </c>
      <c r="C123" t="str">
        <f>"BD18-RW-FMV157"</f>
        <v>BD18-RW-FMV157</v>
      </c>
      <c r="D123" t="str">
        <f>"T910"</f>
        <v>T910</v>
      </c>
      <c r="E123">
        <v>1</v>
      </c>
      <c r="F123" t="str">
        <f>""</f>
        <v/>
      </c>
      <c r="G123" t="str">
        <f>"EACH"</f>
        <v>EACH</v>
      </c>
    </row>
    <row r="124" spans="1:7" x14ac:dyDescent="0.25">
      <c r="A124" t="s">
        <v>49</v>
      </c>
      <c r="B124" t="str">
        <f>"""TorlysDynamics"",""Torlys Inc."",""32"",""1"",""3459808"""</f>
        <v>"TorlysDynamics","Torlys Inc.","32","1","3459808"</v>
      </c>
      <c r="C124" t="str">
        <f>"BD18-TL-37532-PEFC"</f>
        <v>BD18-TL-37532-PEFC</v>
      </c>
      <c r="D124" t="str">
        <f>"T910"</f>
        <v>T910</v>
      </c>
      <c r="E124">
        <v>2</v>
      </c>
      <c r="F124" t="str">
        <f>""</f>
        <v/>
      </c>
      <c r="G124" t="str">
        <f>"EACH"</f>
        <v>EACH</v>
      </c>
    </row>
    <row r="125" spans="1:7" x14ac:dyDescent="0.25">
      <c r="A125" t="s">
        <v>49</v>
      </c>
      <c r="B125" t="str">
        <f>"""TorlysDynamics"",""Torlys Inc."",""32"",""1"",""3459809"""</f>
        <v>"TorlysDynamics","Torlys Inc.","32","1","3459809"</v>
      </c>
      <c r="C125" t="str">
        <f>"BD18-TL-AV230-PEFC"</f>
        <v>BD18-TL-AV230-PEFC</v>
      </c>
      <c r="D125" t="str">
        <f>"T910"</f>
        <v>T910</v>
      </c>
      <c r="E125">
        <v>1</v>
      </c>
      <c r="F125" t="str">
        <f>""</f>
        <v/>
      </c>
      <c r="G125" t="str">
        <f>"EACH"</f>
        <v>EACH</v>
      </c>
    </row>
    <row r="126" spans="1:7" x14ac:dyDescent="0.25">
      <c r="A126" t="s">
        <v>49</v>
      </c>
      <c r="B126" t="str">
        <f>"""TorlysDynamics"",""Torlys Inc."",""32"",""1"",""3459810"""</f>
        <v>"TorlysDynamics","Torlys Inc.","32","1","3459810"</v>
      </c>
      <c r="C126" t="str">
        <f>"BD18-TL-AV231-PEFC"</f>
        <v>BD18-TL-AV231-PEFC</v>
      </c>
      <c r="D126" t="str">
        <f>"T910"</f>
        <v>T910</v>
      </c>
      <c r="E126">
        <v>1</v>
      </c>
      <c r="F126" t="str">
        <f>""</f>
        <v/>
      </c>
      <c r="G126" t="str">
        <f>"EACH"</f>
        <v>EACH</v>
      </c>
    </row>
    <row r="127" spans="1:7" x14ac:dyDescent="0.25">
      <c r="A127" t="s">
        <v>49</v>
      </c>
      <c r="B127" t="str">
        <f>"""TorlysDynamics"",""Torlys Inc."",""32"",""1"",""3459811"""</f>
        <v>"TorlysDynamics","Torlys Inc.","32","1","3459811"</v>
      </c>
      <c r="C127" t="str">
        <f>"BD18-TL-AV232-PEFC"</f>
        <v>BD18-TL-AV232-PEFC</v>
      </c>
      <c r="D127" t="str">
        <f>"T910"</f>
        <v>T910</v>
      </c>
      <c r="E127">
        <v>3</v>
      </c>
      <c r="F127" t="str">
        <f>""</f>
        <v/>
      </c>
      <c r="G127" t="str">
        <f>"EACH"</f>
        <v>EACH</v>
      </c>
    </row>
    <row r="128" spans="1:7" x14ac:dyDescent="0.25">
      <c r="A128" t="s">
        <v>49</v>
      </c>
      <c r="B128" t="str">
        <f>"""TorlysDynamics"",""Torlys Inc."",""32"",""1"",""3459812"""</f>
        <v>"TorlysDynamics","Torlys Inc.","32","1","3459812"</v>
      </c>
      <c r="C128" t="str">
        <f>"BD18-TL-AV233-PEFC"</f>
        <v>BD18-TL-AV233-PEFC</v>
      </c>
      <c r="D128" t="str">
        <f>"T910"</f>
        <v>T910</v>
      </c>
      <c r="E128">
        <v>1</v>
      </c>
      <c r="F128" t="str">
        <f>""</f>
        <v/>
      </c>
      <c r="G128" t="str">
        <f>"EACH"</f>
        <v>EACH</v>
      </c>
    </row>
    <row r="129" spans="1:7" x14ac:dyDescent="0.25">
      <c r="A129" t="s">
        <v>49</v>
      </c>
      <c r="B129" t="str">
        <f>"""TorlysDynamics"",""Torlys Inc."",""32"",""1"",""3459813"""</f>
        <v>"TorlysDynamics","Torlys Inc.","32","1","3459813"</v>
      </c>
      <c r="C129" t="str">
        <f>"BD18-UW-E29049"</f>
        <v>BD18-UW-E29049</v>
      </c>
      <c r="D129" t="str">
        <f>"T910"</f>
        <v>T910</v>
      </c>
      <c r="E129">
        <v>1</v>
      </c>
      <c r="F129" t="str">
        <f>""</f>
        <v/>
      </c>
      <c r="G129" t="str">
        <f>"EACH"</f>
        <v>EACH</v>
      </c>
    </row>
    <row r="130" spans="1:7" x14ac:dyDescent="0.25">
      <c r="A130" t="s">
        <v>49</v>
      </c>
      <c r="B130" t="str">
        <f>"""TorlysDynamics"",""Torlys Inc."",""32"",""1"",""3459814"""</f>
        <v>"TorlysDynamics","Torlys Inc.","32","1","3459814"</v>
      </c>
      <c r="C130" t="str">
        <f>"BD18-UW-P29023"</f>
        <v>BD18-UW-P29023</v>
      </c>
      <c r="D130" t="str">
        <f>"T910"</f>
        <v>T910</v>
      </c>
      <c r="E130">
        <v>1</v>
      </c>
      <c r="F130" t="str">
        <f>""</f>
        <v/>
      </c>
      <c r="G130" t="str">
        <f>"EACH"</f>
        <v>EACH</v>
      </c>
    </row>
    <row r="131" spans="1:7" x14ac:dyDescent="0.25">
      <c r="A131" t="s">
        <v>49</v>
      </c>
      <c r="B131" t="str">
        <f>"""TorlysDynamics"",""Torlys Inc."",""32"",""1"",""3459815"""</f>
        <v>"TorlysDynamics","Torlys Inc.","32","1","3459815"</v>
      </c>
      <c r="C131" t="str">
        <f>"BD23-RT-FMP748"</f>
        <v>BD23-RT-FMP748</v>
      </c>
      <c r="D131" t="str">
        <f>"T910"</f>
        <v>T910</v>
      </c>
      <c r="E131">
        <v>1</v>
      </c>
      <c r="F131" t="str">
        <f>""</f>
        <v/>
      </c>
      <c r="G131" t="str">
        <f>"EACH"</f>
        <v>EACH</v>
      </c>
    </row>
    <row r="132" spans="1:7" x14ac:dyDescent="0.25">
      <c r="A132" t="s">
        <v>49</v>
      </c>
      <c r="B132" t="str">
        <f>"""TorlysDynamics"",""Torlys Inc."",""32"",""1"",""3459826"""</f>
        <v>"TorlysDynamics","Torlys Inc.","32","1","3459826"</v>
      </c>
      <c r="C132" t="str">
        <f>"TL-AV235-PEFC"</f>
        <v>TL-AV235-PEFC</v>
      </c>
      <c r="D132" t="str">
        <f>"U114"</f>
        <v>U114</v>
      </c>
      <c r="E132">
        <v>18291</v>
      </c>
      <c r="F132" t="str">
        <f>"OOCU6878993"</f>
        <v>OOCU6878993</v>
      </c>
      <c r="G132" t="str">
        <f>"PALLET"</f>
        <v>PALLET</v>
      </c>
    </row>
    <row r="133" spans="1:7" x14ac:dyDescent="0.25">
      <c r="A133" t="s">
        <v>49</v>
      </c>
      <c r="B133" t="str">
        <f>"""TorlysDynamics"",""Torlys Inc."",""32"",""1"",""3459827"""</f>
        <v>"TorlysDynamics","Torlys Inc.","32","1","3459827"</v>
      </c>
      <c r="C133" t="str">
        <f>"TL-30502-PEFC"</f>
        <v>TL-30502-PEFC</v>
      </c>
      <c r="D133" t="str">
        <f>"U114"</f>
        <v>U114</v>
      </c>
      <c r="E133">
        <v>12199.2</v>
      </c>
      <c r="F133" t="str">
        <f>"OOCU6878993"</f>
        <v>OOCU6878993</v>
      </c>
      <c r="G133" t="str">
        <f>"PALLET"</f>
        <v>PALLET</v>
      </c>
    </row>
    <row r="134" spans="1:7" x14ac:dyDescent="0.25">
      <c r="A134" t="s">
        <v>49</v>
      </c>
      <c r="B134" t="str">
        <f>"""TorlysDynamics"",""Torlys Inc."",""32"",""1"",""3459828"""</f>
        <v>"TorlysDynamics","Torlys Inc.","32","1","3459828"</v>
      </c>
      <c r="C134" t="str">
        <f>"MLI-06492"</f>
        <v>MLI-06492</v>
      </c>
      <c r="D134" t="str">
        <f>"U114"</f>
        <v>U114</v>
      </c>
      <c r="E134">
        <v>5</v>
      </c>
      <c r="F134" t="str">
        <f>"OOCU6878993"</f>
        <v>OOCU6878993</v>
      </c>
      <c r="G134" t="str">
        <f>"EACH"</f>
        <v>EACH</v>
      </c>
    </row>
    <row r="135" spans="1:7" x14ac:dyDescent="0.25">
      <c r="A135" t="s">
        <v>49</v>
      </c>
      <c r="B135" t="str">
        <f>"""TorlysDynamics"",""Torlys Inc."",""32"",""1"",""3459829"""</f>
        <v>"TorlysDynamics","Torlys Inc.","32","1","3459829"</v>
      </c>
      <c r="C135" t="str">
        <f>"MLI-07824"</f>
        <v>MLI-07824</v>
      </c>
      <c r="D135" t="str">
        <f>"U114"</f>
        <v>U114</v>
      </c>
      <c r="E135">
        <v>20</v>
      </c>
      <c r="F135" t="str">
        <f>"OOCU6878993"</f>
        <v>OOCU6878993</v>
      </c>
      <c r="G135" t="str">
        <f>"EACH"</f>
        <v>EACH</v>
      </c>
    </row>
    <row r="136" spans="1:7" x14ac:dyDescent="0.25">
      <c r="A136" t="s">
        <v>49</v>
      </c>
      <c r="B136" t="str">
        <f>"""TorlysDynamics"",""Torlys Inc."",""32"",""1"",""3459830"""</f>
        <v>"TorlysDynamics","Torlys Inc.","32","1","3459830"</v>
      </c>
      <c r="C136" t="str">
        <f>"MLI-08458"</f>
        <v>MLI-08458</v>
      </c>
      <c r="D136" t="str">
        <f>"U114"</f>
        <v>U114</v>
      </c>
      <c r="E136">
        <v>495</v>
      </c>
      <c r="F136" t="str">
        <f>"OOCU6878993"</f>
        <v>OOCU6878993</v>
      </c>
      <c r="G136" t="str">
        <f>"EACH"</f>
        <v>EACH</v>
      </c>
    </row>
    <row r="137" spans="1:7" x14ac:dyDescent="0.25">
      <c r="A137" t="s">
        <v>49</v>
      </c>
      <c r="B137" t="str">
        <f>"""TorlysDynamics"",""Torlys Inc."",""32"",""1"",""3460088"""</f>
        <v>"TorlysDynamics","Torlys Inc.","32","1","3460088"</v>
      </c>
      <c r="C137" t="str">
        <f>"HCU-EXPD70243"</f>
        <v>HCU-EXPD70243</v>
      </c>
      <c r="D137" t="str">
        <f>"P110"</f>
        <v>P110</v>
      </c>
      <c r="E137">
        <v>19425.12</v>
      </c>
      <c r="F137" t="str">
        <f>"UACU8311011"</f>
        <v>UACU8311011</v>
      </c>
      <c r="G137" t="str">
        <f>"PALLET"</f>
        <v>PALLET</v>
      </c>
    </row>
    <row r="138" spans="1:7" x14ac:dyDescent="0.25">
      <c r="A138" t="s">
        <v>49</v>
      </c>
      <c r="B138" t="str">
        <f>"""TorlysDynamics"",""Torlys Inc."",""32"",""1"",""3460089"""</f>
        <v>"TorlysDynamics","Torlys Inc.","32","1","3460089"</v>
      </c>
      <c r="C138" t="str">
        <f>"HCU-EXPD70243"</f>
        <v>HCU-EXPD70243</v>
      </c>
      <c r="D138" t="str">
        <f>"P110"</f>
        <v>P110</v>
      </c>
      <c r="E138">
        <v>860.32</v>
      </c>
      <c r="F138" t="str">
        <f>"UACU8311011"</f>
        <v>UACU8311011</v>
      </c>
      <c r="G138" t="str">
        <f>"CASE"</f>
        <v>CASE</v>
      </c>
    </row>
    <row r="139" spans="1:7" x14ac:dyDescent="0.25">
      <c r="A139" t="s">
        <v>49</v>
      </c>
      <c r="B139" t="str">
        <f>"""TorlysDynamics"",""Torlys Inc."",""32"",""1"",""3460092"""</f>
        <v>"TorlysDynamics","Torlys Inc.","32","1","3460092"</v>
      </c>
      <c r="C139" t="str">
        <f>"HCU-EXPE438"</f>
        <v>HCU-EXPE438</v>
      </c>
      <c r="D139" t="str">
        <f>"P110"</f>
        <v>P110</v>
      </c>
      <c r="E139">
        <v>8667.1200000000008</v>
      </c>
      <c r="F139" t="str">
        <f>"UACU8311011"</f>
        <v>UACU8311011</v>
      </c>
      <c r="G139" t="str">
        <f>"PALLET"</f>
        <v>PALLET</v>
      </c>
    </row>
    <row r="140" spans="1:7" x14ac:dyDescent="0.25">
      <c r="A140" t="s">
        <v>49</v>
      </c>
      <c r="B140" t="str">
        <f>"""TorlysDynamics"",""Torlys Inc."",""32"",""1"",""3460093"""</f>
        <v>"TorlysDynamics","Torlys Inc.","32","1","3460093"</v>
      </c>
      <c r="C140" t="str">
        <f>"HCU-EXPP317"</f>
        <v>HCU-EXPP317</v>
      </c>
      <c r="D140" t="str">
        <f>"P110"</f>
        <v>P110</v>
      </c>
      <c r="E140">
        <v>1516.3</v>
      </c>
      <c r="F140" t="str">
        <f>"UACU8311011"</f>
        <v>UACU8311011</v>
      </c>
      <c r="G140" t="str">
        <f>"CASE"</f>
        <v>CASE</v>
      </c>
    </row>
    <row r="141" spans="1:7" x14ac:dyDescent="0.25">
      <c r="A141" t="s">
        <v>49</v>
      </c>
      <c r="B141" t="str">
        <f>"""TorlysDynamics"",""Torlys Inc."",""32"",""1"",""3460094"""</f>
        <v>"TorlysDynamics","Torlys Inc.","32","1","3460094"</v>
      </c>
      <c r="C141" t="str">
        <f>"HCU-EXPP319"</f>
        <v>HCU-EXPP319</v>
      </c>
      <c r="D141" t="str">
        <f>"P110"</f>
        <v>P110</v>
      </c>
      <c r="E141">
        <v>1554.85</v>
      </c>
      <c r="F141" t="str">
        <f>"UACU8311011"</f>
        <v>UACU8311011</v>
      </c>
      <c r="G141" t="str">
        <f>"CASE"</f>
        <v>CASE</v>
      </c>
    </row>
    <row r="142" spans="1:7" x14ac:dyDescent="0.25">
      <c r="A142" t="s">
        <v>49</v>
      </c>
      <c r="B142" t="str">
        <f>"""TorlysDynamics"",""Torlys Inc."",""32"",""1"",""3460095"""</f>
        <v>"TorlysDynamics","Torlys Inc.","32","1","3460095"</v>
      </c>
      <c r="C142" t="str">
        <f>"HCU-EXPP319"</f>
        <v>HCU-EXPP319</v>
      </c>
      <c r="D142" t="str">
        <f>"P110"</f>
        <v>P110</v>
      </c>
      <c r="E142">
        <v>629.65</v>
      </c>
      <c r="F142" t="str">
        <f>"UACU8311011"</f>
        <v>UACU8311011</v>
      </c>
      <c r="G142" t="str">
        <f>"CASE"</f>
        <v>CASE</v>
      </c>
    </row>
    <row r="143" spans="1:7" x14ac:dyDescent="0.25">
      <c r="A143" t="s">
        <v>49</v>
      </c>
      <c r="B143" t="str">
        <f>"""TorlysDynamics"",""Torlys Inc."",""32"",""1"",""3460323"""</f>
        <v>"TorlysDynamics","Torlys Inc.","32","1","3460323"</v>
      </c>
      <c r="C143" t="str">
        <f>"EW-23007"</f>
        <v>EW-23007</v>
      </c>
      <c r="D143" t="str">
        <f>"B108"</f>
        <v>B108</v>
      </c>
      <c r="E143">
        <v>12314.4</v>
      </c>
      <c r="F143" t="str">
        <f>"CAAU8091393"</f>
        <v>CAAU8091393</v>
      </c>
      <c r="G143" t="str">
        <f>"PALLET"</f>
        <v>PALLET</v>
      </c>
    </row>
    <row r="144" spans="1:7" x14ac:dyDescent="0.25">
      <c r="A144" t="s">
        <v>49</v>
      </c>
      <c r="B144" t="str">
        <f>"""TorlysDynamics"",""Torlys Inc."",""32"",""1"",""3460327"""</f>
        <v>"TorlysDynamics","Torlys Inc.","32","1","3460327"</v>
      </c>
      <c r="C144" t="str">
        <f>"EW-23028"</f>
        <v>EW-23028</v>
      </c>
      <c r="D144" t="str">
        <f>"B108"</f>
        <v>B108</v>
      </c>
      <c r="E144">
        <v>6157.2</v>
      </c>
      <c r="F144" t="str">
        <f>"CAAU8091393"</f>
        <v>CAAU8091393</v>
      </c>
      <c r="G144" t="str">
        <f>"PALLET"</f>
        <v>PALLET</v>
      </c>
    </row>
    <row r="145" spans="1:7" x14ac:dyDescent="0.25">
      <c r="A145" t="s">
        <v>49</v>
      </c>
      <c r="B145" t="str">
        <f>"""TorlysDynamics"",""Torlys Inc."",""32"",""1"",""3460328"""</f>
        <v>"TorlysDynamics","Torlys Inc.","32","1","3460328"</v>
      </c>
      <c r="C145" t="str">
        <f>"EW-27001"</f>
        <v>EW-27001</v>
      </c>
      <c r="D145" t="str">
        <f>"B108"</f>
        <v>B108</v>
      </c>
      <c r="E145">
        <v>4595.9399999999996</v>
      </c>
      <c r="F145" t="str">
        <f>"CAAU8091393"</f>
        <v>CAAU8091393</v>
      </c>
      <c r="G145" t="str">
        <f>"PALLET"</f>
        <v>PALLET</v>
      </c>
    </row>
    <row r="146" spans="1:7" x14ac:dyDescent="0.25">
      <c r="A146" t="s">
        <v>49</v>
      </c>
      <c r="B146" t="str">
        <f>"""TorlysDynamics"",""Torlys Inc."",""32"",""1"",""3460329"""</f>
        <v>"TorlysDynamics","Torlys Inc.","32","1","3460329"</v>
      </c>
      <c r="C146" t="str">
        <f>"EW-DP555"</f>
        <v>EW-DP555</v>
      </c>
      <c r="D146" t="str">
        <f>"B108"</f>
        <v>B108</v>
      </c>
      <c r="E146">
        <v>4527.6000000000004</v>
      </c>
      <c r="F146" t="str">
        <f>"CAAU8091393"</f>
        <v>CAAU8091393</v>
      </c>
      <c r="G146" t="str">
        <f>"PALLET"</f>
        <v>PALLET</v>
      </c>
    </row>
    <row r="147" spans="1:7" x14ac:dyDescent="0.25">
      <c r="A147" t="s">
        <v>49</v>
      </c>
      <c r="B147" t="str">
        <f>"""TorlysDynamics"",""Torlys Inc."",""32"",""1"",""3460331"""</f>
        <v>"TorlysDynamics","Torlys Inc.","32","1","3460331"</v>
      </c>
      <c r="C147" t="str">
        <f>"EW-27009"</f>
        <v>EW-27009</v>
      </c>
      <c r="D147" t="str">
        <f>"B108"</f>
        <v>B108</v>
      </c>
      <c r="E147">
        <v>1531.98</v>
      </c>
      <c r="F147" t="str">
        <f>"CAAU8091393"</f>
        <v>CAAU8091393</v>
      </c>
      <c r="G147" t="str">
        <f>"PALLET"</f>
        <v>PALLET</v>
      </c>
    </row>
    <row r="148" spans="1:7" x14ac:dyDescent="0.25">
      <c r="A148" t="s">
        <v>49</v>
      </c>
      <c r="B148" t="str">
        <f>"""TorlysDynamics"",""Torlys Inc."",""32"",""1"",""3460332"""</f>
        <v>"TorlysDynamics","Torlys Inc.","32","1","3460332"</v>
      </c>
      <c r="C148" t="str">
        <f>"EW-27002"</f>
        <v>EW-27002</v>
      </c>
      <c r="D148" t="str">
        <f>"B108"</f>
        <v>B108</v>
      </c>
      <c r="E148">
        <v>1531.98</v>
      </c>
      <c r="F148" t="str">
        <f>"CAAU8091393"</f>
        <v>CAAU8091393</v>
      </c>
      <c r="G148" t="str">
        <f>"PALLET"</f>
        <v>PALLET</v>
      </c>
    </row>
    <row r="149" spans="1:7" x14ac:dyDescent="0.25">
      <c r="A149" t="s">
        <v>49</v>
      </c>
      <c r="B149" t="str">
        <f>"""TorlysDynamics"",""Torlys Inc."",""32"",""1"",""3460333"""</f>
        <v>"TorlysDynamics","Torlys Inc.","32","1","3460333"</v>
      </c>
      <c r="C149" t="str">
        <f>"ET-24006-NT"</f>
        <v>ET-24006-NT</v>
      </c>
      <c r="D149" t="str">
        <f>"B108"</f>
        <v>B108</v>
      </c>
      <c r="E149">
        <v>1224</v>
      </c>
      <c r="F149" t="str">
        <f>"CAAU8091393"</f>
        <v>CAAU8091393</v>
      </c>
      <c r="G149" t="str">
        <f>"PALLET"</f>
        <v>PALLET</v>
      </c>
    </row>
    <row r="150" spans="1:7" x14ac:dyDescent="0.25">
      <c r="A150" t="s">
        <v>49</v>
      </c>
      <c r="B150" t="str">
        <f>"""TorlysDynamics"",""Torlys Inc."",""32"",""1"",""3460791"""</f>
        <v>"TorlysDynamics","Torlys Inc.","32","1","3460791"</v>
      </c>
      <c r="C150" t="str">
        <f>"MSAP-2700"</f>
        <v>MSAP-2700</v>
      </c>
      <c r="D150" t="str">
        <f>"B108"</f>
        <v>B108</v>
      </c>
      <c r="E150">
        <v>7229.75</v>
      </c>
      <c r="F150" t="str">
        <f>"CIMU0430440"</f>
        <v>CIMU0430440</v>
      </c>
      <c r="G150" t="str">
        <f>"PALLET"</f>
        <v>PALLET</v>
      </c>
    </row>
    <row r="151" spans="1:7" x14ac:dyDescent="0.25">
      <c r="A151" t="s">
        <v>49</v>
      </c>
      <c r="B151" t="str">
        <f>"""TorlysDynamics"",""Torlys Inc."",""32"",""1"",""3460792"""</f>
        <v>"TorlysDynamics","Torlys Inc.","32","1","3460792"</v>
      </c>
      <c r="C151" t="str">
        <f>"MSAP-2707"</f>
        <v>MSAP-2707</v>
      </c>
      <c r="D151" t="str">
        <f>"B108"</f>
        <v>B108</v>
      </c>
      <c r="E151">
        <v>21689.25</v>
      </c>
      <c r="F151" t="str">
        <f>"CIMU0430440"</f>
        <v>CIMU0430440</v>
      </c>
      <c r="G151" t="str">
        <f>"PALLET"</f>
        <v>PALLET</v>
      </c>
    </row>
    <row r="152" spans="1:7" x14ac:dyDescent="0.25">
      <c r="A152" t="s">
        <v>49</v>
      </c>
      <c r="B152" t="str">
        <f>"""TorlysDynamics"",""Torlys Inc."",""32"",""1"",""3460922"""</f>
        <v>"TorlysDynamics","Torlys Inc.","32","1","3460922"</v>
      </c>
      <c r="C152" t="str">
        <f>"MQLL-550"</f>
        <v>MQLL-550</v>
      </c>
      <c r="D152" t="str">
        <f>"Z105"</f>
        <v>Z105</v>
      </c>
      <c r="E152">
        <v>1867</v>
      </c>
      <c r="F152" t="str">
        <f>"CGKU7018549"</f>
        <v>CGKU7018549</v>
      </c>
      <c r="G152" t="str">
        <f>"PALLET"</f>
        <v>PALLET</v>
      </c>
    </row>
    <row r="153" spans="1:7" x14ac:dyDescent="0.25">
      <c r="A153" t="s">
        <v>49</v>
      </c>
      <c r="B153" t="str">
        <f>"""TorlysDynamics"",""Torlys Inc."",""32"",""1"",""3460923"""</f>
        <v>"TorlysDynamics","Torlys Inc.","32","1","3460923"</v>
      </c>
      <c r="C153" t="str">
        <f>"MQLL-556"</f>
        <v>MQLL-556</v>
      </c>
      <c r="D153" t="str">
        <f>"Z105"</f>
        <v>Z105</v>
      </c>
      <c r="E153">
        <v>19603.5</v>
      </c>
      <c r="F153" t="str">
        <f>"CGKU7018549"</f>
        <v>CGKU7018549</v>
      </c>
      <c r="G153" t="str">
        <f>"PALLET"</f>
        <v>PALLET</v>
      </c>
    </row>
    <row r="154" spans="1:7" x14ac:dyDescent="0.25">
      <c r="A154" t="s">
        <v>49</v>
      </c>
      <c r="B154" t="str">
        <f>"""TorlysDynamics"",""Torlys Inc."",""32"",""1"",""3460924"""</f>
        <v>"TorlysDynamics","Torlys Inc.","32","1","3460924"</v>
      </c>
      <c r="C154" t="str">
        <f>"MISC"</f>
        <v>MISC</v>
      </c>
      <c r="D154" t="str">
        <f>"Z105"</f>
        <v>Z105</v>
      </c>
      <c r="E154">
        <v>360000</v>
      </c>
      <c r="F154" t="str">
        <f>"CGKU7018549"</f>
        <v>CGKU7018549</v>
      </c>
      <c r="G154" t="str">
        <f>"CASE"</f>
        <v>CASE</v>
      </c>
    </row>
    <row r="155" spans="1:7" x14ac:dyDescent="0.25">
      <c r="A155" t="s">
        <v>49</v>
      </c>
      <c r="B155" t="str">
        <f>"""TorlysDynamics"",""Torlys Inc."",""32"",""1"",""3460939"""</f>
        <v>"TorlysDynamics","Torlys Inc.","32","1","3460939"</v>
      </c>
      <c r="C155" t="str">
        <f>"EW-23022"</f>
        <v>EW-23022</v>
      </c>
      <c r="D155" t="str">
        <f>"B108"</f>
        <v>B108</v>
      </c>
      <c r="E155">
        <v>32017.439999999999</v>
      </c>
      <c r="F155" t="str">
        <f>"CMAU8294550"</f>
        <v>CMAU8294550</v>
      </c>
      <c r="G155" t="str">
        <f>"PALLET"</f>
        <v>PALLET</v>
      </c>
    </row>
    <row r="156" spans="1:7" x14ac:dyDescent="0.25">
      <c r="A156" t="s">
        <v>49</v>
      </c>
      <c r="B156" t="str">
        <f>"""TorlysDynamics"",""Torlys Inc."",""32"",""1"",""3461314"""</f>
        <v>"TorlysDynamics","Torlys Inc.","32","1","3461314"</v>
      </c>
      <c r="C156" t="str">
        <f>"EE-JA-T437"</f>
        <v>EE-JA-T437</v>
      </c>
      <c r="D156" t="str">
        <f>"K150"</f>
        <v>K150</v>
      </c>
      <c r="E156">
        <v>18490.8</v>
      </c>
      <c r="F156" t="str">
        <f>"MEDU5575119"</f>
        <v>MEDU5575119</v>
      </c>
      <c r="G156" t="str">
        <f>"CASE"</f>
        <v>CASE</v>
      </c>
    </row>
    <row r="157" spans="1:7" x14ac:dyDescent="0.25">
      <c r="A157" t="s">
        <v>49</v>
      </c>
      <c r="B157" t="str">
        <f>"""TorlysDynamics"",""Torlys Inc."",""32"",""1"",""3461331"""</f>
        <v>"TorlysDynamics","Torlys Inc.","32","1","3461331"</v>
      </c>
      <c r="C157" t="str">
        <f>"MSAP-2703"</f>
        <v>MSAP-2703</v>
      </c>
      <c r="D157" t="str">
        <f>"B108"</f>
        <v>B108</v>
      </c>
      <c r="E157">
        <v>28919</v>
      </c>
      <c r="F157" t="str">
        <f>"CIMU0431133"</f>
        <v>CIMU0431133</v>
      </c>
      <c r="G157" t="str">
        <f>"PALLET"</f>
        <v>PALLET</v>
      </c>
    </row>
    <row r="158" spans="1:7" x14ac:dyDescent="0.25">
      <c r="A158" t="s">
        <v>49</v>
      </c>
      <c r="B158" t="str">
        <f>"""TorlysDynamics"",""Torlys Inc."",""32"",""1"",""3461353"""</f>
        <v>"TorlysDynamics","Torlys Inc.","32","1","3461353"</v>
      </c>
      <c r="C158" t="str">
        <f>"MDBV-517"</f>
        <v>MDBV-517</v>
      </c>
      <c r="D158" t="str">
        <f>"Z105"</f>
        <v>Z105</v>
      </c>
      <c r="E158">
        <v>2588.4</v>
      </c>
      <c r="F158" t="str">
        <f>"CEOU2267625"</f>
        <v>CEOU2267625</v>
      </c>
      <c r="G158" t="str">
        <f>"PALLET"</f>
        <v>PALLET</v>
      </c>
    </row>
    <row r="159" spans="1:7" x14ac:dyDescent="0.25">
      <c r="A159" t="s">
        <v>49</v>
      </c>
      <c r="B159" t="str">
        <f>"""TorlysDynamics"",""Torlys Inc."",""32"",""1"",""3461354"""</f>
        <v>"TorlysDynamics","Torlys Inc.","32","1","3461354"</v>
      </c>
      <c r="C159" t="str">
        <f>"MQLL-550"</f>
        <v>MQLL-550</v>
      </c>
      <c r="D159" t="str">
        <f>"Z105"</f>
        <v>Z105</v>
      </c>
      <c r="E159">
        <v>2800.5</v>
      </c>
      <c r="F159" t="str">
        <f>"CEOU2267625"</f>
        <v>CEOU2267625</v>
      </c>
      <c r="G159" t="str">
        <f>"PALLET"</f>
        <v>PALLET</v>
      </c>
    </row>
    <row r="160" spans="1:7" x14ac:dyDescent="0.25">
      <c r="A160" t="s">
        <v>49</v>
      </c>
      <c r="B160" t="str">
        <f>"""TorlysDynamics"",""Torlys Inc."",""32"",""1"",""3461355"""</f>
        <v>"TorlysDynamics","Torlys Inc.","32","1","3461355"</v>
      </c>
      <c r="C160" t="str">
        <f>"MQLL-552"</f>
        <v>MQLL-552</v>
      </c>
      <c r="D160" t="str">
        <f>"Z105"</f>
        <v>Z105</v>
      </c>
      <c r="E160">
        <v>933.5</v>
      </c>
      <c r="F160" t="str">
        <f>"CEOU2267625"</f>
        <v>CEOU2267625</v>
      </c>
      <c r="G160" t="str">
        <f>"PALLET"</f>
        <v>PALLET</v>
      </c>
    </row>
    <row r="161" spans="1:7" x14ac:dyDescent="0.25">
      <c r="A161" t="s">
        <v>49</v>
      </c>
      <c r="B161" t="str">
        <f>"""TorlysDynamics"",""Torlys Inc."",""32"",""1"",""3461356"""</f>
        <v>"TorlysDynamics","Torlys Inc.","32","1","3461356"</v>
      </c>
      <c r="C161" t="str">
        <f>"MDBV-178"</f>
        <v>MDBV-178</v>
      </c>
      <c r="D161" t="str">
        <f>"Z105"</f>
        <v>Z105</v>
      </c>
      <c r="E161">
        <v>13804.8</v>
      </c>
      <c r="F161" t="str">
        <f>"CEOU2267625"</f>
        <v>CEOU2267625</v>
      </c>
      <c r="G161" t="str">
        <f>"PALLET"</f>
        <v>PALLET</v>
      </c>
    </row>
    <row r="162" spans="1:7" x14ac:dyDescent="0.25">
      <c r="A162" t="s">
        <v>49</v>
      </c>
      <c r="B162" t="str">
        <f>"""TorlysDynamics"",""Torlys Inc."",""32"",""1"",""3461364"""</f>
        <v>"TorlysDynamics","Torlys Inc.","32","1","3461364"</v>
      </c>
      <c r="C162" t="str">
        <f>"MDBV-519"</f>
        <v>MDBV-519</v>
      </c>
      <c r="D162" t="str">
        <f>"Z105"</f>
        <v>Z105</v>
      </c>
      <c r="E162">
        <v>20707.2</v>
      </c>
      <c r="F162" t="str">
        <f>"CEOU2267625"</f>
        <v>CEOU2267625</v>
      </c>
      <c r="G162" t="str">
        <f>"PALLET"</f>
        <v>PALLET</v>
      </c>
    </row>
    <row r="163" spans="1:7" x14ac:dyDescent="0.25">
      <c r="A163" t="s">
        <v>49</v>
      </c>
      <c r="B163" t="str">
        <f>"""TorlysDynamics"",""Torlys Inc."",""32"",""1"",""3461428"""</f>
        <v>"TorlysDynamics","Torlys Inc.","32","1","3461428"</v>
      </c>
      <c r="C163" t="str">
        <f>"ML81137"</f>
        <v>ML81137</v>
      </c>
      <c r="D163" t="str">
        <f>"A197"</f>
        <v>A197</v>
      </c>
      <c r="E163">
        <v>1</v>
      </c>
      <c r="F163" t="str">
        <f>"AIRWOOD 10/10"</f>
        <v>AIRWOOD 10/10</v>
      </c>
      <c r="G163" t="str">
        <f>"EACH"</f>
        <v>EACH</v>
      </c>
    </row>
    <row r="164" spans="1:7" x14ac:dyDescent="0.25">
      <c r="A164" t="s">
        <v>49</v>
      </c>
      <c r="B164" t="str">
        <f>"""TorlysDynamics"",""Torlys Inc."",""32"",""1"",""3461429"""</f>
        <v>"TorlysDynamics","Torlys Inc.","32","1","3461429"</v>
      </c>
      <c r="C164" t="str">
        <f>"ML81562"</f>
        <v>ML81562</v>
      </c>
      <c r="D164" t="str">
        <f>"A197"</f>
        <v>A197</v>
      </c>
      <c r="E164">
        <v>1</v>
      </c>
      <c r="F164" t="str">
        <f>"AIRWOOD 10/10"</f>
        <v>AIRWOOD 10/10</v>
      </c>
      <c r="G164" t="str">
        <f>"EACH"</f>
        <v>EACH</v>
      </c>
    </row>
    <row r="165" spans="1:7" x14ac:dyDescent="0.25">
      <c r="A165" t="s">
        <v>49</v>
      </c>
      <c r="B165" t="str">
        <f>"""TorlysDynamics"",""Torlys Inc."",""32"",""1"",""3461430"""</f>
        <v>"TorlysDynamics","Torlys Inc.","32","1","3461430"</v>
      </c>
      <c r="C165" t="str">
        <f>"ML81563"</f>
        <v>ML81563</v>
      </c>
      <c r="D165" t="str">
        <f>"A197"</f>
        <v>A197</v>
      </c>
      <c r="E165">
        <v>3</v>
      </c>
      <c r="F165" t="str">
        <f>"AIRWOOD 10/10"</f>
        <v>AIRWOOD 10/10</v>
      </c>
      <c r="G165" t="str">
        <f>"EACH"</f>
        <v>EACH</v>
      </c>
    </row>
    <row r="166" spans="1:7" x14ac:dyDescent="0.25">
      <c r="A166" t="s">
        <v>49</v>
      </c>
      <c r="B166" t="str">
        <f>"""TorlysDynamics"",""Torlys Inc."",""32"",""1"",""3461431"""</f>
        <v>"TorlysDynamics","Torlys Inc.","32","1","3461431"</v>
      </c>
      <c r="C166" t="str">
        <f>"ML81565"</f>
        <v>ML81565</v>
      </c>
      <c r="D166" t="str">
        <f>"A197"</f>
        <v>A197</v>
      </c>
      <c r="E166">
        <v>1</v>
      </c>
      <c r="F166" t="str">
        <f>"AIRWOOD 10/10"</f>
        <v>AIRWOOD 10/10</v>
      </c>
      <c r="G166" t="str">
        <f>"EACH"</f>
        <v>EACH</v>
      </c>
    </row>
    <row r="167" spans="1:7" x14ac:dyDescent="0.25">
      <c r="A167" t="s">
        <v>49</v>
      </c>
      <c r="B167" t="str">
        <f>"""TorlysDynamics"",""Torlys Inc."",""32"",""1"",""3461432"""</f>
        <v>"TorlysDynamics","Torlys Inc.","32","1","3461432"</v>
      </c>
      <c r="C167" t="str">
        <f>"ML81658"</f>
        <v>ML81658</v>
      </c>
      <c r="D167" t="str">
        <f>"A197"</f>
        <v>A197</v>
      </c>
      <c r="E167">
        <v>14</v>
      </c>
      <c r="F167" t="str">
        <f>"AIRWOOD 10/10"</f>
        <v>AIRWOOD 10/10</v>
      </c>
      <c r="G167" t="str">
        <f>"EACH"</f>
        <v>EACH</v>
      </c>
    </row>
    <row r="168" spans="1:7" x14ac:dyDescent="0.25">
      <c r="A168" t="s">
        <v>49</v>
      </c>
      <c r="B168" t="str">
        <f>"""TorlysDynamics"",""Torlys Inc."",""32"",""1"",""3461433"""</f>
        <v>"TorlysDynamics","Torlys Inc.","32","1","3461433"</v>
      </c>
      <c r="C168" t="str">
        <f>"ML81692"</f>
        <v>ML81692</v>
      </c>
      <c r="D168" t="str">
        <f>"A197"</f>
        <v>A197</v>
      </c>
      <c r="E168">
        <v>6</v>
      </c>
      <c r="F168" t="str">
        <f>"AIRWOOD 10/10"</f>
        <v>AIRWOOD 10/10</v>
      </c>
      <c r="G168" t="str">
        <f>"EACH"</f>
        <v>EACH</v>
      </c>
    </row>
    <row r="169" spans="1:7" x14ac:dyDescent="0.25">
      <c r="A169" t="s">
        <v>49</v>
      </c>
      <c r="B169" t="str">
        <f>"""TorlysDynamics"",""Torlys Inc."",""32"",""1"",""3461434"""</f>
        <v>"TorlysDynamics","Torlys Inc.","32","1","3461434"</v>
      </c>
      <c r="C169" t="str">
        <f>"ML81807"</f>
        <v>ML81807</v>
      </c>
      <c r="D169" t="str">
        <f>"A197"</f>
        <v>A197</v>
      </c>
      <c r="E169">
        <v>2</v>
      </c>
      <c r="F169" t="str">
        <f>"AIRWOOD 10/10"</f>
        <v>AIRWOOD 10/10</v>
      </c>
      <c r="G169" t="str">
        <f>"EACH"</f>
        <v>EACH</v>
      </c>
    </row>
    <row r="170" spans="1:7" x14ac:dyDescent="0.25">
      <c r="A170" t="s">
        <v>49</v>
      </c>
      <c r="B170" t="str">
        <f>"""TorlysDynamics"",""Torlys Inc."",""32"",""1"",""3461435"""</f>
        <v>"TorlysDynamics","Torlys Inc.","32","1","3461435"</v>
      </c>
      <c r="C170" t="str">
        <f>"ML81808"</f>
        <v>ML81808</v>
      </c>
      <c r="D170" t="str">
        <f>"A197"</f>
        <v>A197</v>
      </c>
      <c r="E170">
        <v>4</v>
      </c>
      <c r="F170" t="str">
        <f>"AIRWOOD 10/10"</f>
        <v>AIRWOOD 10/10</v>
      </c>
      <c r="G170" t="str">
        <f>"EACH"</f>
        <v>EACH</v>
      </c>
    </row>
    <row r="171" spans="1:7" x14ac:dyDescent="0.25">
      <c r="A171" t="s">
        <v>49</v>
      </c>
      <c r="B171" t="str">
        <f>"""TorlysDynamics"",""Torlys Inc."",""32"",""1"",""3461436"""</f>
        <v>"TorlysDynamics","Torlys Inc.","32","1","3461436"</v>
      </c>
      <c r="C171" t="str">
        <f>"ML81868"</f>
        <v>ML81868</v>
      </c>
      <c r="D171" t="str">
        <f>"A197"</f>
        <v>A197</v>
      </c>
      <c r="E171">
        <v>18</v>
      </c>
      <c r="F171" t="str">
        <f>"AIRWOOD 10/10"</f>
        <v>AIRWOOD 10/10</v>
      </c>
      <c r="G171" t="str">
        <f>"EACH"</f>
        <v>EACH</v>
      </c>
    </row>
    <row r="172" spans="1:7" x14ac:dyDescent="0.25">
      <c r="A172" t="s">
        <v>49</v>
      </c>
      <c r="B172" t="str">
        <f>"""TorlysDynamics"",""Torlys Inc."",""32"",""1"",""3461437"""</f>
        <v>"TorlysDynamics","Torlys Inc.","32","1","3461437"</v>
      </c>
      <c r="C172" t="str">
        <f>"ML81889"</f>
        <v>ML81889</v>
      </c>
      <c r="D172" t="str">
        <f>"A197"</f>
        <v>A197</v>
      </c>
      <c r="E172">
        <v>5</v>
      </c>
      <c r="F172" t="str">
        <f>"AIRWOOD 10/10"</f>
        <v>AIRWOOD 10/10</v>
      </c>
      <c r="G172" t="str">
        <f>"EACH"</f>
        <v>EACH</v>
      </c>
    </row>
    <row r="173" spans="1:7" x14ac:dyDescent="0.25">
      <c r="A173" t="s">
        <v>49</v>
      </c>
      <c r="B173" t="str">
        <f>"""TorlysDynamics"",""Torlys Inc."",""32"",""1"",""3461438"""</f>
        <v>"TorlysDynamics","Torlys Inc.","32","1","3461438"</v>
      </c>
      <c r="C173" t="str">
        <f>"ML81950"</f>
        <v>ML81950</v>
      </c>
      <c r="D173" t="str">
        <f>"A197"</f>
        <v>A197</v>
      </c>
      <c r="E173">
        <v>1</v>
      </c>
      <c r="F173" t="str">
        <f>"AIRWOOD 10/10"</f>
        <v>AIRWOOD 10/10</v>
      </c>
      <c r="G173" t="str">
        <f>"EACH"</f>
        <v>EACH</v>
      </c>
    </row>
    <row r="174" spans="1:7" x14ac:dyDescent="0.25">
      <c r="A174" t="s">
        <v>49</v>
      </c>
      <c r="B174" t="str">
        <f>"""TorlysDynamics"",""Torlys Inc."",""32"",""1"",""3461439"""</f>
        <v>"TorlysDynamics","Torlys Inc.","32","1","3461439"</v>
      </c>
      <c r="C174" t="str">
        <f>"ML81954"</f>
        <v>ML81954</v>
      </c>
      <c r="D174" t="str">
        <f>"A197"</f>
        <v>A197</v>
      </c>
      <c r="E174">
        <v>2</v>
      </c>
      <c r="F174" t="str">
        <f>"AIRWOOD 10/10"</f>
        <v>AIRWOOD 10/10</v>
      </c>
      <c r="G174" t="str">
        <f>"EACH"</f>
        <v>EACH</v>
      </c>
    </row>
    <row r="175" spans="1:7" x14ac:dyDescent="0.25">
      <c r="A175" t="s">
        <v>49</v>
      </c>
      <c r="B175" t="str">
        <f>"""TorlysDynamics"",""Torlys Inc."",""32"",""1"",""3461440"""</f>
        <v>"TorlysDynamics","Torlys Inc.","32","1","3461440"</v>
      </c>
      <c r="C175" t="str">
        <f>"ML85563"</f>
        <v>ML85563</v>
      </c>
      <c r="D175" t="str">
        <f>"A197"</f>
        <v>A197</v>
      </c>
      <c r="E175">
        <v>15</v>
      </c>
      <c r="F175" t="str">
        <f>"AIRWOOD 10/10"</f>
        <v>AIRWOOD 10/10</v>
      </c>
      <c r="G175" t="str">
        <f>"EACH"</f>
        <v>EACH</v>
      </c>
    </row>
    <row r="176" spans="1:7" x14ac:dyDescent="0.25">
      <c r="A176" t="s">
        <v>49</v>
      </c>
      <c r="B176" t="str">
        <f>"""TorlysDynamics"",""Torlys Inc."",""32"",""1"",""3461441"""</f>
        <v>"TorlysDynamics","Torlys Inc.","32","1","3461441"</v>
      </c>
      <c r="C176" t="str">
        <f>"ML85868"</f>
        <v>ML85868</v>
      </c>
      <c r="D176" t="str">
        <f>"A197"</f>
        <v>A197</v>
      </c>
      <c r="E176">
        <v>20</v>
      </c>
      <c r="F176" t="str">
        <f>"AIRWOOD 10/10"</f>
        <v>AIRWOOD 10/10</v>
      </c>
      <c r="G176" t="str">
        <f>"EACH"</f>
        <v>EACH</v>
      </c>
    </row>
    <row r="177" spans="1:7" x14ac:dyDescent="0.25">
      <c r="A177" t="s">
        <v>49</v>
      </c>
      <c r="B177" t="str">
        <f>"""TorlysDynamics"",""Torlys Inc."",""32"",""1"",""3461442"""</f>
        <v>"TorlysDynamics","Torlys Inc.","32","1","3461442"</v>
      </c>
      <c r="C177" t="str">
        <f>"ML86954-RIGHT"</f>
        <v>ML86954-RIGHT</v>
      </c>
      <c r="D177" t="str">
        <f>"A197"</f>
        <v>A197</v>
      </c>
      <c r="E177">
        <v>4</v>
      </c>
      <c r="F177" t="str">
        <f>"AIRWOOD 10/10"</f>
        <v>AIRWOOD 10/10</v>
      </c>
      <c r="G177" t="str">
        <f>"EACH"</f>
        <v>EACH</v>
      </c>
    </row>
    <row r="178" spans="1:7" x14ac:dyDescent="0.25">
      <c r="A178" t="s">
        <v>49</v>
      </c>
      <c r="B178" t="str">
        <f>"""TorlysDynamics"",""Torlys Inc."",""32"",""1"",""3461443"""</f>
        <v>"TorlysDynamics","Torlys Inc.","32","1","3461443"</v>
      </c>
      <c r="C178" t="str">
        <f>"ML87563-LEFT"</f>
        <v>ML87563-LEFT</v>
      </c>
      <c r="D178" t="str">
        <f>"A197"</f>
        <v>A197</v>
      </c>
      <c r="E178">
        <v>1</v>
      </c>
      <c r="F178" t="str">
        <f>"AIRWOOD 10/10"</f>
        <v>AIRWOOD 10/10</v>
      </c>
      <c r="G178" t="str">
        <f>"EACH"</f>
        <v>EACH</v>
      </c>
    </row>
    <row r="179" spans="1:7" x14ac:dyDescent="0.25">
      <c r="A179" t="s">
        <v>49</v>
      </c>
      <c r="B179" t="str">
        <f>"""TorlysDynamics"",""Torlys Inc."",""32"",""1"",""3461463"""</f>
        <v>"TorlysDynamics","Torlys Inc.","32","1","3461463"</v>
      </c>
      <c r="C179" t="str">
        <f>"EE-BA-T760"</f>
        <v>EE-BA-T760</v>
      </c>
      <c r="D179" t="str">
        <f>"K150"</f>
        <v>K150</v>
      </c>
      <c r="E179">
        <v>18166.400000000001</v>
      </c>
      <c r="F179" t="str">
        <f>"MEDU5858525"</f>
        <v>MEDU5858525</v>
      </c>
      <c r="G179" t="str">
        <f>"CASE"</f>
        <v>CASE</v>
      </c>
    </row>
    <row r="180" spans="1:7" x14ac:dyDescent="0.25">
      <c r="A180" t="s">
        <v>49</v>
      </c>
      <c r="B180" t="str">
        <f>"""TorlysDynamics"",""Torlys Inc."",""32"",""1"",""3461470"""</f>
        <v>"TorlysDynamics","Torlys Inc.","32","1","3461470"</v>
      </c>
      <c r="C180" t="str">
        <f>"TL-AV230-PEFC"</f>
        <v>TL-AV230-PEFC</v>
      </c>
      <c r="D180" t="str">
        <f>"U114"</f>
        <v>U114</v>
      </c>
      <c r="E180">
        <v>6097</v>
      </c>
      <c r="F180" t="str">
        <f>"CSNU7911760"</f>
        <v>CSNU7911760</v>
      </c>
      <c r="G180" t="str">
        <f>"PALLET"</f>
        <v>PALLET</v>
      </c>
    </row>
    <row r="181" spans="1:7" x14ac:dyDescent="0.25">
      <c r="A181" t="s">
        <v>49</v>
      </c>
      <c r="B181" t="str">
        <f>"""TorlysDynamics"",""Torlys Inc."",""32"",""1"",""3461471"""</f>
        <v>"TorlysDynamics","Torlys Inc.","32","1","3461471"</v>
      </c>
      <c r="C181" t="str">
        <f>"TL-AV233-PEFC"</f>
        <v>TL-AV233-PEFC</v>
      </c>
      <c r="D181" t="str">
        <f>"U114"</f>
        <v>U114</v>
      </c>
      <c r="E181">
        <v>24388</v>
      </c>
      <c r="F181" t="str">
        <f>"CSNU7911760"</f>
        <v>CSNU7911760</v>
      </c>
      <c r="G181" t="str">
        <f>"PALLET"</f>
        <v>PALLET</v>
      </c>
    </row>
    <row r="182" spans="1:7" x14ac:dyDescent="0.25">
      <c r="A182" t="s">
        <v>49</v>
      </c>
      <c r="B182" t="str">
        <f>"""TorlysDynamics"",""Torlys Inc."",""32"",""1"",""3461472"""</f>
        <v>"TorlysDynamics","Torlys Inc.","32","1","3461472"</v>
      </c>
      <c r="C182" t="str">
        <f>"TL-LW1314-PEFC"</f>
        <v>TL-LW1314-PEFC</v>
      </c>
      <c r="D182" t="str">
        <f>"U114"</f>
        <v>U114</v>
      </c>
      <c r="E182">
        <v>6097</v>
      </c>
      <c r="F182" t="str">
        <f>"CSNU7911760"</f>
        <v>CSNU7911760</v>
      </c>
      <c r="G182" t="str">
        <f>"PALLET"</f>
        <v>PALLET</v>
      </c>
    </row>
    <row r="183" spans="1:7" x14ac:dyDescent="0.25">
      <c r="A183" t="s">
        <v>49</v>
      </c>
      <c r="B183" t="str">
        <f>"""TorlysDynamics"",""Torlys Inc."",""32"",""1"",""3461473"""</f>
        <v>"TorlysDynamics","Torlys Inc.","32","1","3461473"</v>
      </c>
      <c r="C183" t="str">
        <f>"MLI-06168"</f>
        <v>MLI-06168</v>
      </c>
      <c r="D183" t="str">
        <f>"U114"</f>
        <v>U114</v>
      </c>
      <c r="E183">
        <v>10</v>
      </c>
      <c r="F183" t="str">
        <f>"CSNU7911760"</f>
        <v>CSNU7911760</v>
      </c>
      <c r="G183" t="str">
        <f>"EACH"</f>
        <v>EACH</v>
      </c>
    </row>
    <row r="184" spans="1:7" x14ac:dyDescent="0.25">
      <c r="A184" t="s">
        <v>49</v>
      </c>
      <c r="B184" t="str">
        <f>"""TorlysDynamics"",""Torlys Inc."",""32"",""1"",""3461474"""</f>
        <v>"TorlysDynamics","Torlys Inc.","32","1","3461474"</v>
      </c>
      <c r="C184" t="str">
        <f>"MLI-06168"</f>
        <v>MLI-06168</v>
      </c>
      <c r="D184" t="str">
        <f>"U114"</f>
        <v>U114</v>
      </c>
      <c r="E184">
        <v>10</v>
      </c>
      <c r="F184" t="str">
        <f>"CSNU7911760"</f>
        <v>CSNU7911760</v>
      </c>
      <c r="G184" t="str">
        <f>"EACH"</f>
        <v>EACH</v>
      </c>
    </row>
    <row r="185" spans="1:7" x14ac:dyDescent="0.25">
      <c r="A185" t="s">
        <v>49</v>
      </c>
      <c r="B185" t="str">
        <f>"""TorlysDynamics"",""Torlys Inc."",""32"",""1"",""3461475"""</f>
        <v>"TorlysDynamics","Torlys Inc.","32","1","3461475"</v>
      </c>
      <c r="C185" t="str">
        <f>"MLI-08239"</f>
        <v>MLI-08239</v>
      </c>
      <c r="D185" t="str">
        <f>"U114"</f>
        <v>U114</v>
      </c>
      <c r="E185">
        <v>10</v>
      </c>
      <c r="F185" t="str">
        <f>"CSNU7911760"</f>
        <v>CSNU7911760</v>
      </c>
      <c r="G185" t="str">
        <f>"EACH"</f>
        <v>EACH</v>
      </c>
    </row>
    <row r="186" spans="1:7" x14ac:dyDescent="0.25">
      <c r="A186" t="s">
        <v>49</v>
      </c>
      <c r="B186" t="str">
        <f>"""TorlysDynamics"",""Torlys Inc."",""32"",""1"",""3461476"""</f>
        <v>"TorlysDynamics","Torlys Inc.","32","1","3461476"</v>
      </c>
      <c r="C186" t="str">
        <f>"MLI-06470"</f>
        <v>MLI-06470</v>
      </c>
      <c r="D186" t="str">
        <f>"U114"</f>
        <v>U114</v>
      </c>
      <c r="E186">
        <v>10</v>
      </c>
      <c r="F186" t="str">
        <f>"CSNU7911760"</f>
        <v>CSNU7911760</v>
      </c>
      <c r="G186" t="str">
        <f>"EACH"</f>
        <v>EACH</v>
      </c>
    </row>
    <row r="187" spans="1:7" x14ac:dyDescent="0.25">
      <c r="A187" t="s">
        <v>49</v>
      </c>
      <c r="B187" t="str">
        <f>"""TorlysDynamics"",""Torlys Inc."",""32"",""1"",""3461477"""</f>
        <v>"TorlysDynamics","Torlys Inc.","32","1","3461477"</v>
      </c>
      <c r="C187" t="str">
        <f>"MLI-06493"</f>
        <v>MLI-06493</v>
      </c>
      <c r="D187" t="str">
        <f>"U114"</f>
        <v>U114</v>
      </c>
      <c r="E187">
        <v>17</v>
      </c>
      <c r="F187" t="str">
        <f>"OOCU7674130"</f>
        <v>OOCU7674130</v>
      </c>
      <c r="G187" t="str">
        <f>"EACH"</f>
        <v>EACH</v>
      </c>
    </row>
    <row r="188" spans="1:7" x14ac:dyDescent="0.25">
      <c r="A188" t="s">
        <v>49</v>
      </c>
      <c r="B188" t="str">
        <f>"""TorlysDynamics"",""Torlys Inc."",""32"",""1"",""3461478"""</f>
        <v>"TorlysDynamics","Torlys Inc.","32","1","3461478"</v>
      </c>
      <c r="C188" t="str">
        <f>"MLI-06493"</f>
        <v>MLI-06493</v>
      </c>
      <c r="D188" t="str">
        <f>"U114"</f>
        <v>U114</v>
      </c>
      <c r="E188">
        <v>3</v>
      </c>
      <c r="F188" t="str">
        <f>"CSNU7911760"</f>
        <v>CSNU7911760</v>
      </c>
      <c r="G188" t="str">
        <f>"EACH"</f>
        <v>EACH</v>
      </c>
    </row>
    <row r="189" spans="1:7" x14ac:dyDescent="0.25">
      <c r="A189" t="s">
        <v>49</v>
      </c>
      <c r="B189" t="str">
        <f>"""TorlysDynamics"",""Torlys Inc."",""32"",""1"",""3461479"""</f>
        <v>"TorlysDynamics","Torlys Inc.","32","1","3461479"</v>
      </c>
      <c r="C189" t="str">
        <f>"MLI-06704"</f>
        <v>MLI-06704</v>
      </c>
      <c r="D189" t="str">
        <f>"U114"</f>
        <v>U114</v>
      </c>
      <c r="E189">
        <v>10</v>
      </c>
      <c r="F189" t="str">
        <f>"CSNU7911760"</f>
        <v>CSNU7911760</v>
      </c>
      <c r="G189" t="str">
        <f>"EACH"</f>
        <v>EACH</v>
      </c>
    </row>
    <row r="190" spans="1:7" x14ac:dyDescent="0.25">
      <c r="A190" t="s">
        <v>49</v>
      </c>
      <c r="B190" t="str">
        <f>"""TorlysDynamics"",""Torlys Inc."",""32"",""1"",""3461480"""</f>
        <v>"TorlysDynamics","Torlys Inc.","32","1","3461480"</v>
      </c>
      <c r="C190" t="str">
        <f>"MLI-06493"</f>
        <v>MLI-06493</v>
      </c>
      <c r="D190" t="str">
        <f>"U114"</f>
        <v>U114</v>
      </c>
      <c r="E190">
        <v>-17</v>
      </c>
      <c r="F190" t="str">
        <f>"OOCU7674130"</f>
        <v>OOCU7674130</v>
      </c>
      <c r="G190" t="str">
        <f>"EACH"</f>
        <v>EACH</v>
      </c>
    </row>
    <row r="191" spans="1:7" x14ac:dyDescent="0.25">
      <c r="A191" t="s">
        <v>49</v>
      </c>
      <c r="B191" t="str">
        <f>"""TorlysDynamics"",""Torlys Inc."",""32"",""1"",""3461481"""</f>
        <v>"TorlysDynamics","Torlys Inc.","32","1","3461481"</v>
      </c>
      <c r="C191" t="str">
        <f>"EW-27001"</f>
        <v>EW-27001</v>
      </c>
      <c r="D191" t="str">
        <f>"B108"</f>
        <v>B108</v>
      </c>
      <c r="E191">
        <v>6127.92</v>
      </c>
      <c r="F191" t="str">
        <f>"CAAU9778980"</f>
        <v>CAAU9778980</v>
      </c>
      <c r="G191" t="str">
        <f>"PALLET"</f>
        <v>PALLET</v>
      </c>
    </row>
    <row r="192" spans="1:7" x14ac:dyDescent="0.25">
      <c r="A192" t="s">
        <v>49</v>
      </c>
      <c r="B192" t="str">
        <f>"""TorlysDynamics"",""Torlys Inc."",""32"",""1"",""3461482"""</f>
        <v>"TorlysDynamics","Torlys Inc.","32","1","3461482"</v>
      </c>
      <c r="C192" t="str">
        <f>"EW-27004"</f>
        <v>EW-27004</v>
      </c>
      <c r="D192" t="str">
        <f>"B108"</f>
        <v>B108</v>
      </c>
      <c r="E192">
        <v>7659.9</v>
      </c>
      <c r="F192" t="str">
        <f>"CAAU9778980"</f>
        <v>CAAU9778980</v>
      </c>
      <c r="G192" t="str">
        <f>"PALLET"</f>
        <v>PALLET</v>
      </c>
    </row>
    <row r="193" spans="1:7" x14ac:dyDescent="0.25">
      <c r="A193" t="s">
        <v>49</v>
      </c>
      <c r="B193" t="str">
        <f>"""TorlysDynamics"",""Torlys Inc."",""32"",""1"",""3461483"""</f>
        <v>"TorlysDynamics","Torlys Inc.","32","1","3461483"</v>
      </c>
      <c r="C193" t="str">
        <f>"EW-27020"</f>
        <v>EW-27020</v>
      </c>
      <c r="D193" t="str">
        <f>"B108"</f>
        <v>B108</v>
      </c>
      <c r="E193">
        <v>9191.8799999999992</v>
      </c>
      <c r="F193" t="str">
        <f>"CAAU9778980"</f>
        <v>CAAU9778980</v>
      </c>
      <c r="G193" t="str">
        <f>"PALLET"</f>
        <v>PALLET</v>
      </c>
    </row>
    <row r="194" spans="1:7" x14ac:dyDescent="0.25">
      <c r="A194" t="s">
        <v>49</v>
      </c>
      <c r="B194" t="str">
        <f>"""TorlysDynamics"",""Torlys Inc."",""32"",""1"",""3461486"""</f>
        <v>"TorlysDynamics","Torlys Inc.","32","1","3461486"</v>
      </c>
      <c r="C194" t="str">
        <f>"ET-24006-NT"</f>
        <v>ET-24006-NT</v>
      </c>
      <c r="D194" t="str">
        <f>"B108"</f>
        <v>B108</v>
      </c>
      <c r="E194">
        <v>2448</v>
      </c>
      <c r="F194" t="str">
        <f>"CAAU9778980"</f>
        <v>CAAU9778980</v>
      </c>
      <c r="G194" t="str">
        <f>"PALLET"</f>
        <v>PALLET</v>
      </c>
    </row>
    <row r="195" spans="1:7" x14ac:dyDescent="0.25">
      <c r="A195" t="s">
        <v>49</v>
      </c>
      <c r="B195" t="str">
        <f>"""TorlysDynamics"",""Torlys Inc."",""32"",""1"",""3461490"""</f>
        <v>"TorlysDynamics","Torlys Inc.","32","1","3461490"</v>
      </c>
      <c r="C195" t="str">
        <f>"EW-DP551"</f>
        <v>EW-DP551</v>
      </c>
      <c r="D195" t="str">
        <f>"B108"</f>
        <v>B108</v>
      </c>
      <c r="E195">
        <v>3018.4</v>
      </c>
      <c r="F195" t="str">
        <f>"CAAU9778980"</f>
        <v>CAAU9778980</v>
      </c>
      <c r="G195" t="str">
        <f>"PALLET"</f>
        <v>PALLET</v>
      </c>
    </row>
    <row r="196" spans="1:7" x14ac:dyDescent="0.25">
      <c r="A196" t="s">
        <v>49</v>
      </c>
      <c r="B196" t="str">
        <f>"""TorlysDynamics"",""Torlys Inc."",""32"",""1"",""3461491"""</f>
        <v>"TorlysDynamics","Torlys Inc.","32","1","3461491"</v>
      </c>
      <c r="C196" t="str">
        <f>"MESP-415-NB"</f>
        <v>MESP-415-NB</v>
      </c>
      <c r="D196" t="str">
        <f>"B108"</f>
        <v>B108</v>
      </c>
      <c r="E196">
        <v>1531.98</v>
      </c>
      <c r="F196" t="str">
        <f>"CAAU9778980"</f>
        <v>CAAU9778980</v>
      </c>
      <c r="G196" t="str">
        <f>"PALLET"</f>
        <v>PALLET</v>
      </c>
    </row>
    <row r="197" spans="1:7" x14ac:dyDescent="0.25">
      <c r="A197" t="s">
        <v>49</v>
      </c>
      <c r="B197" t="str">
        <f>"""TorlysDynamics"",""Torlys Inc."",""32"",""1"",""3461498"""</f>
        <v>"TorlysDynamics","Torlys Inc.","32","1","3461498"</v>
      </c>
      <c r="C197" t="str">
        <f>"EE-H-288"</f>
        <v>EE-H-288</v>
      </c>
      <c r="D197" t="str">
        <f>"K151"</f>
        <v>K151</v>
      </c>
      <c r="E197">
        <v>13096.16</v>
      </c>
      <c r="F197" t="str">
        <f>"TJ0007139-TOUR 533237"</f>
        <v>TJ0007139-TOUR 533237</v>
      </c>
      <c r="G197" t="str">
        <f>"PALLET"</f>
        <v>PALLET</v>
      </c>
    </row>
    <row r="198" spans="1:7" x14ac:dyDescent="0.25">
      <c r="A198" t="s">
        <v>49</v>
      </c>
      <c r="B198" t="str">
        <f>"""TorlysDynamics"",""Torlys Inc."",""32"",""1"",""3461499"""</f>
        <v>"TorlysDynamics","Torlys Inc.","32","1","3461499"</v>
      </c>
      <c r="C198" t="str">
        <f>"EE-H-289"</f>
        <v>EE-H-289</v>
      </c>
      <c r="D198" t="str">
        <f>"K151"</f>
        <v>K151</v>
      </c>
      <c r="E198">
        <v>9524.48</v>
      </c>
      <c r="F198" t="str">
        <f>"TJ0007139-TOUR 533237"</f>
        <v>TJ0007139-TOUR 533237</v>
      </c>
      <c r="G198" t="str">
        <f>"PALLET"</f>
        <v>PALLET</v>
      </c>
    </row>
    <row r="199" spans="1:7" x14ac:dyDescent="0.25">
      <c r="A199" t="s">
        <v>49</v>
      </c>
      <c r="B199" t="str">
        <f>"""TorlysDynamics"",""Torlys Inc."",""32"",""1"",""3461500"""</f>
        <v>"TorlysDynamics","Torlys Inc.","32","1","3461500"</v>
      </c>
      <c r="C199" t="str">
        <f>"EE-HN-240"</f>
        <v>EE-HN-240</v>
      </c>
      <c r="D199" t="str">
        <f>"K151"</f>
        <v>K151</v>
      </c>
      <c r="E199">
        <v>2051.2800000000002</v>
      </c>
      <c r="F199" t="str">
        <f>"TJ0007139-TOUR 533237"</f>
        <v>TJ0007139-TOUR 533237</v>
      </c>
      <c r="G199" t="str">
        <f>"PALLET"</f>
        <v>PALLET</v>
      </c>
    </row>
    <row r="200" spans="1:7" x14ac:dyDescent="0.25">
      <c r="A200" t="s">
        <v>49</v>
      </c>
      <c r="B200" t="str">
        <f>"""TorlysDynamics"",""Torlys Inc."",""32"",""1"",""3461501"""</f>
        <v>"TorlysDynamics","Torlys Inc.","32","1","3461501"</v>
      </c>
      <c r="C200" t="str">
        <f>"EE-HN-262"</f>
        <v>EE-HN-262</v>
      </c>
      <c r="D200" t="str">
        <f>"K151"</f>
        <v>K151</v>
      </c>
      <c r="E200">
        <v>4786.32</v>
      </c>
      <c r="F200" t="str">
        <f>"TJ0007139-TOUR 533237"</f>
        <v>TJ0007139-TOUR 533237</v>
      </c>
      <c r="G200" t="str">
        <f>"PALLET"</f>
        <v>PALLET</v>
      </c>
    </row>
    <row r="201" spans="1:7" x14ac:dyDescent="0.25">
      <c r="A201" t="s">
        <v>49</v>
      </c>
      <c r="B201" t="str">
        <f>"""TorlysDynamics"",""Torlys Inc."",""32"",""1"",""3461502"""</f>
        <v>"TorlysDynamics","Torlys Inc.","32","1","3461502"</v>
      </c>
      <c r="C201" t="str">
        <f>"EE-HN-265"</f>
        <v>EE-HN-265</v>
      </c>
      <c r="D201" t="str">
        <f>"K151"</f>
        <v>K151</v>
      </c>
      <c r="E201">
        <v>683.76</v>
      </c>
      <c r="F201" t="str">
        <f>"TJ0007139-TOUR 533237"</f>
        <v>TJ0007139-TOUR 533237</v>
      </c>
      <c r="G201" t="str">
        <f>"PALLET"</f>
        <v>PALLET</v>
      </c>
    </row>
    <row r="202" spans="1:7" x14ac:dyDescent="0.25">
      <c r="A202" t="s">
        <v>49</v>
      </c>
      <c r="B202" t="str">
        <f>"""TorlysDynamics"",""Torlys Inc."",""32"",""1"",""3461892"""</f>
        <v>"TorlysDynamics","Torlys Inc.","32","1","3461892"</v>
      </c>
      <c r="C202" t="str">
        <f>"MSAP-2702"</f>
        <v>MSAP-2702</v>
      </c>
      <c r="D202" t="str">
        <f>"B108"</f>
        <v>B108</v>
      </c>
      <c r="E202">
        <v>4337.8500000000004</v>
      </c>
      <c r="F202" t="str">
        <f>"TEMU1017024"</f>
        <v>TEMU1017024</v>
      </c>
      <c r="G202" t="str">
        <f>"PALLET"</f>
        <v>PALLET</v>
      </c>
    </row>
    <row r="203" spans="1:7" x14ac:dyDescent="0.25">
      <c r="A203" t="s">
        <v>49</v>
      </c>
      <c r="B203" t="str">
        <f>"""TorlysDynamics"",""Torlys Inc."",""32"",""1"",""3461899"""</f>
        <v>"TorlysDynamics","Torlys Inc.","32","1","3461899"</v>
      </c>
      <c r="C203" t="str">
        <f>"MSAP-2704"</f>
        <v>MSAP-2704</v>
      </c>
      <c r="D203" t="str">
        <f>"B108"</f>
        <v>B108</v>
      </c>
      <c r="E203">
        <v>8675.7000000000007</v>
      </c>
      <c r="F203" t="str">
        <f>"TEMU1017024"</f>
        <v>TEMU1017024</v>
      </c>
      <c r="G203" t="str">
        <f>"PALLET"</f>
        <v>PALLET</v>
      </c>
    </row>
    <row r="204" spans="1:7" x14ac:dyDescent="0.25">
      <c r="A204" t="s">
        <v>49</v>
      </c>
      <c r="B204" t="str">
        <f>"""TorlysDynamics"",""Torlys Inc."",""32"",""1"",""3461900"""</f>
        <v>"TorlysDynamics","Torlys Inc.","32","1","3461900"</v>
      </c>
      <c r="C204" t="str">
        <f>"MSAP-2700"</f>
        <v>MSAP-2700</v>
      </c>
      <c r="D204" t="str">
        <f>"B108"</f>
        <v>B108</v>
      </c>
      <c r="E204">
        <v>5783.8</v>
      </c>
      <c r="F204" t="str">
        <f>"TEMU1017024"</f>
        <v>TEMU1017024</v>
      </c>
      <c r="G204" t="str">
        <f>"PALLET"</f>
        <v>PALLET</v>
      </c>
    </row>
    <row r="205" spans="1:7" x14ac:dyDescent="0.25">
      <c r="A205" t="s">
        <v>49</v>
      </c>
      <c r="B205" t="str">
        <f>"""TorlysDynamics"",""Torlys Inc."",""32"",""1"",""3461901"""</f>
        <v>"TorlysDynamics","Torlys Inc.","32","1","3461901"</v>
      </c>
      <c r="C205" t="str">
        <f>"MSAP-2705"</f>
        <v>MSAP-2705</v>
      </c>
      <c r="D205" t="str">
        <f>"B108"</f>
        <v>B108</v>
      </c>
      <c r="E205">
        <v>2891.9</v>
      </c>
      <c r="F205" t="str">
        <f>"TEMU1017024"</f>
        <v>TEMU1017024</v>
      </c>
      <c r="G205" t="str">
        <f>"PALLET"</f>
        <v>PALLET</v>
      </c>
    </row>
    <row r="206" spans="1:7" x14ac:dyDescent="0.25">
      <c r="A206" t="s">
        <v>49</v>
      </c>
      <c r="B206" t="str">
        <f>"""TorlysDynamics"",""Torlys Inc."",""32"",""1"",""3461902"""</f>
        <v>"TorlysDynamics","Torlys Inc.","32","1","3461902"</v>
      </c>
      <c r="C206" t="str">
        <f>"MSAP-2706"</f>
        <v>MSAP-2706</v>
      </c>
      <c r="D206" t="str">
        <f>"B108"</f>
        <v>B108</v>
      </c>
      <c r="E206">
        <v>7229.75</v>
      </c>
      <c r="F206" t="str">
        <f>"TEMU1017024"</f>
        <v>TEMU1017024</v>
      </c>
      <c r="G206" t="str">
        <f>"PALLET"</f>
        <v>PALLET</v>
      </c>
    </row>
    <row r="207" spans="1:7" x14ac:dyDescent="0.25">
      <c r="A207" t="s">
        <v>49</v>
      </c>
      <c r="B207" t="str">
        <f>"""TorlysDynamics"",""Torlys Inc."",""32"",""1"",""3461914"""</f>
        <v>"TorlysDynamics","Torlys Inc.","32","1","3461914"</v>
      </c>
      <c r="C207" t="str">
        <f>"RW-FMP475-MVN"</f>
        <v>RW-FMP475-MVN</v>
      </c>
      <c r="D207" t="str">
        <f>"S239"</f>
        <v>S239</v>
      </c>
      <c r="E207">
        <v>28096.2</v>
      </c>
      <c r="F207" t="str">
        <f>"TEMU0764128"</f>
        <v>TEMU0764128</v>
      </c>
      <c r="G207" t="str">
        <f>"PALLET"</f>
        <v>PALLET</v>
      </c>
    </row>
    <row r="208" spans="1:7" x14ac:dyDescent="0.25">
      <c r="A208" t="s">
        <v>49</v>
      </c>
      <c r="B208" t="str">
        <f>"""TorlysDynamics"",""Torlys Inc."",""32"",""1"",""3461915"""</f>
        <v>"TorlysDynamics","Torlys Inc.","32","1","3461915"</v>
      </c>
      <c r="C208" t="str">
        <f>"RW-FMP476-MVN"</f>
        <v>RW-FMP476-MVN</v>
      </c>
      <c r="D208" t="str">
        <f>"S239"</f>
        <v>S239</v>
      </c>
      <c r="E208">
        <v>1277.0999999999999</v>
      </c>
      <c r="F208" t="str">
        <f>"TEMU0764128"</f>
        <v>TEMU0764128</v>
      </c>
      <c r="G208" t="str">
        <f>"PALLET"</f>
        <v>PALLET</v>
      </c>
    </row>
    <row r="209" spans="1:7" x14ac:dyDescent="0.25">
      <c r="A209" t="s">
        <v>49</v>
      </c>
      <c r="B209" t="str">
        <f>"""TorlysDynamics"",""Torlys Inc."",""32"",""1"",""3461970"""</f>
        <v>"TorlysDynamics","Torlys Inc.","32","1","3461970"</v>
      </c>
      <c r="C209" t="str">
        <f>"WAU10000"</f>
        <v>WAU10000</v>
      </c>
      <c r="D209" t="str">
        <f>"M529"</f>
        <v>M529</v>
      </c>
      <c r="E209">
        <v>30</v>
      </c>
      <c r="F209" t="str">
        <f>"MOHAWK PLD - 10/10"</f>
        <v>MOHAWK PLD - 10/10</v>
      </c>
      <c r="G209" t="str">
        <f>"EACH"</f>
        <v>EACH</v>
      </c>
    </row>
    <row r="210" spans="1:7" x14ac:dyDescent="0.25">
      <c r="A210" t="s">
        <v>49</v>
      </c>
      <c r="B210" t="str">
        <f>"""TorlysDynamics"",""Torlys Inc."",""32"",""1"",""3461975"""</f>
        <v>"TorlysDynamics","Torlys Inc.","32","1","3461975"</v>
      </c>
      <c r="C210" t="str">
        <f>"MDBV-2376"</f>
        <v>MDBV-2376</v>
      </c>
      <c r="D210" t="str">
        <f>"Z105"</f>
        <v>Z105</v>
      </c>
      <c r="E210">
        <v>6902.4</v>
      </c>
      <c r="F210" t="str">
        <f>"UNIU3317314"</f>
        <v>UNIU3317314</v>
      </c>
      <c r="G210" t="str">
        <f>"PALLET"</f>
        <v>PALLET</v>
      </c>
    </row>
    <row r="211" spans="1:7" x14ac:dyDescent="0.25">
      <c r="A211" t="s">
        <v>49</v>
      </c>
      <c r="B211" t="str">
        <f>"""TorlysDynamics"",""Torlys Inc."",""32"",""1"",""3461976"""</f>
        <v>"TorlysDynamics","Torlys Inc.","32","1","3461976"</v>
      </c>
      <c r="C211" t="str">
        <f>"MDBV-2377"</f>
        <v>MDBV-2377</v>
      </c>
      <c r="D211" t="str">
        <f>"Z105"</f>
        <v>Z105</v>
      </c>
      <c r="E211">
        <v>3451.2</v>
      </c>
      <c r="F211" t="str">
        <f>"UNIU3317314"</f>
        <v>UNIU3317314</v>
      </c>
      <c r="G211" t="str">
        <f>"PALLET"</f>
        <v>PALLET</v>
      </c>
    </row>
    <row r="212" spans="1:7" x14ac:dyDescent="0.25">
      <c r="A212" t="s">
        <v>49</v>
      </c>
      <c r="B212" t="str">
        <f>"""TorlysDynamics"",""Torlys Inc."",""32"",""1"",""3461977"""</f>
        <v>"TorlysDynamics","Torlys Inc.","32","1","3461977"</v>
      </c>
      <c r="C212" t="str">
        <f>"MDBV-521"</f>
        <v>MDBV-521</v>
      </c>
      <c r="D212" t="str">
        <f>"Z105"</f>
        <v>Z105</v>
      </c>
      <c r="E212">
        <v>2588.4</v>
      </c>
      <c r="F212" t="str">
        <f>"UNIU3317314"</f>
        <v>UNIU3317314</v>
      </c>
      <c r="G212" t="str">
        <f>"PALLET"</f>
        <v>PALLET</v>
      </c>
    </row>
    <row r="213" spans="1:7" x14ac:dyDescent="0.25">
      <c r="A213" t="s">
        <v>49</v>
      </c>
      <c r="B213" t="str">
        <f>"""TorlysDynamics"",""Torlys Inc."",""32"",""1"",""3461978"""</f>
        <v>"TorlysDynamics","Torlys Inc.","32","1","3461978"</v>
      </c>
      <c r="C213" t="str">
        <f>"MQLL-550"</f>
        <v>MQLL-550</v>
      </c>
      <c r="D213" t="str">
        <f>"Z105"</f>
        <v>Z105</v>
      </c>
      <c r="E213">
        <v>933.5</v>
      </c>
      <c r="F213" t="str">
        <f>"UNIU3317314"</f>
        <v>UNIU3317314</v>
      </c>
      <c r="G213" t="str">
        <f>"PALLET"</f>
        <v>PALLET</v>
      </c>
    </row>
    <row r="214" spans="1:7" x14ac:dyDescent="0.25">
      <c r="A214" t="s">
        <v>49</v>
      </c>
      <c r="B214" t="str">
        <f>"""TorlysDynamics"",""Torlys Inc."",""32"",""1"",""3461979"""</f>
        <v>"TorlysDynamics","Torlys Inc.","32","1","3461979"</v>
      </c>
      <c r="C214" t="str">
        <f>"MQLL-556"</f>
        <v>MQLL-556</v>
      </c>
      <c r="D214" t="str">
        <f>"Z105"</f>
        <v>Z105</v>
      </c>
      <c r="E214">
        <v>2800.5</v>
      </c>
      <c r="F214" t="str">
        <f>"UNIU3317314"</f>
        <v>UNIU3317314</v>
      </c>
      <c r="G214" t="str">
        <f>"PALLET"</f>
        <v>PALLET</v>
      </c>
    </row>
    <row r="215" spans="1:7" x14ac:dyDescent="0.25">
      <c r="A215" t="s">
        <v>49</v>
      </c>
      <c r="B215" t="str">
        <f>"""TorlysDynamics"",""Torlys Inc."",""32"",""1"",""3461980"""</f>
        <v>"TorlysDynamics","Torlys Inc.","32","1","3461980"</v>
      </c>
      <c r="C215" t="str">
        <f>"MDBV-178"</f>
        <v>MDBV-178</v>
      </c>
      <c r="D215" t="str">
        <f>"Z105"</f>
        <v>Z105</v>
      </c>
      <c r="E215">
        <v>31060.799999999999</v>
      </c>
      <c r="F215" t="str">
        <f>"UNIU3317314"</f>
        <v>UNIU3317314</v>
      </c>
      <c r="G215" t="str">
        <f>"PALLET"</f>
        <v>PALLET</v>
      </c>
    </row>
    <row r="216" spans="1:7" x14ac:dyDescent="0.25">
      <c r="A216" t="s">
        <v>49</v>
      </c>
      <c r="B216" t="str">
        <f>"""TorlysDynamics"",""Torlys Inc."",""32"",""1"",""3462050"""</f>
        <v>"TorlysDynamics","Torlys Inc.","32","1","3462050"</v>
      </c>
      <c r="C216" t="str">
        <f>"MESP-70241"</f>
        <v>MESP-70241</v>
      </c>
      <c r="D216" t="str">
        <f>"B108"</f>
        <v>B108</v>
      </c>
      <c r="E216">
        <v>29107.62</v>
      </c>
      <c r="F216" t="str">
        <f>"TCLU4467795"</f>
        <v>TCLU4467795</v>
      </c>
      <c r="G216" t="str">
        <f>"PALLET"</f>
        <v>PALLET</v>
      </c>
    </row>
    <row r="217" spans="1:7" x14ac:dyDescent="0.25">
      <c r="A217" t="s">
        <v>49</v>
      </c>
      <c r="B217" t="str">
        <f>"""TorlysDynamics"",""Torlys Inc."",""32"",""1"",""3462082"""</f>
        <v>"TorlysDynamics","Torlys Inc.","32","1","3462082"</v>
      </c>
      <c r="C217" t="str">
        <f>"EE-H-292"</f>
        <v>EE-H-292</v>
      </c>
      <c r="D217" t="str">
        <f>"K151"</f>
        <v>K151</v>
      </c>
      <c r="E217">
        <v>30954.560000000001</v>
      </c>
      <c r="F217" t="str">
        <f>"TJ0007150-533465"</f>
        <v>TJ0007150-533465</v>
      </c>
      <c r="G217" t="str">
        <f>"PALLET"</f>
        <v>PALLET</v>
      </c>
    </row>
    <row r="218" spans="1:7" x14ac:dyDescent="0.25">
      <c r="A218" t="s">
        <v>49</v>
      </c>
      <c r="B218" t="str">
        <f>"""TorlysDynamics"",""Torlys Inc."",""32"",""1"",""3462459"""</f>
        <v>"TorlysDynamics","Torlys Inc.","32","1","3462459"</v>
      </c>
      <c r="C218" t="str">
        <f>"TL-AV232-PEFC"</f>
        <v>TL-AV232-PEFC</v>
      </c>
      <c r="D218" t="str">
        <f>"U114"</f>
        <v>U114</v>
      </c>
      <c r="E218">
        <v>6097</v>
      </c>
      <c r="F218" t="str">
        <f>"CSLU6226512"</f>
        <v>CSLU6226512</v>
      </c>
      <c r="G218" t="str">
        <f>"PALLET"</f>
        <v>PALLET</v>
      </c>
    </row>
    <row r="219" spans="1:7" x14ac:dyDescent="0.25">
      <c r="A219" t="s">
        <v>49</v>
      </c>
      <c r="B219" t="str">
        <f>"""TorlysDynamics"",""Torlys Inc."",""32"",""1"",""3462460"""</f>
        <v>"TorlysDynamics","Torlys Inc.","32","1","3462460"</v>
      </c>
      <c r="C219" t="str">
        <f>"TL-30502-PEFC"</f>
        <v>TL-30502-PEFC</v>
      </c>
      <c r="D219" t="str">
        <f>"U114"</f>
        <v>U114</v>
      </c>
      <c r="E219">
        <v>8132.8</v>
      </c>
      <c r="F219" t="str">
        <f>"CSLU6226512"</f>
        <v>CSLU6226512</v>
      </c>
      <c r="G219" t="str">
        <f>"PALLET"</f>
        <v>PALLET</v>
      </c>
    </row>
    <row r="220" spans="1:7" x14ac:dyDescent="0.25">
      <c r="A220" t="s">
        <v>49</v>
      </c>
      <c r="B220" t="str">
        <f>"""TorlysDynamics"",""Torlys Inc."",""32"",""1"",""3462461"""</f>
        <v>"TorlysDynamics","Torlys Inc.","32","1","3462461"</v>
      </c>
      <c r="C220" t="str">
        <f>"TL-30505-PEFC"</f>
        <v>TL-30505-PEFC</v>
      </c>
      <c r="D220" t="str">
        <f>"U114"</f>
        <v>U114</v>
      </c>
      <c r="E220">
        <v>8132.8</v>
      </c>
      <c r="F220" t="str">
        <f>"CSLU6226512"</f>
        <v>CSLU6226512</v>
      </c>
      <c r="G220" t="str">
        <f>"PALLET"</f>
        <v>PALLET</v>
      </c>
    </row>
    <row r="221" spans="1:7" x14ac:dyDescent="0.25">
      <c r="A221" t="s">
        <v>49</v>
      </c>
      <c r="B221" t="str">
        <f>"""TorlysDynamics"",""Torlys Inc."",""32"",""1"",""3462462"""</f>
        <v>"TorlysDynamics","Torlys Inc.","32","1","3462462"</v>
      </c>
      <c r="C221" t="str">
        <f>"TL-30507-PEFC"</f>
        <v>TL-30507-PEFC</v>
      </c>
      <c r="D221" t="str">
        <f>"U114"</f>
        <v>U114</v>
      </c>
      <c r="E221">
        <v>4066.4</v>
      </c>
      <c r="F221" t="str">
        <f>"CSLU6226512"</f>
        <v>CSLU6226512</v>
      </c>
      <c r="G221" t="str">
        <f>"PALLET"</f>
        <v>PALLET</v>
      </c>
    </row>
    <row r="222" spans="1:7" x14ac:dyDescent="0.25">
      <c r="A222" t="s">
        <v>49</v>
      </c>
      <c r="B222" t="str">
        <f>"""TorlysDynamics"",""Torlys Inc."",""32"",""1"",""3462534"""</f>
        <v>"TorlysDynamics","Torlys Inc.","32","1","3462534"</v>
      </c>
      <c r="C222" t="str">
        <f>"MK-MATERIALBANK"</f>
        <v>MK-MATERIALBANK</v>
      </c>
      <c r="D222" t="str">
        <f>"T910"</f>
        <v>T910</v>
      </c>
      <c r="E222">
        <v>570</v>
      </c>
      <c r="F222" t="str">
        <f>""</f>
        <v/>
      </c>
      <c r="G222" t="str">
        <f>"EACH"</f>
        <v>EACH</v>
      </c>
    </row>
    <row r="223" spans="1:7" x14ac:dyDescent="0.25">
      <c r="A223" t="s">
        <v>49</v>
      </c>
      <c r="B223" t="str">
        <f>"""TorlysDynamics"",""Torlys Inc."",""32"",""1"",""3462535"""</f>
        <v>"TorlysDynamics","Torlys Inc.","32","1","3462535"</v>
      </c>
      <c r="C223" t="str">
        <f>"MK-MATERIALBANK"</f>
        <v>MK-MATERIALBANK</v>
      </c>
      <c r="D223" t="str">
        <f>"T910"</f>
        <v>T910</v>
      </c>
      <c r="E223">
        <v>120</v>
      </c>
      <c r="F223" t="str">
        <f>""</f>
        <v/>
      </c>
      <c r="G223" t="str">
        <f>"EACH"</f>
        <v>EACH</v>
      </c>
    </row>
    <row r="224" spans="1:7" x14ac:dyDescent="0.25">
      <c r="A224" t="s">
        <v>49</v>
      </c>
      <c r="B224" t="str">
        <f>"""TorlysDynamics"",""Torlys Inc."",""32"",""1"",""3462823"""</f>
        <v>"TorlysDynamics","Torlys Inc.","32","1","3462823"</v>
      </c>
      <c r="C224" t="str">
        <f>"EE-H-286"</f>
        <v>EE-H-286</v>
      </c>
      <c r="D224" t="str">
        <f>"K151"</f>
        <v>K151</v>
      </c>
      <c r="E224">
        <v>2381.12</v>
      </c>
      <c r="F224" t="str">
        <f>"TJ0007143-533345"</f>
        <v>TJ0007143-533345</v>
      </c>
      <c r="G224" t="str">
        <f>"PALLET"</f>
        <v>PALLET</v>
      </c>
    </row>
    <row r="225" spans="1:7" x14ac:dyDescent="0.25">
      <c r="A225" t="s">
        <v>49</v>
      </c>
      <c r="B225" t="str">
        <f>"""TorlysDynamics"",""Torlys Inc."",""32"",""1"",""3462824"""</f>
        <v>"TorlysDynamics","Torlys Inc.","32","1","3462824"</v>
      </c>
      <c r="C225" t="str">
        <f>"EE-H-288"</f>
        <v>EE-H-288</v>
      </c>
      <c r="D225" t="str">
        <f>"K151"</f>
        <v>K151</v>
      </c>
      <c r="E225">
        <v>5952.8</v>
      </c>
      <c r="F225" t="str">
        <f>"TJ0007143-533345"</f>
        <v>TJ0007143-533345</v>
      </c>
      <c r="G225" t="str">
        <f>"PALLET"</f>
        <v>PALLET</v>
      </c>
    </row>
    <row r="226" spans="1:7" x14ac:dyDescent="0.25">
      <c r="A226" t="s">
        <v>49</v>
      </c>
      <c r="B226" t="str">
        <f>"""TorlysDynamics"",""Torlys Inc."",""32"",""1"",""3462825"""</f>
        <v>"TorlysDynamics","Torlys Inc.","32","1","3462825"</v>
      </c>
      <c r="C226" t="str">
        <f>"EE-HN-240"</f>
        <v>EE-HN-240</v>
      </c>
      <c r="D226" t="str">
        <f>"K151"</f>
        <v>K151</v>
      </c>
      <c r="E226">
        <v>2051.2800000000002</v>
      </c>
      <c r="F226" t="str">
        <f>"TJ0007143-533345"</f>
        <v>TJ0007143-533345</v>
      </c>
      <c r="G226" t="str">
        <f>"PALLET"</f>
        <v>PALLET</v>
      </c>
    </row>
    <row r="227" spans="1:7" x14ac:dyDescent="0.25">
      <c r="A227" t="s">
        <v>49</v>
      </c>
      <c r="B227" t="str">
        <f>"""TorlysDynamics"",""Torlys Inc."",""32"",""1"",""3462826"""</f>
        <v>"TorlysDynamics","Torlys Inc.","32","1","3462826"</v>
      </c>
      <c r="C227" t="str">
        <f>"EE-HN-262"</f>
        <v>EE-HN-262</v>
      </c>
      <c r="D227" t="str">
        <f>"K151"</f>
        <v>K151</v>
      </c>
      <c r="E227">
        <v>2051.2800000000002</v>
      </c>
      <c r="F227" t="str">
        <f>"TJ0007143-533345"</f>
        <v>TJ0007143-533345</v>
      </c>
      <c r="G227" t="str">
        <f>"PALLET"</f>
        <v>PALLET</v>
      </c>
    </row>
    <row r="228" spans="1:7" x14ac:dyDescent="0.25">
      <c r="A228" t="s">
        <v>49</v>
      </c>
      <c r="B228" t="str">
        <f>"""TorlysDynamics"",""Torlys Inc."",""32"",""1"",""3462827"""</f>
        <v>"TorlysDynamics","Torlys Inc.","32","1","3462827"</v>
      </c>
      <c r="C228" t="str">
        <f>"EE-HN-264"</f>
        <v>EE-HN-264</v>
      </c>
      <c r="D228" t="str">
        <f>"K151"</f>
        <v>K151</v>
      </c>
      <c r="E228">
        <v>2051.2800000000002</v>
      </c>
      <c r="F228" t="str">
        <f>"TJ0007143-533345"</f>
        <v>TJ0007143-533345</v>
      </c>
      <c r="G228" t="str">
        <f>"PALLET"</f>
        <v>PALLET</v>
      </c>
    </row>
    <row r="229" spans="1:7" x14ac:dyDescent="0.25">
      <c r="A229" t="s">
        <v>49</v>
      </c>
      <c r="B229" t="str">
        <f>"""TorlysDynamics"",""Torlys Inc."",""32"",""1"",""3462828"""</f>
        <v>"TorlysDynamics","Torlys Inc.","32","1","3462828"</v>
      </c>
      <c r="C229" t="str">
        <f>"EE-HN-265"</f>
        <v>EE-HN-265</v>
      </c>
      <c r="D229" t="str">
        <f>"K151"</f>
        <v>K151</v>
      </c>
      <c r="E229">
        <v>4786.32</v>
      </c>
      <c r="F229" t="str">
        <f>"TJ0007143-533345"</f>
        <v>TJ0007143-533345</v>
      </c>
      <c r="G229" t="str">
        <f>"PALLET"</f>
        <v>PALLET</v>
      </c>
    </row>
    <row r="230" spans="1:7" x14ac:dyDescent="0.25">
      <c r="A230" t="s">
        <v>49</v>
      </c>
      <c r="B230" t="str">
        <f>"""TorlysDynamics"",""Torlys Inc."",""32"",""1"",""3462829"""</f>
        <v>"TorlysDynamics","Torlys Inc.","32","1","3462829"</v>
      </c>
      <c r="C230" t="str">
        <f>"EE-OC-350"</f>
        <v>EE-OC-350</v>
      </c>
      <c r="D230" t="str">
        <f>"K151"</f>
        <v>K151</v>
      </c>
      <c r="E230">
        <v>828.88</v>
      </c>
      <c r="F230" t="str">
        <f>"TJ0007143-533345"</f>
        <v>TJ0007143-533345</v>
      </c>
      <c r="G230" t="str">
        <f>"PALLET"</f>
        <v>PALLET</v>
      </c>
    </row>
    <row r="231" spans="1:7" x14ac:dyDescent="0.25">
      <c r="A231" t="s">
        <v>49</v>
      </c>
      <c r="B231" t="str">
        <f>"""TorlysDynamics"",""Torlys Inc."",""32"",""1"",""3462830"""</f>
        <v>"TorlysDynamics","Torlys Inc.","32","1","3462830"</v>
      </c>
      <c r="C231" t="str">
        <f>"EE-SH-237DL"</f>
        <v>EE-SH-237DL</v>
      </c>
      <c r="D231" t="str">
        <f>"K151"</f>
        <v>K151</v>
      </c>
      <c r="E231">
        <v>828.88</v>
      </c>
      <c r="F231" t="str">
        <f>"TJ0007143-533345"</f>
        <v>TJ0007143-533345</v>
      </c>
      <c r="G231" t="str">
        <f>"PALLET"</f>
        <v>PALLET</v>
      </c>
    </row>
    <row r="232" spans="1:7" x14ac:dyDescent="0.25">
      <c r="A232" t="s">
        <v>49</v>
      </c>
      <c r="B232" t="str">
        <f>"""TorlysDynamics"",""Torlys Inc."",""32"",""1"",""3462831"""</f>
        <v>"TorlysDynamics","Torlys Inc.","32","1","3462831"</v>
      </c>
      <c r="C232" t="str">
        <f>"EE-SH-242DL"</f>
        <v>EE-SH-242DL</v>
      </c>
      <c r="D232" t="str">
        <f>"K151"</f>
        <v>K151</v>
      </c>
      <c r="E232">
        <v>5802.16</v>
      </c>
      <c r="F232" t="str">
        <f>"TJ0007143-533345"</f>
        <v>TJ0007143-533345</v>
      </c>
      <c r="G232" t="str">
        <f>"PALLET"</f>
        <v>PALLET</v>
      </c>
    </row>
    <row r="233" spans="1:7" x14ac:dyDescent="0.25">
      <c r="A233" t="s">
        <v>49</v>
      </c>
      <c r="B233" t="str">
        <f>"""TorlysDynamics"",""Torlys Inc."",""32"",""1"",""3462858"""</f>
        <v>"TorlysDynamics","Torlys Inc.","32","1","3462858"</v>
      </c>
      <c r="C233" t="str">
        <f>"EE-OC-350"</f>
        <v>EE-OC-350</v>
      </c>
      <c r="D233" t="str">
        <f>"K151"</f>
        <v>K151</v>
      </c>
      <c r="E233">
        <v>828.88</v>
      </c>
      <c r="F233" t="str">
        <f>"TJ0007141-533329"</f>
        <v>TJ0007141-533329</v>
      </c>
      <c r="G233" t="str">
        <f>"PALLET"</f>
        <v>PALLET</v>
      </c>
    </row>
    <row r="234" spans="1:7" x14ac:dyDescent="0.25">
      <c r="A234" t="s">
        <v>49</v>
      </c>
      <c r="B234" t="str">
        <f>"""TorlysDynamics"",""Torlys Inc."",""32"",""1"",""3462859"""</f>
        <v>"TorlysDynamics","Torlys Inc.","32","1","3462859"</v>
      </c>
      <c r="C234" t="str">
        <f>"EE-OC-353"</f>
        <v>EE-OC-353</v>
      </c>
      <c r="D234" t="str">
        <f>"K151"</f>
        <v>K151</v>
      </c>
      <c r="E234">
        <v>6631.04</v>
      </c>
      <c r="F234" t="str">
        <f>"TJ0007141-533329"</f>
        <v>TJ0007141-533329</v>
      </c>
      <c r="G234" t="str">
        <f>"PALLET"</f>
        <v>PALLET</v>
      </c>
    </row>
    <row r="235" spans="1:7" x14ac:dyDescent="0.25">
      <c r="A235" t="s">
        <v>49</v>
      </c>
      <c r="B235" t="str">
        <f>"""TorlysDynamics"",""Torlys Inc."",""32"",""1"",""3462860"""</f>
        <v>"TorlysDynamics","Torlys Inc.","32","1","3462860"</v>
      </c>
      <c r="C235" t="str">
        <f>"EE-SH-236DL"</f>
        <v>EE-SH-236DL</v>
      </c>
      <c r="D235" t="str">
        <f>"K151"</f>
        <v>K151</v>
      </c>
      <c r="E235">
        <v>7459.92</v>
      </c>
      <c r="F235" t="str">
        <f>"TJ0007141-533329"</f>
        <v>TJ0007141-533329</v>
      </c>
      <c r="G235" t="str">
        <f>"PALLET"</f>
        <v>PALLET</v>
      </c>
    </row>
    <row r="236" spans="1:7" x14ac:dyDescent="0.25">
      <c r="A236" t="s">
        <v>49</v>
      </c>
      <c r="B236" t="str">
        <f>"""TorlysDynamics"",""Torlys Inc."",""32"",""1"",""3462861"""</f>
        <v>"TorlysDynamics","Torlys Inc.","32","1","3462861"</v>
      </c>
      <c r="C236" t="str">
        <f>"EE-SH-237DL"</f>
        <v>EE-SH-237DL</v>
      </c>
      <c r="D236" t="str">
        <f>"K151"</f>
        <v>K151</v>
      </c>
      <c r="E236">
        <v>6631.04</v>
      </c>
      <c r="F236" t="str">
        <f>"TJ0007141-533329"</f>
        <v>TJ0007141-533329</v>
      </c>
      <c r="G236" t="str">
        <f>"PALLET"</f>
        <v>PALLET</v>
      </c>
    </row>
    <row r="237" spans="1:7" x14ac:dyDescent="0.25">
      <c r="A237" t="s">
        <v>49</v>
      </c>
      <c r="B237" t="str">
        <f>"""TorlysDynamics"",""Torlys Inc."",""32"",""1"",""3462888"""</f>
        <v>"TorlysDynamics","Torlys Inc.","32","1","3462888"</v>
      </c>
      <c r="C237" t="str">
        <f>"EE-SH-237DL"</f>
        <v>EE-SH-237DL</v>
      </c>
      <c r="D237" t="str">
        <f>"K151"</f>
        <v>K151</v>
      </c>
      <c r="E237">
        <v>1657.76</v>
      </c>
      <c r="F237" t="str">
        <f>"TJ0007142-533343"</f>
        <v>TJ0007142-533343</v>
      </c>
      <c r="G237" t="str">
        <f>"PALLET"</f>
        <v>PALLET</v>
      </c>
    </row>
    <row r="238" spans="1:7" x14ac:dyDescent="0.25">
      <c r="A238" t="s">
        <v>49</v>
      </c>
      <c r="B238" t="str">
        <f>"""TorlysDynamics"",""Torlys Inc."",""32"",""1"",""3462889"""</f>
        <v>"TorlysDynamics","Torlys Inc.","32","1","3462889"</v>
      </c>
      <c r="C238" t="str">
        <f>"EE-SH-239DL"</f>
        <v>EE-SH-239DL</v>
      </c>
      <c r="D238" t="str">
        <f>"K151"</f>
        <v>K151</v>
      </c>
      <c r="E238">
        <v>8288.7999999999993</v>
      </c>
      <c r="F238" t="str">
        <f>"TJ0007142-533343"</f>
        <v>TJ0007142-533343</v>
      </c>
      <c r="G238" t="str">
        <f>"PALLET"</f>
        <v>PALLET</v>
      </c>
    </row>
    <row r="239" spans="1:7" x14ac:dyDescent="0.25">
      <c r="A239" t="s">
        <v>49</v>
      </c>
      <c r="B239" t="str">
        <f>"""TorlysDynamics"",""Torlys Inc."",""32"",""1"",""3462890"""</f>
        <v>"TorlysDynamics","Torlys Inc.","32","1","3462890"</v>
      </c>
      <c r="C239" t="str">
        <f>"EE-SH-242DL"</f>
        <v>EE-SH-242DL</v>
      </c>
      <c r="D239" t="str">
        <f>"K151"</f>
        <v>K151</v>
      </c>
      <c r="E239">
        <v>10775.44</v>
      </c>
      <c r="F239" t="str">
        <f>"TJ0007142-533343"</f>
        <v>TJ0007142-533343</v>
      </c>
      <c r="G239" t="str">
        <f>"PALLET"</f>
        <v>PALLET</v>
      </c>
    </row>
    <row r="240" spans="1:7" x14ac:dyDescent="0.25">
      <c r="A240" t="s">
        <v>49</v>
      </c>
      <c r="B240" t="str">
        <f>"""TorlysDynamics"",""Torlys Inc."",""32"",""1"",""3462915"""</f>
        <v>"TorlysDynamics","Torlys Inc.","32","1","3462915"</v>
      </c>
      <c r="C240" t="str">
        <f>"EW-27022"</f>
        <v>EW-27022</v>
      </c>
      <c r="D240" t="str">
        <f>"B108"</f>
        <v>B108</v>
      </c>
      <c r="E240">
        <v>10723.86</v>
      </c>
      <c r="F240" t="str">
        <f>"ONEU5952094"</f>
        <v>ONEU5952094</v>
      </c>
      <c r="G240" t="str">
        <f>"PALLET"</f>
        <v>PALLET</v>
      </c>
    </row>
    <row r="241" spans="1:7" x14ac:dyDescent="0.25">
      <c r="A241" t="s">
        <v>49</v>
      </c>
      <c r="B241" t="str">
        <f>"""TorlysDynamics"",""Torlys Inc."",""32"",""1"",""3462924"""</f>
        <v>"TorlysDynamics","Torlys Inc.","32","1","3462924"</v>
      </c>
      <c r="C241" t="str">
        <f>"EW-23026"</f>
        <v>EW-23026</v>
      </c>
      <c r="D241" t="str">
        <f>"B108"</f>
        <v>B108</v>
      </c>
      <c r="E241">
        <v>4925.76</v>
      </c>
      <c r="F241" t="str">
        <f>"ONEU5952094"</f>
        <v>ONEU5952094</v>
      </c>
      <c r="G241" t="str">
        <f>"PALLET"</f>
        <v>PALLET</v>
      </c>
    </row>
    <row r="242" spans="1:7" x14ac:dyDescent="0.25">
      <c r="A242" t="s">
        <v>49</v>
      </c>
      <c r="B242" t="str">
        <f>"""TorlysDynamics"",""Torlys Inc."",""32"",""1"",""3462929"""</f>
        <v>"TorlysDynamics","Torlys Inc.","32","1","3462929"</v>
      </c>
      <c r="C242" t="str">
        <f>"EW-23008"</f>
        <v>EW-23008</v>
      </c>
      <c r="D242" t="str">
        <f>"B108"</f>
        <v>B108</v>
      </c>
      <c r="E242">
        <v>2462.88</v>
      </c>
      <c r="F242" t="str">
        <f>"ONEU5952094"</f>
        <v>ONEU5952094</v>
      </c>
      <c r="G242" t="str">
        <f>"PALLET"</f>
        <v>PALLET</v>
      </c>
    </row>
    <row r="243" spans="1:7" x14ac:dyDescent="0.25">
      <c r="A243" t="s">
        <v>49</v>
      </c>
      <c r="B243" t="str">
        <f>"""TorlysDynamics"",""Torlys Inc."",""32"",""1"",""3462934"""</f>
        <v>"TorlysDynamics","Torlys Inc.","32","1","3462934"</v>
      </c>
      <c r="C243" t="str">
        <f>"ET-24012"</f>
        <v>ET-24012</v>
      </c>
      <c r="D243" t="str">
        <f>"B108"</f>
        <v>B108</v>
      </c>
      <c r="E243">
        <v>2448</v>
      </c>
      <c r="F243" t="str">
        <f>"ONEU5952094"</f>
        <v>ONEU5952094</v>
      </c>
      <c r="G243" t="str">
        <f>"PALLET"</f>
        <v>PALLET</v>
      </c>
    </row>
    <row r="244" spans="1:7" x14ac:dyDescent="0.25">
      <c r="A244" t="s">
        <v>49</v>
      </c>
      <c r="B244" t="str">
        <f>"""TorlysDynamics"",""Torlys Inc."",""32"",""1"",""3462935"""</f>
        <v>"TorlysDynamics","Torlys Inc.","32","1","3462935"</v>
      </c>
      <c r="C244" t="str">
        <f>"ET-24013"</f>
        <v>ET-24013</v>
      </c>
      <c r="D244" t="str">
        <f>"B108"</f>
        <v>B108</v>
      </c>
      <c r="E244">
        <v>3672</v>
      </c>
      <c r="F244" t="str">
        <f>"ONEU5952094"</f>
        <v>ONEU5952094</v>
      </c>
      <c r="G244" t="str">
        <f>"PALLET"</f>
        <v>PALLET</v>
      </c>
    </row>
    <row r="245" spans="1:7" x14ac:dyDescent="0.25">
      <c r="A245" t="s">
        <v>49</v>
      </c>
      <c r="B245" t="str">
        <f>"""TorlysDynamics"",""Torlys Inc."",""32"",""1"",""3462936"""</f>
        <v>"TorlysDynamics","Torlys Inc.","32","1","3462936"</v>
      </c>
      <c r="C245" t="str">
        <f>"MESP-412-NB"</f>
        <v>MESP-412-NB</v>
      </c>
      <c r="D245" t="str">
        <f>"B108"</f>
        <v>B108</v>
      </c>
      <c r="E245">
        <v>6127.92</v>
      </c>
      <c r="F245" t="str">
        <f>"ONEU5952094"</f>
        <v>ONEU5952094</v>
      </c>
      <c r="G245" t="str">
        <f>"PALLET"</f>
        <v>PALLET</v>
      </c>
    </row>
    <row r="246" spans="1:7" x14ac:dyDescent="0.25">
      <c r="A246" t="s">
        <v>49</v>
      </c>
      <c r="B246" t="str">
        <f>"""TorlysDynamics"",""Torlys Inc."",""32"",""1"",""3463065"""</f>
        <v>"TorlysDynamics","Torlys Inc.","32","1","3463065"</v>
      </c>
      <c r="C246" t="str">
        <f>"MLT-04324-1041LGWG"</f>
        <v>MLT-04324-1041LGWG</v>
      </c>
      <c r="D246" t="str">
        <f>"Z103"</f>
        <v>Z103</v>
      </c>
      <c r="E246">
        <v>7</v>
      </c>
      <c r="F246" t="str">
        <f>"ZAMMA PLD - 10/10"</f>
        <v>ZAMMA PLD - 10/10</v>
      </c>
      <c r="G246" t="str">
        <f>"EACH"</f>
        <v>EACH</v>
      </c>
    </row>
    <row r="247" spans="1:7" x14ac:dyDescent="0.25">
      <c r="A247" t="s">
        <v>49</v>
      </c>
      <c r="B247" t="str">
        <f>"""TorlysDynamics"",""Torlys Inc."",""32"",""1"",""3463066"""</f>
        <v>"TorlysDynamics","Torlys Inc.","32","1","3463066"</v>
      </c>
      <c r="C247" t="str">
        <f>"MLT-04324-910LGWG"</f>
        <v>MLT-04324-910LGWG</v>
      </c>
      <c r="D247" t="str">
        <f>"Z103"</f>
        <v>Z103</v>
      </c>
      <c r="E247">
        <v>7</v>
      </c>
      <c r="F247" t="str">
        <f>"ZAMMA PLD - 10/10"</f>
        <v>ZAMMA PLD - 10/10</v>
      </c>
      <c r="G247" t="str">
        <f>"EACH"</f>
        <v>EACH</v>
      </c>
    </row>
    <row r="248" spans="1:7" x14ac:dyDescent="0.25">
      <c r="A248" t="s">
        <v>49</v>
      </c>
      <c r="B248" t="str">
        <f>"""TorlysDynamics"",""Torlys Inc."",""32"",""1"",""3463087"""</f>
        <v>"TorlysDynamics","Torlys Inc.","32","1","3463087"</v>
      </c>
      <c r="C248" t="str">
        <f>"MLT-04324-1018LGWG"</f>
        <v>MLT-04324-1018LGWG</v>
      </c>
      <c r="D248" t="str">
        <f>"Z103"</f>
        <v>Z103</v>
      </c>
      <c r="E248">
        <v>7</v>
      </c>
      <c r="F248" t="str">
        <f>"ZAMMA PLD - 10/10"</f>
        <v>ZAMMA PLD - 10/10</v>
      </c>
      <c r="G248" t="str">
        <f>"EACH"</f>
        <v>EACH</v>
      </c>
    </row>
    <row r="249" spans="1:7" x14ac:dyDescent="0.25">
      <c r="A249" t="s">
        <v>49</v>
      </c>
      <c r="B249" t="str">
        <f>"""TorlysDynamics"",""Torlys Inc."",""32"",""1"",""3463090"""</f>
        <v>"TorlysDynamics","Torlys Inc.","32","1","3463090"</v>
      </c>
      <c r="C249" t="str">
        <f>"MLT-04324-910LGWG"</f>
        <v>MLT-04324-910LGWG</v>
      </c>
      <c r="D249" t="str">
        <f>"Z103"</f>
        <v>Z103</v>
      </c>
      <c r="E249">
        <v>42</v>
      </c>
      <c r="F249" t="str">
        <f>"ZAMMA PLD - 10/10"</f>
        <v>ZAMMA PLD - 10/10</v>
      </c>
      <c r="G249" t="str">
        <f>"EACH"</f>
        <v>EACH</v>
      </c>
    </row>
    <row r="250" spans="1:7" x14ac:dyDescent="0.25">
      <c r="A250" t="s">
        <v>49</v>
      </c>
      <c r="B250" t="str">
        <f>"""TorlysDynamics"",""Torlys Inc."",""32"",""1"",""3463092"""</f>
        <v>"TorlysDynamics","Torlys Inc.","32","1","3463092"</v>
      </c>
      <c r="C250" t="str">
        <f>"MLT-04324-1027"</f>
        <v>MLT-04324-1027</v>
      </c>
      <c r="D250" t="str">
        <f>"Z103"</f>
        <v>Z103</v>
      </c>
      <c r="E250">
        <v>21</v>
      </c>
      <c r="F250" t="str">
        <f>"ZAMMA PLD - 10/10"</f>
        <v>ZAMMA PLD - 10/10</v>
      </c>
      <c r="G250" t="str">
        <f>"EACH"</f>
        <v>EACH</v>
      </c>
    </row>
    <row r="251" spans="1:7" x14ac:dyDescent="0.25">
      <c r="A251" t="s">
        <v>49</v>
      </c>
      <c r="B251" t="str">
        <f>"""TorlysDynamics"",""Torlys Inc."",""32"",""1"",""3463155"""</f>
        <v>"TorlysDynamics","Torlys Inc.","32","1","3463155"</v>
      </c>
      <c r="C251" t="str">
        <f>"ET-24013"</f>
        <v>ET-24013</v>
      </c>
      <c r="D251" t="str">
        <f>"B108"</f>
        <v>B108</v>
      </c>
      <c r="E251">
        <v>3672</v>
      </c>
      <c r="F251" t="str">
        <f>"PONU8234459"</f>
        <v>PONU8234459</v>
      </c>
      <c r="G251" t="str">
        <f>"PALLET"</f>
        <v>PALLET</v>
      </c>
    </row>
    <row r="252" spans="1:7" x14ac:dyDescent="0.25">
      <c r="A252" t="s">
        <v>49</v>
      </c>
      <c r="B252" t="str">
        <f>"""TorlysDynamics"",""Torlys Inc."",""32"",""1"",""3463160"""</f>
        <v>"TorlysDynamics","Torlys Inc.","32","1","3463160"</v>
      </c>
      <c r="C252" t="str">
        <f>"EW-27007"</f>
        <v>EW-27007</v>
      </c>
      <c r="D252" t="str">
        <f>"B108"</f>
        <v>B108</v>
      </c>
      <c r="E252">
        <v>26043.66</v>
      </c>
      <c r="F252" t="str">
        <f>"PONU8234459"</f>
        <v>PONU8234459</v>
      </c>
      <c r="G252" t="str">
        <f>"PALLET"</f>
        <v>PALLET</v>
      </c>
    </row>
    <row r="253" spans="1:7" x14ac:dyDescent="0.25">
      <c r="A253" t="s">
        <v>49</v>
      </c>
      <c r="B253" t="str">
        <f>"""TorlysDynamics"",""Torlys Inc."",""32"",""1"",""3463390"""</f>
        <v>"TorlysDynamics","Torlys Inc.","32","1","3463390"</v>
      </c>
      <c r="C253" t="str">
        <f>"QS-UM1405"</f>
        <v>QS-UM1405</v>
      </c>
      <c r="D253" t="str">
        <f>"U114"</f>
        <v>U114</v>
      </c>
      <c r="E253">
        <v>14431.2</v>
      </c>
      <c r="F253" t="str">
        <f>"CSNU7065385"</f>
        <v>CSNU7065385</v>
      </c>
      <c r="G253" t="str">
        <f>"PALLET"</f>
        <v>PALLET</v>
      </c>
    </row>
    <row r="254" spans="1:7" x14ac:dyDescent="0.25">
      <c r="A254" t="s">
        <v>49</v>
      </c>
      <c r="B254" t="str">
        <f>"""TorlysDynamics"",""Torlys Inc."",""32"",""1"",""3463391"""</f>
        <v>"TorlysDynamics","Torlys Inc.","32","1","3463391"</v>
      </c>
      <c r="C254" t="str">
        <f>"QS-UM1655"</f>
        <v>QS-UM1655</v>
      </c>
      <c r="D254" t="str">
        <f>"U114"</f>
        <v>U114</v>
      </c>
      <c r="E254">
        <v>10308</v>
      </c>
      <c r="F254" t="str">
        <f>"CSNU7065385"</f>
        <v>CSNU7065385</v>
      </c>
      <c r="G254" t="str">
        <f>"PALLET"</f>
        <v>PALLET</v>
      </c>
    </row>
    <row r="255" spans="1:7" x14ac:dyDescent="0.25">
      <c r="A255" t="s">
        <v>49</v>
      </c>
      <c r="B255" t="str">
        <f>"""TorlysDynamics"",""Torlys Inc."",""32"",""1"",""3463392"""</f>
        <v>"TorlysDynamics","Torlys Inc.","32","1","3463392"</v>
      </c>
      <c r="C255" t="str">
        <f>"TL-EL3582"</f>
        <v>TL-EL3582</v>
      </c>
      <c r="D255" t="str">
        <f>"U114"</f>
        <v>U114</v>
      </c>
      <c r="E255">
        <v>5562</v>
      </c>
      <c r="F255" t="str">
        <f>"CSNU7065385"</f>
        <v>CSNU7065385</v>
      </c>
      <c r="G255" t="str">
        <f>"PALLET"</f>
        <v>PALLET</v>
      </c>
    </row>
    <row r="256" spans="1:7" x14ac:dyDescent="0.25">
      <c r="A256" t="s">
        <v>49</v>
      </c>
      <c r="B256" t="str">
        <f>"""TorlysDynamics"",""Torlys Inc."",""32"",""1"",""3463393"""</f>
        <v>"TorlysDynamics","Torlys Inc.","32","1","3463393"</v>
      </c>
      <c r="C256" t="str">
        <f>"TL-GV513-PEFC"</f>
        <v>TL-GV513-PEFC</v>
      </c>
      <c r="D256" t="str">
        <f>"U114"</f>
        <v>U114</v>
      </c>
      <c r="E256">
        <v>6144.6</v>
      </c>
      <c r="F256" t="str">
        <f>"CSNU7065385"</f>
        <v>CSNU7065385</v>
      </c>
      <c r="G256" t="str">
        <f>"PALLET"</f>
        <v>PALLET</v>
      </c>
    </row>
    <row r="257" spans="1:7" x14ac:dyDescent="0.25">
      <c r="A257" t="s">
        <v>49</v>
      </c>
      <c r="B257" t="str">
        <f>"""TorlysDynamics"",""Torlys Inc."",""32"",""1"",""3463409"""</f>
        <v>"TorlysDynamics","Torlys Inc.","32","1","3463409"</v>
      </c>
      <c r="C257" t="str">
        <f>"MSAP-2700"</f>
        <v>MSAP-2700</v>
      </c>
      <c r="D257" t="str">
        <f>"B108"</f>
        <v>B108</v>
      </c>
      <c r="E257">
        <v>28919</v>
      </c>
      <c r="F257" t="str">
        <f>"CIMU0429630"</f>
        <v>CIMU0429630</v>
      </c>
      <c r="G257" t="str">
        <f>"PALLET"</f>
        <v>PALLET</v>
      </c>
    </row>
    <row r="258" spans="1:7" x14ac:dyDescent="0.25">
      <c r="A258" t="s">
        <v>49</v>
      </c>
      <c r="B258" t="str">
        <f>"""TorlysDynamics"",""Torlys Inc."",""32"",""1"",""3463606"""</f>
        <v>"TorlysDynamics","Torlys Inc.","32","1","3463606"</v>
      </c>
      <c r="C258" t="str">
        <f>"MK-GE-UW100"</f>
        <v>MK-GE-UW100</v>
      </c>
      <c r="D258" t="str">
        <f>"T910"</f>
        <v>T910</v>
      </c>
      <c r="E258">
        <v>150</v>
      </c>
      <c r="F258" t="str">
        <f>""</f>
        <v/>
      </c>
      <c r="G258" t="str">
        <f>"SET"</f>
        <v>SET</v>
      </c>
    </row>
    <row r="259" spans="1:7" x14ac:dyDescent="0.25">
      <c r="A259" t="s">
        <v>49</v>
      </c>
      <c r="B259" t="str">
        <f>"""TorlysDynamics"",""Torlys Inc."",""32"",""1"",""3463607"""</f>
        <v>"TorlysDynamics","Torlys Inc.","32","1","3463607"</v>
      </c>
      <c r="C259" t="str">
        <f>"GR12-UW001"</f>
        <v>GR12-UW001</v>
      </c>
      <c r="D259" t="str">
        <f>"T910"</f>
        <v>T910</v>
      </c>
      <c r="E259">
        <v>-150</v>
      </c>
      <c r="F259" t="str">
        <f>""</f>
        <v/>
      </c>
      <c r="G259" t="str">
        <f>"EACH"</f>
        <v>EACH</v>
      </c>
    </row>
    <row r="260" spans="1:7" x14ac:dyDescent="0.25">
      <c r="A260" t="s">
        <v>49</v>
      </c>
      <c r="B260" t="str">
        <f>"""TorlysDynamics"",""Torlys Inc."",""32"",""1"",""3463608"""</f>
        <v>"TorlysDynamics","Torlys Inc.","32","1","3463608"</v>
      </c>
      <c r="C260" t="str">
        <f>"MK-GE-UW101"</f>
        <v>MK-GE-UW101</v>
      </c>
      <c r="D260" t="str">
        <f>"T910"</f>
        <v>T910</v>
      </c>
      <c r="E260">
        <v>150</v>
      </c>
      <c r="F260" t="str">
        <f>""</f>
        <v/>
      </c>
      <c r="G260" t="str">
        <f>"SET"</f>
        <v>SET</v>
      </c>
    </row>
    <row r="261" spans="1:7" x14ac:dyDescent="0.25">
      <c r="A261" t="s">
        <v>49</v>
      </c>
      <c r="B261" t="str">
        <f>"""TorlysDynamics"",""Torlys Inc."",""32"",""1"",""3463609"""</f>
        <v>"TorlysDynamics","Torlys Inc.","32","1","3463609"</v>
      </c>
      <c r="C261" t="str">
        <f>"GR12-UW002"</f>
        <v>GR12-UW002</v>
      </c>
      <c r="D261" t="str">
        <f>"T910"</f>
        <v>T910</v>
      </c>
      <c r="E261">
        <v>-150</v>
      </c>
      <c r="F261" t="str">
        <f>""</f>
        <v/>
      </c>
      <c r="G261" t="str">
        <f>"EACH"</f>
        <v>EACH</v>
      </c>
    </row>
    <row r="262" spans="1:7" x14ac:dyDescent="0.25">
      <c r="A262" t="s">
        <v>49</v>
      </c>
      <c r="B262" t="str">
        <f>"""TorlysDynamics"",""Torlys Inc."",""32"",""1"",""3463619"""</f>
        <v>"TorlysDynamics","Torlys Inc.","32","1","3463619"</v>
      </c>
      <c r="C262" t="str">
        <f>"EW-25003"</f>
        <v>EW-25003</v>
      </c>
      <c r="D262" t="str">
        <f>"B108"</f>
        <v>B108</v>
      </c>
      <c r="E262">
        <v>9632</v>
      </c>
      <c r="F262" t="str">
        <f>"HMMU6180614"</f>
        <v>HMMU6180614</v>
      </c>
      <c r="G262" t="str">
        <f>"PALLET"</f>
        <v>PALLET</v>
      </c>
    </row>
    <row r="263" spans="1:7" x14ac:dyDescent="0.25">
      <c r="A263" t="s">
        <v>49</v>
      </c>
      <c r="B263" t="str">
        <f>"""TorlysDynamics"",""Torlys Inc."",""32"",""1"",""3463620"""</f>
        <v>"TorlysDynamics","Torlys Inc.","32","1","3463620"</v>
      </c>
      <c r="C263" t="str">
        <f>"EW-25005"</f>
        <v>EW-25005</v>
      </c>
      <c r="D263" t="str">
        <f>"B108"</f>
        <v>B108</v>
      </c>
      <c r="E263">
        <v>7224</v>
      </c>
      <c r="F263" t="str">
        <f>"HMMU6180614"</f>
        <v>HMMU6180614</v>
      </c>
      <c r="G263" t="str">
        <f>"PALLET"</f>
        <v>PALLET</v>
      </c>
    </row>
    <row r="264" spans="1:7" x14ac:dyDescent="0.25">
      <c r="A264" t="s">
        <v>49</v>
      </c>
      <c r="B264" t="str">
        <f>"""TorlysDynamics"",""Torlys Inc."",""32"",""1"",""3463621"""</f>
        <v>"TorlysDynamics","Torlys Inc.","32","1","3463621"</v>
      </c>
      <c r="C264" t="str">
        <f>"MESP-411-NB"</f>
        <v>MESP-411-NB</v>
      </c>
      <c r="D264" t="str">
        <f>"B108"</f>
        <v>B108</v>
      </c>
      <c r="E264">
        <v>7659.9</v>
      </c>
      <c r="F264" t="str">
        <f>"HMMU6180614"</f>
        <v>HMMU6180614</v>
      </c>
      <c r="G264" t="str">
        <f>"PALLET"</f>
        <v>PALLET</v>
      </c>
    </row>
    <row r="265" spans="1:7" x14ac:dyDescent="0.25">
      <c r="A265" t="s">
        <v>49</v>
      </c>
      <c r="B265" t="str">
        <f>"""TorlysDynamics"",""Torlys Inc."",""32"",""1"",""3463626"""</f>
        <v>"TorlysDynamics","Torlys Inc.","32","1","3463626"</v>
      </c>
      <c r="C265" t="str">
        <f>"EW-25005"</f>
        <v>EW-25005</v>
      </c>
      <c r="D265" t="str">
        <f>"B108"</f>
        <v>B108</v>
      </c>
      <c r="E265">
        <v>1204</v>
      </c>
      <c r="F265" t="str">
        <f>"HMMU6180614"</f>
        <v>HMMU6180614</v>
      </c>
      <c r="G265" t="str">
        <f>"PALLET"</f>
        <v>PALLET</v>
      </c>
    </row>
    <row r="266" spans="1:7" x14ac:dyDescent="0.25">
      <c r="A266" t="s">
        <v>49</v>
      </c>
      <c r="B266" t="str">
        <f>"""TorlysDynamics"",""Torlys Inc."",""32"",""1"",""3463627"""</f>
        <v>"TorlysDynamics","Torlys Inc.","32","1","3463627"</v>
      </c>
      <c r="C266" t="str">
        <f>"EW-23025"</f>
        <v>EW-23025</v>
      </c>
      <c r="D266" t="str">
        <f>"B108"</f>
        <v>B108</v>
      </c>
      <c r="E266">
        <v>6157.2</v>
      </c>
      <c r="F266" t="str">
        <f>"HMMU6180614"</f>
        <v>HMMU6180614</v>
      </c>
      <c r="G266" t="str">
        <f>"PALLET"</f>
        <v>PALLET</v>
      </c>
    </row>
    <row r="267" spans="1:7" x14ac:dyDescent="0.25">
      <c r="A267" t="s">
        <v>49</v>
      </c>
      <c r="B267" t="str">
        <f>"""TorlysDynamics"",""Torlys Inc."",""32"",""1"",""3463840"""</f>
        <v>"TorlysDynamics","Torlys Inc.","32","1","3463840"</v>
      </c>
      <c r="C267" t="str">
        <f>"TL-37529-PEFC"</f>
        <v>TL-37529-PEFC</v>
      </c>
      <c r="D267" t="str">
        <f>"U114"</f>
        <v>U114</v>
      </c>
      <c r="E267">
        <v>6097</v>
      </c>
      <c r="F267" t="str">
        <f>"FFAU5874022"</f>
        <v>FFAU5874022</v>
      </c>
      <c r="G267" t="str">
        <f>"PALLET"</f>
        <v>PALLET</v>
      </c>
    </row>
    <row r="268" spans="1:7" x14ac:dyDescent="0.25">
      <c r="A268" t="s">
        <v>49</v>
      </c>
      <c r="B268" t="str">
        <f>"""TorlysDynamics"",""Torlys Inc."",""32"",""1"",""3463841"""</f>
        <v>"TorlysDynamics","Torlys Inc.","32","1","3463841"</v>
      </c>
      <c r="C268" t="str">
        <f>"TL-AV228-PEFC"</f>
        <v>TL-AV228-PEFC</v>
      </c>
      <c r="D268" t="str">
        <f>"U114"</f>
        <v>U114</v>
      </c>
      <c r="E268">
        <v>12194</v>
      </c>
      <c r="F268" t="str">
        <f>"FFAU5874022"</f>
        <v>FFAU5874022</v>
      </c>
      <c r="G268" t="str">
        <f>"PALLET"</f>
        <v>PALLET</v>
      </c>
    </row>
    <row r="269" spans="1:7" x14ac:dyDescent="0.25">
      <c r="A269" t="s">
        <v>49</v>
      </c>
      <c r="B269" t="str">
        <f>"""TorlysDynamics"",""Torlys Inc."",""32"",""1"",""3463842"""</f>
        <v>"TorlysDynamics","Torlys Inc.","32","1","3463842"</v>
      </c>
      <c r="C269" t="str">
        <f>"TL-AV229-PEFC"</f>
        <v>TL-AV229-PEFC</v>
      </c>
      <c r="D269" t="str">
        <f>"U114"</f>
        <v>U114</v>
      </c>
      <c r="E269">
        <v>12194</v>
      </c>
      <c r="F269" t="str">
        <f>"FFAU5874022"</f>
        <v>FFAU5874022</v>
      </c>
      <c r="G269" t="str">
        <f>"PALLET"</f>
        <v>PALLET</v>
      </c>
    </row>
    <row r="270" spans="1:7" x14ac:dyDescent="0.25">
      <c r="A270" t="s">
        <v>49</v>
      </c>
      <c r="B270" t="str">
        <f>"""TorlysDynamics"",""Torlys Inc."",""32"",""1"",""3463843"""</f>
        <v>"TorlysDynamics","Torlys Inc.","32","1","3463843"</v>
      </c>
      <c r="C270" t="str">
        <f>"TL-LW1314-PEFC"</f>
        <v>TL-LW1314-PEFC</v>
      </c>
      <c r="D270" t="str">
        <f>"U114"</f>
        <v>U114</v>
      </c>
      <c r="E270">
        <v>6097</v>
      </c>
      <c r="F270" t="str">
        <f>"FFAU5874022"</f>
        <v>FFAU5874022</v>
      </c>
      <c r="G270" t="str">
        <f>"PALLET"</f>
        <v>PALLET</v>
      </c>
    </row>
    <row r="271" spans="1:7" x14ac:dyDescent="0.25">
      <c r="A271" t="s">
        <v>49</v>
      </c>
      <c r="B271" t="str">
        <f>"""TorlysDynamics"",""Torlys Inc."",""32"",""1"",""3463845"""</f>
        <v>"TorlysDynamics","Torlys Inc.","32","1","3463845"</v>
      </c>
      <c r="C271" t="str">
        <f>"MLI-05219"</f>
        <v>MLI-05219</v>
      </c>
      <c r="D271" t="str">
        <f>"U114"</f>
        <v>U114</v>
      </c>
      <c r="E271">
        <v>40</v>
      </c>
      <c r="F271" t="str">
        <f>"FFAU5874022"</f>
        <v>FFAU5874022</v>
      </c>
      <c r="G271" t="str">
        <f>"EACH"</f>
        <v>EACH</v>
      </c>
    </row>
    <row r="272" spans="1:7" x14ac:dyDescent="0.25">
      <c r="A272" t="s">
        <v>49</v>
      </c>
      <c r="B272" t="str">
        <f>"""TorlysDynamics"",""Torlys Inc."",""32"",""1"",""3463846"""</f>
        <v>"TorlysDynamics","Torlys Inc.","32","1","3463846"</v>
      </c>
      <c r="C272" t="str">
        <f>"MLI-06168"</f>
        <v>MLI-06168</v>
      </c>
      <c r="D272" t="str">
        <f>"U114"</f>
        <v>U114</v>
      </c>
      <c r="E272">
        <v>10</v>
      </c>
      <c r="F272" t="str">
        <f>"FFAU5874022"</f>
        <v>FFAU5874022</v>
      </c>
      <c r="G272" t="str">
        <f>"EACH"</f>
        <v>EACH</v>
      </c>
    </row>
    <row r="273" spans="1:7" x14ac:dyDescent="0.25">
      <c r="A273" t="s">
        <v>49</v>
      </c>
      <c r="B273" t="str">
        <f>"""TorlysDynamics"",""Torlys Inc."",""32"",""1"",""3463930"""</f>
        <v>"TorlysDynamics","Torlys Inc.","32","1","3463930"</v>
      </c>
      <c r="C273" t="str">
        <f>"EW-23022"</f>
        <v>EW-23022</v>
      </c>
      <c r="D273" t="str">
        <f>"B108"</f>
        <v>B108</v>
      </c>
      <c r="E273">
        <v>32017.439999999999</v>
      </c>
      <c r="F273" t="str">
        <f>"TCNU4405471"</f>
        <v>TCNU4405471</v>
      </c>
      <c r="G273" t="str">
        <f>"PALLET"</f>
        <v>PALLET</v>
      </c>
    </row>
    <row r="274" spans="1:7" x14ac:dyDescent="0.25">
      <c r="A274" t="s">
        <v>49</v>
      </c>
      <c r="B274" t="str">
        <f>"""TorlysDynamics"",""Torlys Inc."",""32"",""1"",""3463946"""</f>
        <v>"TorlysDynamics","Torlys Inc.","32","1","3463946"</v>
      </c>
      <c r="C274" t="str">
        <f>"EW-23025"</f>
        <v>EW-23025</v>
      </c>
      <c r="D274" t="str">
        <f>"B108"</f>
        <v>B108</v>
      </c>
      <c r="E274">
        <v>9851.52</v>
      </c>
      <c r="F274" t="str">
        <f>"TCNU1700560"</f>
        <v>TCNU1700560</v>
      </c>
      <c r="G274" t="str">
        <f>"PALLET"</f>
        <v>PALLET</v>
      </c>
    </row>
    <row r="275" spans="1:7" x14ac:dyDescent="0.25">
      <c r="A275" t="s">
        <v>49</v>
      </c>
      <c r="B275" t="str">
        <f>"""TorlysDynamics"",""Torlys Inc."",""32"",""1"",""3463948"""</f>
        <v>"TorlysDynamics","Torlys Inc.","32","1","3463948"</v>
      </c>
      <c r="C275" t="str">
        <f>"EW-25003"</f>
        <v>EW-25003</v>
      </c>
      <c r="D275" t="str">
        <f>"B108"</f>
        <v>B108</v>
      </c>
      <c r="E275">
        <v>19264</v>
      </c>
      <c r="F275" t="str">
        <f>"TCNU1700560"</f>
        <v>TCNU1700560</v>
      </c>
      <c r="G275" t="str">
        <f>"PALLET"</f>
        <v>PALLET</v>
      </c>
    </row>
    <row r="276" spans="1:7" x14ac:dyDescent="0.25">
      <c r="A276" t="s">
        <v>49</v>
      </c>
      <c r="B276" t="str">
        <f>"""TorlysDynamics"",""Torlys Inc."",""32"",""1"",""3463949"""</f>
        <v>"TorlysDynamics","Torlys Inc.","32","1","3463949"</v>
      </c>
      <c r="C276" t="str">
        <f>"MESP-411-NB"</f>
        <v>MESP-411-NB</v>
      </c>
      <c r="D276" t="str">
        <f>"B108"</f>
        <v>B108</v>
      </c>
      <c r="E276">
        <v>3063.96</v>
      </c>
      <c r="F276" t="str">
        <f>"TCNU1700560"</f>
        <v>TCNU1700560</v>
      </c>
      <c r="G276" t="str">
        <f>"PALLET"</f>
        <v>PALLET</v>
      </c>
    </row>
    <row r="277" spans="1:7" x14ac:dyDescent="0.25">
      <c r="A277" t="s">
        <v>49</v>
      </c>
      <c r="B277" t="str">
        <f>"""TorlysDynamics"",""Torlys Inc."",""32"",""1"",""3463979"""</f>
        <v>"TorlysDynamics","Torlys Inc.","32","1","3463979"</v>
      </c>
      <c r="C277" t="str">
        <f>"ET-24011"</f>
        <v>ET-24011</v>
      </c>
      <c r="D277" t="str">
        <f>"B108"</f>
        <v>B108</v>
      </c>
      <c r="E277">
        <v>1224</v>
      </c>
      <c r="F277" t="str">
        <f>"KOCU4297146"</f>
        <v>KOCU4297146</v>
      </c>
      <c r="G277" t="str">
        <f>"PALLET"</f>
        <v>PALLET</v>
      </c>
    </row>
    <row r="278" spans="1:7" x14ac:dyDescent="0.25">
      <c r="A278" t="s">
        <v>49</v>
      </c>
      <c r="B278" t="str">
        <f>"""TorlysDynamics"",""Torlys Inc."",""32"",""1"",""3463980"""</f>
        <v>"TorlysDynamics","Torlys Inc.","32","1","3463980"</v>
      </c>
      <c r="C278" t="str">
        <f>"EW-25004"</f>
        <v>EW-25004</v>
      </c>
      <c r="D278" t="str">
        <f>"B108"</f>
        <v>B108</v>
      </c>
      <c r="E278">
        <v>3612</v>
      </c>
      <c r="F278" t="str">
        <f>"KOCU4297146"</f>
        <v>KOCU4297146</v>
      </c>
      <c r="G278" t="str">
        <f>"PALLET"</f>
        <v>PALLET</v>
      </c>
    </row>
    <row r="279" spans="1:7" x14ac:dyDescent="0.25">
      <c r="A279" t="s">
        <v>49</v>
      </c>
      <c r="B279" t="str">
        <f>"""TorlysDynamics"",""Torlys Inc."",""32"",""1"",""3463981"""</f>
        <v>"TorlysDynamics","Torlys Inc.","32","1","3463981"</v>
      </c>
      <c r="C279" t="str">
        <f>"EW-25005"</f>
        <v>EW-25005</v>
      </c>
      <c r="D279" t="str">
        <f>"B108"</f>
        <v>B108</v>
      </c>
      <c r="E279">
        <v>24080</v>
      </c>
      <c r="F279" t="str">
        <f>"KOCU4297146"</f>
        <v>KOCU4297146</v>
      </c>
      <c r="G279" t="str">
        <f>"PALLET"</f>
        <v>PALLET</v>
      </c>
    </row>
    <row r="280" spans="1:7" x14ac:dyDescent="0.25">
      <c r="A280" t="s">
        <v>49</v>
      </c>
      <c r="B280" t="str">
        <f>"""TorlysDynamics"",""Torlys Inc."",""32"",""1"",""3463982"""</f>
        <v>"TorlysDynamics","Torlys Inc.","32","1","3463982"</v>
      </c>
      <c r="C280" t="str">
        <f>"EW-27001"</f>
        <v>EW-27001</v>
      </c>
      <c r="D280" t="str">
        <f>"B108"</f>
        <v>B108</v>
      </c>
      <c r="E280">
        <v>1531.98</v>
      </c>
      <c r="F280" t="str">
        <f>"KOCU4297146"</f>
        <v>KOCU4297146</v>
      </c>
      <c r="G280" t="str">
        <f>"PALLET"</f>
        <v>PALLET</v>
      </c>
    </row>
    <row r="281" spans="1:7" x14ac:dyDescent="0.25">
      <c r="A281" t="s">
        <v>49</v>
      </c>
      <c r="B281" t="str">
        <f>"""TorlysDynamics"",""Torlys Inc."",""32"",""1"",""3463983"""</f>
        <v>"TorlysDynamics","Torlys Inc.","32","1","3463983"</v>
      </c>
      <c r="C281" t="str">
        <f>"EW-27009"</f>
        <v>EW-27009</v>
      </c>
      <c r="D281" t="str">
        <f>"B108"</f>
        <v>B108</v>
      </c>
      <c r="E281">
        <v>1531.98</v>
      </c>
      <c r="F281" t="str">
        <f>"KOCU4297146"</f>
        <v>KOCU4297146</v>
      </c>
      <c r="G281" t="str">
        <f>"PALLET"</f>
        <v>PALLET</v>
      </c>
    </row>
    <row r="282" spans="1:7" x14ac:dyDescent="0.25">
      <c r="A282" t="s">
        <v>49</v>
      </c>
      <c r="B282" t="str">
        <f>"""TorlysDynamics"",""Torlys Inc."",""32"",""1"",""3464035"""</f>
        <v>"TorlysDynamics","Torlys Inc.","32","1","3464035"</v>
      </c>
      <c r="C282" t="str">
        <f>"ML74-SPV415"</f>
        <v>ML74-SPV415</v>
      </c>
      <c r="D282" t="str">
        <f>"A197"</f>
        <v>A197</v>
      </c>
      <c r="E282">
        <v>7</v>
      </c>
      <c r="F282" t="str">
        <f>"AIRWOOD 10/17"</f>
        <v>AIRWOOD 10/17</v>
      </c>
      <c r="G282" t="str">
        <f>"EACH"</f>
        <v>EACH</v>
      </c>
    </row>
    <row r="283" spans="1:7" x14ac:dyDescent="0.25">
      <c r="A283" t="s">
        <v>49</v>
      </c>
      <c r="B283" t="str">
        <f>"""TorlysDynamics"",""Torlys Inc."",""32"",""1"",""3464036"""</f>
        <v>"TorlysDynamics","Torlys Inc.","32","1","3464036"</v>
      </c>
      <c r="C283" t="str">
        <f>"ML74-SPV419"</f>
        <v>ML74-SPV419</v>
      </c>
      <c r="D283" t="str">
        <f>"A197"</f>
        <v>A197</v>
      </c>
      <c r="E283">
        <v>4</v>
      </c>
      <c r="F283" t="str">
        <f>"AIRWOOD 10/17"</f>
        <v>AIRWOOD 10/17</v>
      </c>
      <c r="G283" t="str">
        <f>"EACH"</f>
        <v>EACH</v>
      </c>
    </row>
    <row r="284" spans="1:7" x14ac:dyDescent="0.25">
      <c r="A284" t="s">
        <v>49</v>
      </c>
      <c r="B284" t="str">
        <f>"""TorlysDynamics"",""Torlys Inc."",""32"",""1"",""3464037"""</f>
        <v>"TorlysDynamics","Torlys Inc.","32","1","3464037"</v>
      </c>
      <c r="C284" t="str">
        <f>"ML81886"</f>
        <v>ML81886</v>
      </c>
      <c r="D284" t="str">
        <f>"A197"</f>
        <v>A197</v>
      </c>
      <c r="E284">
        <v>12</v>
      </c>
      <c r="F284" t="str">
        <f>"AIRWOOD 10/17"</f>
        <v>AIRWOOD 10/17</v>
      </c>
      <c r="G284" t="str">
        <f>"EACH"</f>
        <v>EACH</v>
      </c>
    </row>
    <row r="285" spans="1:7" x14ac:dyDescent="0.25">
      <c r="A285" t="s">
        <v>49</v>
      </c>
      <c r="B285" t="str">
        <f>"""TorlysDynamics"",""Torlys Inc."",""32"",""1"",""3464038"""</f>
        <v>"TorlysDynamics","Torlys Inc.","32","1","3464038"</v>
      </c>
      <c r="C285" t="str">
        <f>"ML81352"</f>
        <v>ML81352</v>
      </c>
      <c r="D285" t="str">
        <f>"A197"</f>
        <v>A197</v>
      </c>
      <c r="E285">
        <v>2</v>
      </c>
      <c r="F285" t="str">
        <f>"AIRWOOD 10/17"</f>
        <v>AIRWOOD 10/17</v>
      </c>
      <c r="G285" t="str">
        <f>"EACH"</f>
        <v>EACH</v>
      </c>
    </row>
    <row r="286" spans="1:7" x14ac:dyDescent="0.25">
      <c r="A286" t="s">
        <v>49</v>
      </c>
      <c r="B286" t="str">
        <f>"""TorlysDynamics"",""Torlys Inc."",""32"",""1"",""3464039"""</f>
        <v>"TorlysDynamics","Torlys Inc.","32","1","3464039"</v>
      </c>
      <c r="C286" t="str">
        <f>"ML81565"</f>
        <v>ML81565</v>
      </c>
      <c r="D286" t="str">
        <f>"A197"</f>
        <v>A197</v>
      </c>
      <c r="E286">
        <v>2</v>
      </c>
      <c r="F286" t="str">
        <f>"AIRWOOD 10/17"</f>
        <v>AIRWOOD 10/17</v>
      </c>
      <c r="G286" t="str">
        <f>"EACH"</f>
        <v>EACH</v>
      </c>
    </row>
    <row r="287" spans="1:7" x14ac:dyDescent="0.25">
      <c r="A287" t="s">
        <v>49</v>
      </c>
      <c r="B287" t="str">
        <f>"""TorlysDynamics"",""Torlys Inc."",""32"",""1"",""3464040"""</f>
        <v>"TorlysDynamics","Torlys Inc.","32","1","3464040"</v>
      </c>
      <c r="C287" t="str">
        <f>"ML81694"</f>
        <v>ML81694</v>
      </c>
      <c r="D287" t="str">
        <f>"A197"</f>
        <v>A197</v>
      </c>
      <c r="E287">
        <v>1</v>
      </c>
      <c r="F287" t="str">
        <f>"AIRWOOD 10/17"</f>
        <v>AIRWOOD 10/17</v>
      </c>
      <c r="G287" t="str">
        <f>"EACH"</f>
        <v>EACH</v>
      </c>
    </row>
    <row r="288" spans="1:7" x14ac:dyDescent="0.25">
      <c r="A288" t="s">
        <v>49</v>
      </c>
      <c r="B288" t="str">
        <f>"""TorlysDynamics"",""Torlys Inc."",""32"",""1"",""3464041"""</f>
        <v>"TorlysDynamics","Torlys Inc.","32","1","3464041"</v>
      </c>
      <c r="C288" t="str">
        <f>"ML81803"</f>
        <v>ML81803</v>
      </c>
      <c r="D288" t="str">
        <f>"A197"</f>
        <v>A197</v>
      </c>
      <c r="E288">
        <v>3</v>
      </c>
      <c r="F288" t="str">
        <f>"AIRWOOD 10/17"</f>
        <v>AIRWOOD 10/17</v>
      </c>
      <c r="G288" t="str">
        <f>"EACH"</f>
        <v>EACH</v>
      </c>
    </row>
    <row r="289" spans="1:7" x14ac:dyDescent="0.25">
      <c r="A289" t="s">
        <v>49</v>
      </c>
      <c r="B289" t="str">
        <f>"""TorlysDynamics"",""Torlys Inc."",""32"",""1"",""3464042"""</f>
        <v>"TorlysDynamics","Torlys Inc.","32","1","3464042"</v>
      </c>
      <c r="C289" t="str">
        <f>"ML81805"</f>
        <v>ML81805</v>
      </c>
      <c r="D289" t="str">
        <f>"A197"</f>
        <v>A197</v>
      </c>
      <c r="E289">
        <v>1</v>
      </c>
      <c r="F289" t="str">
        <f>"AIRWOOD 10/17"</f>
        <v>AIRWOOD 10/17</v>
      </c>
      <c r="G289" t="str">
        <f>"EACH"</f>
        <v>EACH</v>
      </c>
    </row>
    <row r="290" spans="1:7" x14ac:dyDescent="0.25">
      <c r="A290" t="s">
        <v>49</v>
      </c>
      <c r="B290" t="str">
        <f>"""TorlysDynamics"",""Torlys Inc."",""32"",""1"",""3464043"""</f>
        <v>"TorlysDynamics","Torlys Inc.","32","1","3464043"</v>
      </c>
      <c r="C290" t="str">
        <f>"ML81807"</f>
        <v>ML81807</v>
      </c>
      <c r="D290" t="str">
        <f>"A197"</f>
        <v>A197</v>
      </c>
      <c r="E290">
        <v>1</v>
      </c>
      <c r="F290" t="str">
        <f>"AIRWOOD 10/17"</f>
        <v>AIRWOOD 10/17</v>
      </c>
      <c r="G290" t="str">
        <f>"EACH"</f>
        <v>EACH</v>
      </c>
    </row>
    <row r="291" spans="1:7" x14ac:dyDescent="0.25">
      <c r="A291" t="s">
        <v>49</v>
      </c>
      <c r="B291" t="str">
        <f>"""TorlysDynamics"",""Torlys Inc."",""32"",""1"",""3464044"""</f>
        <v>"TorlysDynamics","Torlys Inc.","32","1","3464044"</v>
      </c>
      <c r="C291" t="str">
        <f>"ML81808"</f>
        <v>ML81808</v>
      </c>
      <c r="D291" t="str">
        <f>"A197"</f>
        <v>A197</v>
      </c>
      <c r="E291">
        <v>2</v>
      </c>
      <c r="F291" t="str">
        <f>"AIRWOOD 10/17"</f>
        <v>AIRWOOD 10/17</v>
      </c>
      <c r="G291" t="str">
        <f>"EACH"</f>
        <v>EACH</v>
      </c>
    </row>
    <row r="292" spans="1:7" x14ac:dyDescent="0.25">
      <c r="A292" t="s">
        <v>49</v>
      </c>
      <c r="B292" t="str">
        <f>"""TorlysDynamics"",""Torlys Inc."",""32"",""1"",""3464045"""</f>
        <v>"TorlysDynamics","Torlys Inc.","32","1","3464045"</v>
      </c>
      <c r="C292" t="str">
        <f>"ML81876"</f>
        <v>ML81876</v>
      </c>
      <c r="D292" t="str">
        <f>"A197"</f>
        <v>A197</v>
      </c>
      <c r="E292">
        <v>1</v>
      </c>
      <c r="F292" t="str">
        <f>"AIRWOOD 10/17"</f>
        <v>AIRWOOD 10/17</v>
      </c>
      <c r="G292" t="str">
        <f>"EACH"</f>
        <v>EACH</v>
      </c>
    </row>
    <row r="293" spans="1:7" x14ac:dyDescent="0.25">
      <c r="A293" t="s">
        <v>49</v>
      </c>
      <c r="B293" t="str">
        <f>"""TorlysDynamics"",""Torlys Inc."",""32"",""1"",""3464046"""</f>
        <v>"TorlysDynamics","Torlys Inc.","32","1","3464046"</v>
      </c>
      <c r="C293" t="str">
        <f>"ML81889"</f>
        <v>ML81889</v>
      </c>
      <c r="D293" t="str">
        <f>"A197"</f>
        <v>A197</v>
      </c>
      <c r="E293">
        <v>1</v>
      </c>
      <c r="F293" t="str">
        <f>"AIRWOOD 10/17"</f>
        <v>AIRWOOD 10/17</v>
      </c>
      <c r="G293" t="str">
        <f>"EACH"</f>
        <v>EACH</v>
      </c>
    </row>
    <row r="294" spans="1:7" x14ac:dyDescent="0.25">
      <c r="A294" t="s">
        <v>49</v>
      </c>
      <c r="B294" t="str">
        <f>"""TorlysDynamics"",""Torlys Inc."",""32"",""1"",""3464047"""</f>
        <v>"TorlysDynamics","Torlys Inc.","32","1","3464047"</v>
      </c>
      <c r="C294" t="str">
        <f>"ML81907"</f>
        <v>ML81907</v>
      </c>
      <c r="D294" t="str">
        <f>"A197"</f>
        <v>A197</v>
      </c>
      <c r="E294">
        <v>31</v>
      </c>
      <c r="F294" t="str">
        <f>"AIRWOOD 10/17"</f>
        <v>AIRWOOD 10/17</v>
      </c>
      <c r="G294" t="str">
        <f>"EACH"</f>
        <v>EACH</v>
      </c>
    </row>
    <row r="295" spans="1:7" x14ac:dyDescent="0.25">
      <c r="A295" t="s">
        <v>49</v>
      </c>
      <c r="B295" t="str">
        <f>"""TorlysDynamics"",""Torlys Inc."",""32"",""1"",""3464048"""</f>
        <v>"TorlysDynamics","Torlys Inc.","32","1","3464048"</v>
      </c>
      <c r="C295" t="str">
        <f>"ML81911"</f>
        <v>ML81911</v>
      </c>
      <c r="D295" t="str">
        <f>"A197"</f>
        <v>A197</v>
      </c>
      <c r="E295">
        <v>1</v>
      </c>
      <c r="F295" t="str">
        <f>"AIRWOOD 10/17"</f>
        <v>AIRWOOD 10/17</v>
      </c>
      <c r="G295" t="str">
        <f>"EACH"</f>
        <v>EACH</v>
      </c>
    </row>
    <row r="296" spans="1:7" x14ac:dyDescent="0.25">
      <c r="A296" t="s">
        <v>49</v>
      </c>
      <c r="B296" t="str">
        <f>"""TorlysDynamics"",""Torlys Inc."",""32"",""1"",""3464049"""</f>
        <v>"TorlysDynamics","Torlys Inc.","32","1","3464049"</v>
      </c>
      <c r="C296" t="str">
        <f>"ML81955"</f>
        <v>ML81955</v>
      </c>
      <c r="D296" t="str">
        <f>"A197"</f>
        <v>A197</v>
      </c>
      <c r="E296">
        <v>1</v>
      </c>
      <c r="F296" t="str">
        <f>"AIRWOOD 10/17"</f>
        <v>AIRWOOD 10/17</v>
      </c>
      <c r="G296" t="str">
        <f>"EACH"</f>
        <v>EACH</v>
      </c>
    </row>
    <row r="297" spans="1:7" x14ac:dyDescent="0.25">
      <c r="A297" t="s">
        <v>49</v>
      </c>
      <c r="B297" t="str">
        <f>"""TorlysDynamics"",""Torlys Inc."",""32"",""1"",""3464050"""</f>
        <v>"TorlysDynamics","Torlys Inc.","32","1","3464050"</v>
      </c>
      <c r="C297" t="str">
        <f>"ML85546"</f>
        <v>ML85546</v>
      </c>
      <c r="D297" t="str">
        <f>"A197"</f>
        <v>A197</v>
      </c>
      <c r="E297">
        <v>6</v>
      </c>
      <c r="F297" t="str">
        <f>"AIRWOOD 10/17"</f>
        <v>AIRWOOD 10/17</v>
      </c>
      <c r="G297" t="str">
        <f>"EACH"</f>
        <v>EACH</v>
      </c>
    </row>
    <row r="298" spans="1:7" x14ac:dyDescent="0.25">
      <c r="A298" t="s">
        <v>49</v>
      </c>
      <c r="B298" t="str">
        <f>"""TorlysDynamics"",""Torlys Inc."",""32"",""1"",""3464051"""</f>
        <v>"TorlysDynamics","Torlys Inc.","32","1","3464051"</v>
      </c>
      <c r="C298" t="str">
        <f>"ML85803"</f>
        <v>ML85803</v>
      </c>
      <c r="D298" t="str">
        <f>"A197"</f>
        <v>A197</v>
      </c>
      <c r="E298">
        <v>10</v>
      </c>
      <c r="F298" t="str">
        <f>"AIRWOOD 10/17"</f>
        <v>AIRWOOD 10/17</v>
      </c>
      <c r="G298" t="str">
        <f>"EACH"</f>
        <v>EACH</v>
      </c>
    </row>
    <row r="299" spans="1:7" x14ac:dyDescent="0.25">
      <c r="A299" t="s">
        <v>49</v>
      </c>
      <c r="B299" t="str">
        <f>"""TorlysDynamics"",""Torlys Inc."",""32"",""1"",""3464052"""</f>
        <v>"TorlysDynamics","Torlys Inc.","32","1","3464052"</v>
      </c>
      <c r="C299" t="str">
        <f>"ML85805"</f>
        <v>ML85805</v>
      </c>
      <c r="D299" t="str">
        <f>"A197"</f>
        <v>A197</v>
      </c>
      <c r="E299">
        <v>15</v>
      </c>
      <c r="F299" t="str">
        <f>"AIRWOOD 10/17"</f>
        <v>AIRWOOD 10/17</v>
      </c>
      <c r="G299" t="str">
        <f>"EACH"</f>
        <v>EACH</v>
      </c>
    </row>
    <row r="300" spans="1:7" x14ac:dyDescent="0.25">
      <c r="A300" t="s">
        <v>49</v>
      </c>
      <c r="B300" t="str">
        <f>"""TorlysDynamics"",""Torlys Inc."",""32"",""1"",""3464053"""</f>
        <v>"TorlysDynamics","Torlys Inc.","32","1","3464053"</v>
      </c>
      <c r="C300" t="str">
        <f>"ML85868"</f>
        <v>ML85868</v>
      </c>
      <c r="D300" t="str">
        <f>"A197"</f>
        <v>A197</v>
      </c>
      <c r="E300">
        <v>13</v>
      </c>
      <c r="F300" t="str">
        <f>"AIRWOOD 10/17"</f>
        <v>AIRWOOD 10/17</v>
      </c>
      <c r="G300" t="str">
        <f>"EACH"</f>
        <v>EACH</v>
      </c>
    </row>
    <row r="301" spans="1:7" x14ac:dyDescent="0.25">
      <c r="A301" t="s">
        <v>49</v>
      </c>
      <c r="B301" t="str">
        <f>"""TorlysDynamics"",""Torlys Inc."",""32"",""1"",""3464054"""</f>
        <v>"TorlysDynamics","Torlys Inc.","32","1","3464054"</v>
      </c>
      <c r="C301" t="str">
        <f>"ML86805-RIGHT"</f>
        <v>ML86805-RIGHT</v>
      </c>
      <c r="D301" t="str">
        <f>"A197"</f>
        <v>A197</v>
      </c>
      <c r="E301">
        <v>2</v>
      </c>
      <c r="F301" t="str">
        <f>"AIRWOOD 10/17"</f>
        <v>AIRWOOD 10/17</v>
      </c>
      <c r="G301" t="str">
        <f>"EACH"</f>
        <v>EACH</v>
      </c>
    </row>
    <row r="302" spans="1:7" x14ac:dyDescent="0.25">
      <c r="A302" t="s">
        <v>49</v>
      </c>
      <c r="B302" t="str">
        <f>"""TorlysDynamics"",""Torlys Inc."",""32"",""1"",""3464055"""</f>
        <v>"TorlysDynamics","Torlys Inc.","32","1","3464055"</v>
      </c>
      <c r="C302" t="str">
        <f>"ML87805-LEFT"</f>
        <v>ML87805-LEFT</v>
      </c>
      <c r="D302" t="str">
        <f>"A197"</f>
        <v>A197</v>
      </c>
      <c r="E302">
        <v>2</v>
      </c>
      <c r="F302" t="str">
        <f>"AIRWOOD 10/17"</f>
        <v>AIRWOOD 10/17</v>
      </c>
      <c r="G302" t="str">
        <f>"EACH"</f>
        <v>EACH</v>
      </c>
    </row>
    <row r="303" spans="1:7" x14ac:dyDescent="0.25">
      <c r="A303" t="s">
        <v>49</v>
      </c>
      <c r="B303" t="str">
        <f>"""TorlysDynamics"",""Torlys Inc."",""32"",""1"",""3464056"""</f>
        <v>"TorlysDynamics","Torlys Inc.","32","1","3464056"</v>
      </c>
      <c r="C303" t="str">
        <f>"MLUW80027"</f>
        <v>MLUW80027</v>
      </c>
      <c r="D303" t="str">
        <f>"A197"</f>
        <v>A197</v>
      </c>
      <c r="E303">
        <v>8</v>
      </c>
      <c r="F303" t="str">
        <f>"AIRWOOD 10/17"</f>
        <v>AIRWOOD 10/17</v>
      </c>
      <c r="G303" t="str">
        <f>"EACH"</f>
        <v>EACH</v>
      </c>
    </row>
    <row r="304" spans="1:7" x14ac:dyDescent="0.25">
      <c r="A304" t="s">
        <v>49</v>
      </c>
      <c r="B304" t="str">
        <f>"""TorlysDynamics"",""Torlys Inc."",""32"",""1"",""3464057"""</f>
        <v>"TorlysDynamics","Torlys Inc.","32","1","3464057"</v>
      </c>
      <c r="C304" t="str">
        <f>"MLUW80048"</f>
        <v>MLUW80048</v>
      </c>
      <c r="D304" t="str">
        <f>"A197"</f>
        <v>A197</v>
      </c>
      <c r="E304">
        <v>7</v>
      </c>
      <c r="F304" t="str">
        <f>"AIRWOOD 10/17"</f>
        <v>AIRWOOD 10/17</v>
      </c>
      <c r="G304" t="str">
        <f>"EACH"</f>
        <v>EACH</v>
      </c>
    </row>
    <row r="305" spans="1:7" x14ac:dyDescent="0.25">
      <c r="A305" t="s">
        <v>49</v>
      </c>
      <c r="B305" t="str">
        <f>"""TorlysDynamics"",""Torlys Inc."",""32"",""1"",""3464059"""</f>
        <v>"TorlysDynamics","Torlys Inc.","32","1","3464059"</v>
      </c>
      <c r="C305" t="str">
        <f>"EE-HN-267"</f>
        <v>EE-HN-267</v>
      </c>
      <c r="D305" t="str">
        <f>"K151"</f>
        <v>K151</v>
      </c>
      <c r="E305">
        <v>29401.68</v>
      </c>
      <c r="F305" t="str">
        <f>"TJ0007152-533562"</f>
        <v>TJ0007152-533562</v>
      </c>
      <c r="G305" t="str">
        <f>"PALLET"</f>
        <v>PALLET</v>
      </c>
    </row>
    <row r="306" spans="1:7" x14ac:dyDescent="0.25">
      <c r="A306" t="s">
        <v>49</v>
      </c>
      <c r="B306" t="str">
        <f>"""TorlysDynamics"",""Torlys Inc."",""32"",""1"",""3464088"""</f>
        <v>"TorlysDynamics","Torlys Inc.","32","1","3464088"</v>
      </c>
      <c r="C306" t="str">
        <f>"ML87406-LEFT"</f>
        <v>ML87406-LEFT</v>
      </c>
      <c r="D306" t="str">
        <f>"A197"</f>
        <v>A197</v>
      </c>
      <c r="E306">
        <v>3</v>
      </c>
      <c r="F306" t="str">
        <f>"SURFACES 2026 TMI"</f>
        <v>SURFACES 2026 TMI</v>
      </c>
      <c r="G306" t="str">
        <f>"EACH"</f>
        <v>EACH</v>
      </c>
    </row>
    <row r="307" spans="1:7" x14ac:dyDescent="0.25">
      <c r="A307" t="s">
        <v>49</v>
      </c>
      <c r="B307" t="str">
        <f>"""TorlysDynamics"",""Torlys Inc."",""32"",""1"",""3464089"""</f>
        <v>"TorlysDynamics","Torlys Inc.","32","1","3464089"</v>
      </c>
      <c r="C307" t="str">
        <f>"ML81406"</f>
        <v>ML81406</v>
      </c>
      <c r="D307" t="str">
        <f>"A197"</f>
        <v>A197</v>
      </c>
      <c r="E307">
        <v>3</v>
      </c>
      <c r="F307" t="str">
        <f>"SURFACES 2026 TMI"</f>
        <v>SURFACES 2026 TMI</v>
      </c>
      <c r="G307" t="str">
        <f>"EACH"</f>
        <v>EACH</v>
      </c>
    </row>
    <row r="308" spans="1:7" x14ac:dyDescent="0.25">
      <c r="A308" t="s">
        <v>49</v>
      </c>
      <c r="B308" t="str">
        <f>"""TorlysDynamics"",""Torlys Inc."",""32"",""1"",""3464090"""</f>
        <v>"TorlysDynamics","Torlys Inc.","32","1","3464090"</v>
      </c>
      <c r="C308" t="str">
        <f>"ML85500"</f>
        <v>ML85500</v>
      </c>
      <c r="D308" t="str">
        <f>"A197"</f>
        <v>A197</v>
      </c>
      <c r="E308">
        <v>3</v>
      </c>
      <c r="F308" t="str">
        <f>"SURFACES 2026 TMI"</f>
        <v>SURFACES 2026 TMI</v>
      </c>
      <c r="G308" t="str">
        <f>"EACH"</f>
        <v>EACH</v>
      </c>
    </row>
    <row r="309" spans="1:7" x14ac:dyDescent="0.25">
      <c r="A309" t="s">
        <v>49</v>
      </c>
      <c r="B309" t="str">
        <f>"""TorlysDynamics"",""Torlys Inc."",""32"",""1"",""3464091"""</f>
        <v>"TorlysDynamics","Torlys Inc.","32","1","3464091"</v>
      </c>
      <c r="C309" t="str">
        <f>"ML81500"</f>
        <v>ML81500</v>
      </c>
      <c r="D309" t="str">
        <f>"A197"</f>
        <v>A197</v>
      </c>
      <c r="E309">
        <v>2</v>
      </c>
      <c r="F309" t="str">
        <f>"SURFACES 2026 TMI"</f>
        <v>SURFACES 2026 TMI</v>
      </c>
      <c r="G309" t="str">
        <f>"EACH"</f>
        <v>EACH</v>
      </c>
    </row>
    <row r="310" spans="1:7" x14ac:dyDescent="0.25">
      <c r="A310" t="s">
        <v>49</v>
      </c>
      <c r="B310" t="str">
        <f>"""TorlysDynamics"",""Torlys Inc."",""32"",""1"",""3464092"""</f>
        <v>"TorlysDynamics","Torlys Inc.","32","1","3464092"</v>
      </c>
      <c r="C310" t="str">
        <f>"ML85541"</f>
        <v>ML85541</v>
      </c>
      <c r="D310" t="str">
        <f>"A197"</f>
        <v>A197</v>
      </c>
      <c r="E310">
        <v>3</v>
      </c>
      <c r="F310" t="str">
        <f>"SURFACES 2026 TMI"</f>
        <v>SURFACES 2026 TMI</v>
      </c>
      <c r="G310" t="str">
        <f>"EACH"</f>
        <v>EACH</v>
      </c>
    </row>
    <row r="311" spans="1:7" x14ac:dyDescent="0.25">
      <c r="A311" t="s">
        <v>49</v>
      </c>
      <c r="B311" t="str">
        <f>"""TorlysDynamics"",""Torlys Inc."",""32"",""1"",""3464093"""</f>
        <v>"TorlysDynamics","Torlys Inc.","32","1","3464093"</v>
      </c>
      <c r="C311" t="str">
        <f>"ML81541"</f>
        <v>ML81541</v>
      </c>
      <c r="D311" t="str">
        <f>"A197"</f>
        <v>A197</v>
      </c>
      <c r="E311">
        <v>2</v>
      </c>
      <c r="F311" t="str">
        <f>"SURFACES 2026 TMI"</f>
        <v>SURFACES 2026 TMI</v>
      </c>
      <c r="G311" t="str">
        <f>"EACH"</f>
        <v>EACH</v>
      </c>
    </row>
    <row r="312" spans="1:7" x14ac:dyDescent="0.25">
      <c r="A312" t="s">
        <v>49</v>
      </c>
      <c r="B312" t="str">
        <f>"""TorlysDynamics"",""Torlys Inc."",""32"",""1"",""3464094"""</f>
        <v>"TorlysDynamics","Torlys Inc.","32","1","3464094"</v>
      </c>
      <c r="C312" t="str">
        <f>"ML85884"</f>
        <v>ML85884</v>
      </c>
      <c r="D312" t="str">
        <f>"A197"</f>
        <v>A197</v>
      </c>
      <c r="E312">
        <v>3</v>
      </c>
      <c r="F312" t="str">
        <f>"SURFACES 2026 TMI"</f>
        <v>SURFACES 2026 TMI</v>
      </c>
      <c r="G312" t="str">
        <f>"EACH"</f>
        <v>EACH</v>
      </c>
    </row>
    <row r="313" spans="1:7" x14ac:dyDescent="0.25">
      <c r="A313" t="s">
        <v>49</v>
      </c>
      <c r="B313" t="str">
        <f>"""TorlysDynamics"",""Torlys Inc."",""32"",""1"",""3464095"""</f>
        <v>"TorlysDynamics","Torlys Inc.","32","1","3464095"</v>
      </c>
      <c r="C313" t="str">
        <f>"ML81884"</f>
        <v>ML81884</v>
      </c>
      <c r="D313" t="str">
        <f>"A197"</f>
        <v>A197</v>
      </c>
      <c r="E313">
        <v>2</v>
      </c>
      <c r="F313" t="str">
        <f>"SURFACES 2026 TMI"</f>
        <v>SURFACES 2026 TMI</v>
      </c>
      <c r="G313" t="str">
        <f>"EACH"</f>
        <v>EACH</v>
      </c>
    </row>
    <row r="314" spans="1:7" x14ac:dyDescent="0.25">
      <c r="A314" t="s">
        <v>49</v>
      </c>
      <c r="B314" t="str">
        <f>"""TorlysDynamics"",""Torlys Inc."",""32"",""1"",""3464096"""</f>
        <v>"TorlysDynamics","Torlys Inc.","32","1","3464096"</v>
      </c>
      <c r="C314" t="str">
        <f>"ML85951"</f>
        <v>ML85951</v>
      </c>
      <c r="D314" t="str">
        <f>"A197"</f>
        <v>A197</v>
      </c>
      <c r="E314">
        <v>3</v>
      </c>
      <c r="F314" t="str">
        <f>"SURFACES 2026 TMI"</f>
        <v>SURFACES 2026 TMI</v>
      </c>
      <c r="G314" t="str">
        <f>"EACH"</f>
        <v>EACH</v>
      </c>
    </row>
    <row r="315" spans="1:7" x14ac:dyDescent="0.25">
      <c r="A315" t="s">
        <v>49</v>
      </c>
      <c r="B315" t="str">
        <f>"""TorlysDynamics"",""Torlys Inc."",""32"",""1"",""3464097"""</f>
        <v>"TorlysDynamics","Torlys Inc.","32","1","3464097"</v>
      </c>
      <c r="C315" t="str">
        <f>"ML81951"</f>
        <v>ML81951</v>
      </c>
      <c r="D315" t="str">
        <f>"A197"</f>
        <v>A197</v>
      </c>
      <c r="E315">
        <v>2</v>
      </c>
      <c r="F315" t="str">
        <f>"SURFACES 2026 TMI"</f>
        <v>SURFACES 2026 TMI</v>
      </c>
      <c r="G315" t="str">
        <f>"EACH"</f>
        <v>EACH</v>
      </c>
    </row>
    <row r="316" spans="1:7" x14ac:dyDescent="0.25">
      <c r="A316" t="s">
        <v>49</v>
      </c>
      <c r="B316" t="str">
        <f>"""TorlysDynamics"",""Torlys Inc."",""32"",""1"",""3464098"""</f>
        <v>"TorlysDynamics","Torlys Inc.","32","1","3464098"</v>
      </c>
      <c r="C316" t="str">
        <f>"ML86868-RIGHT"</f>
        <v>ML86868-RIGHT</v>
      </c>
      <c r="D316" t="str">
        <f>"A197"</f>
        <v>A197</v>
      </c>
      <c r="E316">
        <v>3</v>
      </c>
      <c r="F316" t="str">
        <f>"SURFACES 2026 TMI"</f>
        <v>SURFACES 2026 TMI</v>
      </c>
      <c r="G316" t="str">
        <f>"EACH"</f>
        <v>EACH</v>
      </c>
    </row>
    <row r="317" spans="1:7" x14ac:dyDescent="0.25">
      <c r="A317" t="s">
        <v>49</v>
      </c>
      <c r="B317" t="str">
        <f>"""TorlysDynamics"",""Torlys Inc."",""32"",""1"",""3464099"""</f>
        <v>"TorlysDynamics","Torlys Inc.","32","1","3464099"</v>
      </c>
      <c r="C317" t="str">
        <f>"ML81868"</f>
        <v>ML81868</v>
      </c>
      <c r="D317" t="str">
        <f>"A197"</f>
        <v>A197</v>
      </c>
      <c r="E317">
        <v>3</v>
      </c>
      <c r="F317" t="str">
        <f>"SURFACES 2026 TMI"</f>
        <v>SURFACES 2026 TMI</v>
      </c>
      <c r="G317" t="str">
        <f>"EACH"</f>
        <v>EACH</v>
      </c>
    </row>
    <row r="318" spans="1:7" x14ac:dyDescent="0.25">
      <c r="A318" t="s">
        <v>49</v>
      </c>
      <c r="B318" t="str">
        <f>"""TorlysDynamics"",""Torlys Inc."",""32"",""1"",""3464235"""</f>
        <v>"TorlysDynamics","Torlys Inc.","32","1","3464235"</v>
      </c>
      <c r="C318" t="str">
        <f>"EW-23022"</f>
        <v>EW-23022</v>
      </c>
      <c r="D318" t="str">
        <f>"B108"</f>
        <v>B108</v>
      </c>
      <c r="E318">
        <v>32017.439999999999</v>
      </c>
      <c r="F318" t="str">
        <f>"TRHU8474387"</f>
        <v>TRHU8474387</v>
      </c>
      <c r="G318" t="str">
        <f>"PALLET"</f>
        <v>PALLET</v>
      </c>
    </row>
    <row r="319" spans="1:7" x14ac:dyDescent="0.25">
      <c r="A319" t="s">
        <v>49</v>
      </c>
      <c r="B319" t="str">
        <f>"""TorlysDynamics"",""Torlys Inc."",""32"",""1"",""3464246"""</f>
        <v>"TorlysDynamics","Torlys Inc.","32","1","3464246"</v>
      </c>
      <c r="C319" t="str">
        <f>"EW-23022"</f>
        <v>EW-23022</v>
      </c>
      <c r="D319" t="str">
        <f>"B108"</f>
        <v>B108</v>
      </c>
      <c r="E319">
        <v>32017.439999999999</v>
      </c>
      <c r="F319" t="str">
        <f>"NYKU0863211"</f>
        <v>NYKU0863211</v>
      </c>
      <c r="G319" t="str">
        <f>"PALLET"</f>
        <v>PALLET</v>
      </c>
    </row>
    <row r="320" spans="1:7" x14ac:dyDescent="0.25">
      <c r="A320" t="s">
        <v>49</v>
      </c>
      <c r="B320" t="str">
        <f>"""TorlysDynamics"",""Torlys Inc."",""32"",""1"",""3464248"""</f>
        <v>"TorlysDynamics","Torlys Inc.","32","1","3464248"</v>
      </c>
      <c r="C320" t="str">
        <f>"EW-23001"</f>
        <v>EW-23001</v>
      </c>
      <c r="D320" t="str">
        <f>"B108"</f>
        <v>B108</v>
      </c>
      <c r="E320">
        <v>8620.08</v>
      </c>
      <c r="F320" t="str">
        <f>"KOCU4733379"</f>
        <v>KOCU4733379</v>
      </c>
      <c r="G320" t="str">
        <f>"PALLET"</f>
        <v>PALLET</v>
      </c>
    </row>
    <row r="321" spans="1:7" x14ac:dyDescent="0.25">
      <c r="A321" t="s">
        <v>49</v>
      </c>
      <c r="B321" t="str">
        <f>"""TorlysDynamics"",""Torlys Inc."",""32"",""1"",""3464249"""</f>
        <v>"TorlysDynamics","Torlys Inc.","32","1","3464249"</v>
      </c>
      <c r="C321" t="str">
        <f>"EW-25002"</f>
        <v>EW-25002</v>
      </c>
      <c r="D321" t="str">
        <f>"B108"</f>
        <v>B108</v>
      </c>
      <c r="E321">
        <v>7224</v>
      </c>
      <c r="F321" t="str">
        <f>"KOCU4733379"</f>
        <v>KOCU4733379</v>
      </c>
      <c r="G321" t="str">
        <f>"PALLET"</f>
        <v>PALLET</v>
      </c>
    </row>
    <row r="322" spans="1:7" x14ac:dyDescent="0.25">
      <c r="A322" t="s">
        <v>49</v>
      </c>
      <c r="B322" t="str">
        <f>"""TorlysDynamics"",""Torlys Inc."",""32"",""1"",""3464250"""</f>
        <v>"TorlysDynamics","Torlys Inc.","32","1","3464250"</v>
      </c>
      <c r="C322" t="str">
        <f>"EW-25005"</f>
        <v>EW-25005</v>
      </c>
      <c r="D322" t="str">
        <f>"B108"</f>
        <v>B108</v>
      </c>
      <c r="E322">
        <v>14448</v>
      </c>
      <c r="F322" t="str">
        <f>"KOCU4733379"</f>
        <v>KOCU4733379</v>
      </c>
      <c r="G322" t="str">
        <f>"PALLET"</f>
        <v>PALLET</v>
      </c>
    </row>
    <row r="323" spans="1:7" x14ac:dyDescent="0.25">
      <c r="A323" t="s">
        <v>49</v>
      </c>
      <c r="B323" t="str">
        <f>"""TorlysDynamics"",""Torlys Inc."",""32"",""1"",""3464251"""</f>
        <v>"TorlysDynamics","Torlys Inc.","32","1","3464251"</v>
      </c>
      <c r="C323" t="str">
        <f>"EW-27009"</f>
        <v>EW-27009</v>
      </c>
      <c r="D323" t="str">
        <f>"B108"</f>
        <v>B108</v>
      </c>
      <c r="E323">
        <v>1531.98</v>
      </c>
      <c r="F323" t="str">
        <f>"KOCU4733379"</f>
        <v>KOCU4733379</v>
      </c>
      <c r="G323" t="str">
        <f>"PALLET"</f>
        <v>PALLET</v>
      </c>
    </row>
    <row r="324" spans="1:7" x14ac:dyDescent="0.25">
      <c r="A324" t="s">
        <v>49</v>
      </c>
      <c r="B324" t="str">
        <f>"""TorlysDynamics"",""Torlys Inc."",""32"",""1"",""3464270"""</f>
        <v>"TorlysDynamics","Torlys Inc.","32","1","3464270"</v>
      </c>
      <c r="C324" t="str">
        <f>"MKS-GE-EW208"</f>
        <v>MKS-GE-EW208</v>
      </c>
      <c r="D324" t="str">
        <f>"T910"</f>
        <v>T910</v>
      </c>
      <c r="E324">
        <v>4</v>
      </c>
      <c r="F324" t="str">
        <f>""</f>
        <v/>
      </c>
      <c r="G324" t="str">
        <f>"SET"</f>
        <v>SET</v>
      </c>
    </row>
    <row r="325" spans="1:7" x14ac:dyDescent="0.25">
      <c r="A325" t="s">
        <v>49</v>
      </c>
      <c r="B325" t="str">
        <f>"""TorlysDynamics"",""Torlys Inc."",""32"",""1"",""3464271"""</f>
        <v>"TorlysDynamics","Torlys Inc.","32","1","3464271"</v>
      </c>
      <c r="C325" t="str">
        <f>"MKS-GE-EW209"</f>
        <v>MKS-GE-EW209</v>
      </c>
      <c r="D325" t="str">
        <f>"T910"</f>
        <v>T910</v>
      </c>
      <c r="E325">
        <v>2</v>
      </c>
      <c r="F325" t="str">
        <f>""</f>
        <v/>
      </c>
      <c r="G325" t="str">
        <f>"SET"</f>
        <v>SET</v>
      </c>
    </row>
    <row r="326" spans="1:7" x14ac:dyDescent="0.25">
      <c r="A326" t="s">
        <v>49</v>
      </c>
      <c r="B326" t="str">
        <f>"""TorlysDynamics"",""Torlys Inc."",""32"",""1"",""3464272"""</f>
        <v>"TorlysDynamics","Torlys Inc.","32","1","3464272"</v>
      </c>
      <c r="C326" t="str">
        <f>"MKS-GE-CC240-FSC-MX"</f>
        <v>MKS-GE-CC240-FSC-MX</v>
      </c>
      <c r="D326" t="str">
        <f>"T910"</f>
        <v>T910</v>
      </c>
      <c r="E326">
        <v>2</v>
      </c>
      <c r="F326" t="str">
        <f>""</f>
        <v/>
      </c>
      <c r="G326" t="str">
        <f>"SET"</f>
        <v>SET</v>
      </c>
    </row>
    <row r="327" spans="1:7" x14ac:dyDescent="0.25">
      <c r="A327" t="s">
        <v>49</v>
      </c>
      <c r="B327" t="str">
        <f>"""TorlysDynamics"",""Torlys Inc."",""32"",""1"",""3464273"""</f>
        <v>"TorlysDynamics","Torlys Inc.","32","1","3464273"</v>
      </c>
      <c r="C327" t="str">
        <f>"BD18-EW-27007"</f>
        <v>BD18-EW-27007</v>
      </c>
      <c r="D327" t="str">
        <f>"T910"</f>
        <v>T910</v>
      </c>
      <c r="E327">
        <v>1</v>
      </c>
      <c r="F327" t="str">
        <f>""</f>
        <v/>
      </c>
      <c r="G327" t="str">
        <f>"EACH"</f>
        <v>EACH</v>
      </c>
    </row>
    <row r="328" spans="1:7" x14ac:dyDescent="0.25">
      <c r="A328" t="s">
        <v>49</v>
      </c>
      <c r="B328" t="str">
        <f>"""TorlysDynamics"",""Torlys Inc."",""32"",""1"",""3464274"""</f>
        <v>"TorlysDynamics","Torlys Inc.","32","1","3464274"</v>
      </c>
      <c r="C328" t="str">
        <f>"BD18-EW-27020"</f>
        <v>BD18-EW-27020</v>
      </c>
      <c r="D328" t="str">
        <f>"T910"</f>
        <v>T910</v>
      </c>
      <c r="E328">
        <v>1</v>
      </c>
      <c r="F328" t="str">
        <f>""</f>
        <v/>
      </c>
      <c r="G328" t="str">
        <f>"EACH"</f>
        <v>EACH</v>
      </c>
    </row>
    <row r="329" spans="1:7" x14ac:dyDescent="0.25">
      <c r="A329" t="s">
        <v>49</v>
      </c>
      <c r="B329" t="str">
        <f>"""TorlysDynamics"",""Torlys Inc."",""32"",""1"",""3464275"""</f>
        <v>"TorlysDynamics","Torlys Inc.","32","1","3464275"</v>
      </c>
      <c r="C329" t="str">
        <f>"BD18-EW-TW300"</f>
        <v>BD18-EW-TW300</v>
      </c>
      <c r="D329" t="str">
        <f>"T910"</f>
        <v>T910</v>
      </c>
      <c r="E329">
        <v>1</v>
      </c>
      <c r="F329" t="str">
        <f>""</f>
        <v/>
      </c>
      <c r="G329" t="str">
        <f>"EACH"</f>
        <v>EACH</v>
      </c>
    </row>
    <row r="330" spans="1:7" x14ac:dyDescent="0.25">
      <c r="A330" t="s">
        <v>49</v>
      </c>
      <c r="B330" t="str">
        <f>"""TorlysDynamics"",""Torlys Inc."",""32"",""1"",""3464276"""</f>
        <v>"TorlysDynamics","Torlys Inc.","32","1","3464276"</v>
      </c>
      <c r="C330" t="str">
        <f>"BD18-HCU-EXPP311"</f>
        <v>BD18-HCU-EXPP311</v>
      </c>
      <c r="D330" t="str">
        <f>"T910"</f>
        <v>T910</v>
      </c>
      <c r="E330">
        <v>2</v>
      </c>
      <c r="F330" t="str">
        <f>""</f>
        <v/>
      </c>
      <c r="G330" t="str">
        <f>"EACH"</f>
        <v>EACH</v>
      </c>
    </row>
    <row r="331" spans="1:7" x14ac:dyDescent="0.25">
      <c r="A331" t="s">
        <v>49</v>
      </c>
      <c r="B331" t="str">
        <f>"""TorlysDynamics"",""Torlys Inc."",""32"",""1"",""3464277"""</f>
        <v>"TorlysDynamics","Torlys Inc.","32","1","3464277"</v>
      </c>
      <c r="C331" t="str">
        <f>"BD18-HCU-EXPP312"</f>
        <v>BD18-HCU-EXPP312</v>
      </c>
      <c r="D331" t="str">
        <f>"T910"</f>
        <v>T910</v>
      </c>
      <c r="E331">
        <v>1</v>
      </c>
      <c r="F331" t="str">
        <f>""</f>
        <v/>
      </c>
      <c r="G331" t="str">
        <f>"EACH"</f>
        <v>EACH</v>
      </c>
    </row>
    <row r="332" spans="1:7" x14ac:dyDescent="0.25">
      <c r="A332" t="s">
        <v>49</v>
      </c>
      <c r="B332" t="str">
        <f>"""TorlysDynamics"",""Torlys Inc."",""32"",""1"",""3464278"""</f>
        <v>"TorlysDynamics","Torlys Inc.","32","1","3464278"</v>
      </c>
      <c r="C332" t="str">
        <f>"BD18-HCU-EXPP316"</f>
        <v>BD18-HCU-EXPP316</v>
      </c>
      <c r="D332" t="str">
        <f>"T910"</f>
        <v>T910</v>
      </c>
      <c r="E332">
        <v>1</v>
      </c>
      <c r="F332" t="str">
        <f>""</f>
        <v/>
      </c>
      <c r="G332" t="str">
        <f>"EACH"</f>
        <v>EACH</v>
      </c>
    </row>
    <row r="333" spans="1:7" x14ac:dyDescent="0.25">
      <c r="A333" t="s">
        <v>49</v>
      </c>
      <c r="B333" t="str">
        <f>"""TorlysDynamics"",""Torlys Inc."",""32"",""1"",""3464279"""</f>
        <v>"TorlysDynamics","Torlys Inc.","32","1","3464279"</v>
      </c>
      <c r="C333" t="str">
        <f>"BD18-HCU-EXPP318"</f>
        <v>BD18-HCU-EXPP318</v>
      </c>
      <c r="D333" t="str">
        <f>"T910"</f>
        <v>T910</v>
      </c>
      <c r="E333">
        <v>1</v>
      </c>
      <c r="F333" t="str">
        <f>""</f>
        <v/>
      </c>
      <c r="G333" t="str">
        <f>"EACH"</f>
        <v>EACH</v>
      </c>
    </row>
    <row r="334" spans="1:7" x14ac:dyDescent="0.25">
      <c r="A334" t="s">
        <v>49</v>
      </c>
      <c r="B334" t="str">
        <f>"""TorlysDynamics"",""Torlys Inc."",""32"",""1"",""3464280"""</f>
        <v>"TorlysDynamics","Torlys Inc.","32","1","3464280"</v>
      </c>
      <c r="C334" t="str">
        <f>"BD18-MESP-411"</f>
        <v>BD18-MESP-411</v>
      </c>
      <c r="D334" t="str">
        <f>"T910"</f>
        <v>T910</v>
      </c>
      <c r="E334">
        <v>1</v>
      </c>
      <c r="F334" t="str">
        <f>""</f>
        <v/>
      </c>
      <c r="G334" t="str">
        <f>"EACH"</f>
        <v>EACH</v>
      </c>
    </row>
    <row r="335" spans="1:7" x14ac:dyDescent="0.25">
      <c r="A335" t="s">
        <v>49</v>
      </c>
      <c r="B335" t="str">
        <f>"""TorlysDynamics"",""Torlys Inc."",""32"",""1"",""3464281"""</f>
        <v>"TorlysDynamics","Torlys Inc.","32","1","3464281"</v>
      </c>
      <c r="C335" t="str">
        <f>"BD18-MESP-415"</f>
        <v>BD18-MESP-415</v>
      </c>
      <c r="D335" t="str">
        <f>"T910"</f>
        <v>T910</v>
      </c>
      <c r="E335">
        <v>1</v>
      </c>
      <c r="F335" t="str">
        <f>""</f>
        <v/>
      </c>
      <c r="G335" t="str">
        <f>"EACH"</f>
        <v>EACH</v>
      </c>
    </row>
    <row r="336" spans="1:7" x14ac:dyDescent="0.25">
      <c r="A336" t="s">
        <v>49</v>
      </c>
      <c r="B336" t="str">
        <f>"""TorlysDynamics"",""Torlys Inc."",""32"",""1"",""3464282"""</f>
        <v>"TorlysDynamics","Torlys Inc.","32","1","3464282"</v>
      </c>
      <c r="C336" t="str">
        <f>"BD18-MESP-416"</f>
        <v>BD18-MESP-416</v>
      </c>
      <c r="D336" t="str">
        <f>"T910"</f>
        <v>T910</v>
      </c>
      <c r="E336">
        <v>1</v>
      </c>
      <c r="F336" t="str">
        <f>""</f>
        <v/>
      </c>
      <c r="G336" t="str">
        <f>"EACH"</f>
        <v>EACH</v>
      </c>
    </row>
    <row r="337" spans="1:7" x14ac:dyDescent="0.25">
      <c r="A337" t="s">
        <v>49</v>
      </c>
      <c r="B337" t="str">
        <f>"""TorlysDynamics"",""Torlys Inc."",""32"",""1"",""3464283"""</f>
        <v>"TorlysDynamics","Torlys Inc.","32","1","3464283"</v>
      </c>
      <c r="C337" t="str">
        <f>"BD18-RW-FME560"</f>
        <v>BD18-RW-FME560</v>
      </c>
      <c r="D337" t="str">
        <f>"T910"</f>
        <v>T910</v>
      </c>
      <c r="E337">
        <v>1</v>
      </c>
      <c r="F337" t="str">
        <f>""</f>
        <v/>
      </c>
      <c r="G337" t="str">
        <f>"EACH"</f>
        <v>EACH</v>
      </c>
    </row>
    <row r="338" spans="1:7" x14ac:dyDescent="0.25">
      <c r="A338" t="s">
        <v>49</v>
      </c>
      <c r="B338" t="str">
        <f>"""TorlysDynamics"",""Torlys Inc."",""32"",""1"",""3464284"""</f>
        <v>"TorlysDynamics","Torlys Inc.","32","1","3464284"</v>
      </c>
      <c r="C338" t="str">
        <f>"BD18-RW-FME565"</f>
        <v>BD18-RW-FME565</v>
      </c>
      <c r="D338" t="str">
        <f>"T910"</f>
        <v>T910</v>
      </c>
      <c r="E338">
        <v>1</v>
      </c>
      <c r="F338" t="str">
        <f>""</f>
        <v/>
      </c>
      <c r="G338" t="str">
        <f>"EACH"</f>
        <v>EACH</v>
      </c>
    </row>
    <row r="339" spans="1:7" x14ac:dyDescent="0.25">
      <c r="A339" t="s">
        <v>49</v>
      </c>
      <c r="B339" t="str">
        <f>"""TorlysDynamics"",""Torlys Inc."",""32"",""1"",""3464285"""</f>
        <v>"TorlysDynamics","Torlys Inc.","32","1","3464285"</v>
      </c>
      <c r="C339" t="str">
        <f>"BD18-RW-FME566"</f>
        <v>BD18-RW-FME566</v>
      </c>
      <c r="D339" t="str">
        <f>"T910"</f>
        <v>T910</v>
      </c>
      <c r="E339">
        <v>1</v>
      </c>
      <c r="F339" t="str">
        <f>""</f>
        <v/>
      </c>
      <c r="G339" t="str">
        <f>"EACH"</f>
        <v>EACH</v>
      </c>
    </row>
    <row r="340" spans="1:7" x14ac:dyDescent="0.25">
      <c r="A340" t="s">
        <v>49</v>
      </c>
      <c r="B340" t="str">
        <f>"""TorlysDynamics"",""Torlys Inc."",""32"",""1"",""3464286"""</f>
        <v>"TorlysDynamics","Torlys Inc.","32","1","3464286"</v>
      </c>
      <c r="C340" t="str">
        <f>"BD18-RW-FMP479"</f>
        <v>BD18-RW-FMP479</v>
      </c>
      <c r="D340" t="str">
        <f>"T910"</f>
        <v>T910</v>
      </c>
      <c r="E340">
        <v>2</v>
      </c>
      <c r="F340" t="str">
        <f>""</f>
        <v/>
      </c>
      <c r="G340" t="str">
        <f>"EACH"</f>
        <v>EACH</v>
      </c>
    </row>
    <row r="341" spans="1:7" x14ac:dyDescent="0.25">
      <c r="A341" t="s">
        <v>49</v>
      </c>
      <c r="B341" t="str">
        <f>"""TorlysDynamics"",""Torlys Inc."",""32"",""1"",""3464287"""</f>
        <v>"TorlysDynamics","Torlys Inc.","32","1","3464287"</v>
      </c>
      <c r="C341" t="str">
        <f>"BD18-RW-FMV152"</f>
        <v>BD18-RW-FMV152</v>
      </c>
      <c r="D341" t="str">
        <f>"T910"</f>
        <v>T910</v>
      </c>
      <c r="E341">
        <v>3</v>
      </c>
      <c r="F341" t="str">
        <f>""</f>
        <v/>
      </c>
      <c r="G341" t="str">
        <f>"EACH"</f>
        <v>EACH</v>
      </c>
    </row>
    <row r="342" spans="1:7" x14ac:dyDescent="0.25">
      <c r="A342" t="s">
        <v>49</v>
      </c>
      <c r="B342" t="str">
        <f>"""TorlysDynamics"",""Torlys Inc."",""32"",""1"",""3464288"""</f>
        <v>"TorlysDynamics","Torlys Inc.","32","1","3464288"</v>
      </c>
      <c r="C342" t="str">
        <f>"BD18-RW-FMV154"</f>
        <v>BD18-RW-FMV154</v>
      </c>
      <c r="D342" t="str">
        <f>"T910"</f>
        <v>T910</v>
      </c>
      <c r="E342">
        <v>1</v>
      </c>
      <c r="F342" t="str">
        <f>""</f>
        <v/>
      </c>
      <c r="G342" t="str">
        <f>"EACH"</f>
        <v>EACH</v>
      </c>
    </row>
    <row r="343" spans="1:7" x14ac:dyDescent="0.25">
      <c r="A343" t="s">
        <v>49</v>
      </c>
      <c r="B343" t="str">
        <f>"""TorlysDynamics"",""Torlys Inc."",""32"",""1"",""3464289"""</f>
        <v>"TorlysDynamics","Torlys Inc.","32","1","3464289"</v>
      </c>
      <c r="C343" t="str">
        <f>"BD18-TL-37402-PEFC"</f>
        <v>BD18-TL-37402-PEFC</v>
      </c>
      <c r="D343" t="str">
        <f>"T910"</f>
        <v>T910</v>
      </c>
      <c r="E343">
        <v>1</v>
      </c>
      <c r="F343" t="str">
        <f>""</f>
        <v/>
      </c>
      <c r="G343" t="str">
        <f>"EACH"</f>
        <v>EACH</v>
      </c>
    </row>
    <row r="344" spans="1:7" x14ac:dyDescent="0.25">
      <c r="A344" t="s">
        <v>49</v>
      </c>
      <c r="B344" t="str">
        <f>"""TorlysDynamics"",""Torlys Inc."",""32"",""1"",""3464290"""</f>
        <v>"TorlysDynamics","Torlys Inc.","32","1","3464290"</v>
      </c>
      <c r="C344" t="str">
        <f>"BD18-TL-37529-PEFC"</f>
        <v>BD18-TL-37529-PEFC</v>
      </c>
      <c r="D344" t="str">
        <f>"T910"</f>
        <v>T910</v>
      </c>
      <c r="E344">
        <v>2</v>
      </c>
      <c r="F344" t="str">
        <f>""</f>
        <v/>
      </c>
      <c r="G344" t="str">
        <f>"EACH"</f>
        <v>EACH</v>
      </c>
    </row>
    <row r="345" spans="1:7" x14ac:dyDescent="0.25">
      <c r="A345" t="s">
        <v>49</v>
      </c>
      <c r="B345" t="str">
        <f>"""TorlysDynamics"",""Torlys Inc."",""32"",""1"",""3464291"""</f>
        <v>"TorlysDynamics","Torlys Inc.","32","1","3464291"</v>
      </c>
      <c r="C345" t="str">
        <f>"BD23-EW-27007"</f>
        <v>BD23-EW-27007</v>
      </c>
      <c r="D345" t="str">
        <f>"T910"</f>
        <v>T910</v>
      </c>
      <c r="E345">
        <v>1</v>
      </c>
      <c r="F345" t="str">
        <f>""</f>
        <v/>
      </c>
      <c r="G345" t="str">
        <f>"EACH"</f>
        <v>EACH</v>
      </c>
    </row>
    <row r="346" spans="1:7" x14ac:dyDescent="0.25">
      <c r="A346" t="s">
        <v>49</v>
      </c>
      <c r="B346" t="str">
        <f>"""TorlysDynamics"",""Torlys Inc."",""32"",""1"",""3464292"""</f>
        <v>"TorlysDynamics","Torlys Inc.","32","1","3464292"</v>
      </c>
      <c r="C346" t="str">
        <f>"BD23-CCUXPEL130-FSMX"</f>
        <v>BD23-CCUXPEL130-FSMX</v>
      </c>
      <c r="D346" t="str">
        <f>"T910"</f>
        <v>T910</v>
      </c>
      <c r="E346">
        <v>4</v>
      </c>
      <c r="F346" t="str">
        <f>""</f>
        <v/>
      </c>
      <c r="G346" t="str">
        <f>"EACH"</f>
        <v>EACH</v>
      </c>
    </row>
    <row r="347" spans="1:7" x14ac:dyDescent="0.25">
      <c r="A347" t="s">
        <v>49</v>
      </c>
      <c r="B347" t="str">
        <f>"""TorlysDynamics"",""Torlys Inc."",""32"",""1"",""3464686"""</f>
        <v>"TorlysDynamics","Torlys Inc.","32","1","3464686"</v>
      </c>
      <c r="C347" t="str">
        <f>"EW-23022"</f>
        <v>EW-23022</v>
      </c>
      <c r="D347" t="str">
        <f>"B108"</f>
        <v>B108</v>
      </c>
      <c r="E347">
        <v>30786</v>
      </c>
      <c r="F347" t="str">
        <f>"HMMU7017474"</f>
        <v>HMMU7017474</v>
      </c>
      <c r="G347" t="str">
        <f>"PALLET"</f>
        <v>PALLET</v>
      </c>
    </row>
    <row r="348" spans="1:7" x14ac:dyDescent="0.25">
      <c r="A348" t="s">
        <v>49</v>
      </c>
      <c r="B348" t="str">
        <f>"""TorlysDynamics"",""Torlys Inc."",""32"",""1"",""3464694"""</f>
        <v>"TorlysDynamics","Torlys Inc.","32","1","3464694"</v>
      </c>
      <c r="C348" t="str">
        <f>"EW-23027"</f>
        <v>EW-23027</v>
      </c>
      <c r="D348" t="str">
        <f>"B108"</f>
        <v>B108</v>
      </c>
      <c r="E348">
        <v>1231.44</v>
      </c>
      <c r="F348" t="str">
        <f>"HMMU7017474"</f>
        <v>HMMU7017474</v>
      </c>
      <c r="G348" t="str">
        <f>"PALLET"</f>
        <v>PALLET</v>
      </c>
    </row>
    <row r="349" spans="1:7" x14ac:dyDescent="0.25">
      <c r="A349" t="s">
        <v>49</v>
      </c>
      <c r="B349" t="str">
        <f>"""TorlysDynamics"",""Torlys Inc."",""32"",""1"",""3464714"""</f>
        <v>"TorlysDynamics","Torlys Inc.","32","1","3464714"</v>
      </c>
      <c r="C349" t="str">
        <f>"EW-23022"</f>
        <v>EW-23022</v>
      </c>
      <c r="D349" t="str">
        <f>"B108"</f>
        <v>B108</v>
      </c>
      <c r="E349">
        <v>32017.439999999999</v>
      </c>
      <c r="F349" t="str">
        <f>"KOCU4941670"</f>
        <v>KOCU4941670</v>
      </c>
      <c r="G349" t="str">
        <f>"PALLET"</f>
        <v>PALLET</v>
      </c>
    </row>
    <row r="350" spans="1:7" x14ac:dyDescent="0.25">
      <c r="A350" t="s">
        <v>49</v>
      </c>
      <c r="B350" t="str">
        <f>"""TorlysDynamics"",""Torlys Inc."",""32"",""1"",""3464808"""</f>
        <v>"TorlysDynamics","Torlys Inc.","32","1","3464808"</v>
      </c>
      <c r="C350" t="str">
        <f>"EW-23022"</f>
        <v>EW-23022</v>
      </c>
      <c r="D350" t="str">
        <f>"B108"</f>
        <v>B108</v>
      </c>
      <c r="E350">
        <v>32017.439999999999</v>
      </c>
      <c r="F350" t="str">
        <f>"TCNU8516920"</f>
        <v>TCNU8516920</v>
      </c>
      <c r="G350" t="str">
        <f>"PALLET"</f>
        <v>PALLET</v>
      </c>
    </row>
    <row r="351" spans="1:7" x14ac:dyDescent="0.25">
      <c r="A351" t="s">
        <v>49</v>
      </c>
      <c r="B351" t="str">
        <f>"""TorlysDynamics"",""Torlys Inc."",""32"",""1"",""3464861"""</f>
        <v>"TorlysDynamics","Torlys Inc.","32","1","3464861"</v>
      </c>
      <c r="C351" t="str">
        <f>"EW-23027"</f>
        <v>EW-23027</v>
      </c>
      <c r="D351" t="str">
        <f>"B108"</f>
        <v>B108</v>
      </c>
      <c r="E351">
        <v>4925.76</v>
      </c>
      <c r="F351" t="str">
        <f>"TXGU8092233"</f>
        <v>TXGU8092233</v>
      </c>
      <c r="G351" t="str">
        <f>"PALLET"</f>
        <v>PALLET</v>
      </c>
    </row>
    <row r="352" spans="1:7" x14ac:dyDescent="0.25">
      <c r="A352" t="s">
        <v>49</v>
      </c>
      <c r="B352" t="str">
        <f>"""TorlysDynamics"",""Torlys Inc."",""32"",""1"",""3464862"""</f>
        <v>"TorlysDynamics","Torlys Inc.","32","1","3464862"</v>
      </c>
      <c r="C352" t="str">
        <f>"EW-23027"</f>
        <v>EW-23027</v>
      </c>
      <c r="D352" t="str">
        <f>"B108"</f>
        <v>B108</v>
      </c>
      <c r="E352">
        <v>3694.32</v>
      </c>
      <c r="F352" t="str">
        <f>"TXGU8092233"</f>
        <v>TXGU8092233</v>
      </c>
      <c r="G352" t="str">
        <f>"PALLET"</f>
        <v>PALLET</v>
      </c>
    </row>
    <row r="353" spans="1:7" x14ac:dyDescent="0.25">
      <c r="A353" t="s">
        <v>49</v>
      </c>
      <c r="B353" t="str">
        <f>"""TorlysDynamics"",""Torlys Inc."",""32"",""1"",""3464863"""</f>
        <v>"TorlysDynamics","Torlys Inc.","32","1","3464863"</v>
      </c>
      <c r="C353" t="str">
        <f>"EW-25004"</f>
        <v>EW-25004</v>
      </c>
      <c r="D353" t="str">
        <f>"B108"</f>
        <v>B108</v>
      </c>
      <c r="E353">
        <v>6020</v>
      </c>
      <c r="F353" t="str">
        <f>"TXGU8092233"</f>
        <v>TXGU8092233</v>
      </c>
      <c r="G353" t="str">
        <f>"PALLET"</f>
        <v>PALLET</v>
      </c>
    </row>
    <row r="354" spans="1:7" x14ac:dyDescent="0.25">
      <c r="A354" t="s">
        <v>49</v>
      </c>
      <c r="B354" t="str">
        <f>"""TorlysDynamics"",""Torlys Inc."",""32"",""1"",""3464864"""</f>
        <v>"TorlysDynamics","Torlys Inc.","32","1","3464864"</v>
      </c>
      <c r="C354" t="str">
        <f>"MESP-411-NB"</f>
        <v>MESP-411-NB</v>
      </c>
      <c r="D354" t="str">
        <f>"B108"</f>
        <v>B108</v>
      </c>
      <c r="E354">
        <v>13787.82</v>
      </c>
      <c r="F354" t="str">
        <f>"TXGU8092233"</f>
        <v>TXGU8092233</v>
      </c>
      <c r="G354" t="str">
        <f>"PALLET"</f>
        <v>PALLET</v>
      </c>
    </row>
    <row r="355" spans="1:7" x14ac:dyDescent="0.25">
      <c r="A355" t="s">
        <v>49</v>
      </c>
      <c r="B355" t="str">
        <f>"""TorlysDynamics"",""Torlys Inc."",""32"",""1"",""3464865"""</f>
        <v>"TorlysDynamics","Torlys Inc.","32","1","3464865"</v>
      </c>
      <c r="C355" t="str">
        <f>"MESP-413-NB"</f>
        <v>MESP-413-NB</v>
      </c>
      <c r="D355" t="str">
        <f>"B108"</f>
        <v>B108</v>
      </c>
      <c r="E355">
        <v>1531.98</v>
      </c>
      <c r="F355" t="str">
        <f>"TXGU8092233"</f>
        <v>TXGU8092233</v>
      </c>
      <c r="G355" t="str">
        <f>"PALLET"</f>
        <v>PALLET</v>
      </c>
    </row>
    <row r="356" spans="1:7" x14ac:dyDescent="0.25">
      <c r="A356" t="s">
        <v>49</v>
      </c>
      <c r="B356" t="str">
        <f>"""TorlysDynamics"",""Torlys Inc."",""32"",""1"",""3464867"""</f>
        <v>"TorlysDynamics","Torlys Inc.","32","1","3464867"</v>
      </c>
      <c r="C356" t="str">
        <f>"MSAP-2706"</f>
        <v>MSAP-2706</v>
      </c>
      <c r="D356" t="str">
        <f>"B108"</f>
        <v>B108</v>
      </c>
      <c r="E356">
        <v>1445.95</v>
      </c>
      <c r="F356" t="str">
        <f>"OVLU0153383"</f>
        <v>OVLU0153383</v>
      </c>
      <c r="G356" t="str">
        <f>"PALLET"</f>
        <v>PALLET</v>
      </c>
    </row>
    <row r="357" spans="1:7" x14ac:dyDescent="0.25">
      <c r="A357" t="s">
        <v>49</v>
      </c>
      <c r="B357" t="str">
        <f>"""TorlysDynamics"",""Torlys Inc."",""32"",""1"",""3464869"""</f>
        <v>"TorlysDynamics","Torlys Inc.","32","1","3464869"</v>
      </c>
      <c r="C357" t="str">
        <f>"MSAP-2701"</f>
        <v>MSAP-2701</v>
      </c>
      <c r="D357" t="str">
        <f>"B108"</f>
        <v>B108</v>
      </c>
      <c r="E357">
        <v>2891.9</v>
      </c>
      <c r="F357" t="str">
        <f>"OVLU0153383"</f>
        <v>OVLU0153383</v>
      </c>
      <c r="G357" t="str">
        <f>"PALLET"</f>
        <v>PALLET</v>
      </c>
    </row>
    <row r="358" spans="1:7" x14ac:dyDescent="0.25">
      <c r="A358" t="s">
        <v>49</v>
      </c>
      <c r="B358" t="str">
        <f>"""TorlysDynamics"",""Torlys Inc."",""32"",""1"",""3464870"""</f>
        <v>"TorlysDynamics","Torlys Inc.","32","1","3464870"</v>
      </c>
      <c r="C358" t="str">
        <f>"MSAP-2702"</f>
        <v>MSAP-2702</v>
      </c>
      <c r="D358" t="str">
        <f>"B108"</f>
        <v>B108</v>
      </c>
      <c r="E358">
        <v>7229.75</v>
      </c>
      <c r="F358" t="str">
        <f>"OVLU0153383"</f>
        <v>OVLU0153383</v>
      </c>
      <c r="G358" t="str">
        <f>"PALLET"</f>
        <v>PALLET</v>
      </c>
    </row>
    <row r="359" spans="1:7" x14ac:dyDescent="0.25">
      <c r="A359" t="s">
        <v>49</v>
      </c>
      <c r="B359" t="str">
        <f>"""TorlysDynamics"",""Torlys Inc."",""32"",""1"",""3464871"""</f>
        <v>"TorlysDynamics","Torlys Inc.","32","1","3464871"</v>
      </c>
      <c r="C359" t="str">
        <f>"MSAP-2704"</f>
        <v>MSAP-2704</v>
      </c>
      <c r="D359" t="str">
        <f>"B108"</f>
        <v>B108</v>
      </c>
      <c r="E359">
        <v>10121.65</v>
      </c>
      <c r="F359" t="str">
        <f>"OVLU0153383"</f>
        <v>OVLU0153383</v>
      </c>
      <c r="G359" t="str">
        <f>"PALLET"</f>
        <v>PALLET</v>
      </c>
    </row>
    <row r="360" spans="1:7" x14ac:dyDescent="0.25">
      <c r="A360" t="s">
        <v>49</v>
      </c>
      <c r="B360" t="str">
        <f>"""TorlysDynamics"",""Torlys Inc."",""32"",""1"",""3464872"""</f>
        <v>"TorlysDynamics","Torlys Inc.","32","1","3464872"</v>
      </c>
      <c r="C360" t="str">
        <f>"MSAP-2706"</f>
        <v>MSAP-2706</v>
      </c>
      <c r="D360" t="str">
        <f>"B108"</f>
        <v>B108</v>
      </c>
      <c r="E360">
        <v>7229.75</v>
      </c>
      <c r="F360" t="str">
        <f>"OVLU0153383"</f>
        <v>OVLU0153383</v>
      </c>
      <c r="G360" t="str">
        <f>"PALLET"</f>
        <v>PALLET</v>
      </c>
    </row>
    <row r="361" spans="1:7" x14ac:dyDescent="0.25">
      <c r="A361" t="s">
        <v>49</v>
      </c>
      <c r="B361" t="str">
        <f>"""TorlysDynamics"",""Torlys Inc."",""32"",""1"",""3465353"""</f>
        <v>"TorlysDynamics","Torlys Inc.","32","1","3465353"</v>
      </c>
      <c r="C361" t="str">
        <f>"WA200XV"</f>
        <v>WA200XV</v>
      </c>
      <c r="D361" t="str">
        <f>"I111"</f>
        <v>I111</v>
      </c>
      <c r="E361">
        <v>960</v>
      </c>
      <c r="F361" t="str">
        <f>"IVEX PLD - 10/17"</f>
        <v>IVEX PLD - 10/17</v>
      </c>
      <c r="G361" t="str">
        <f>"ROLL"</f>
        <v>ROLL</v>
      </c>
    </row>
    <row r="362" spans="1:7" x14ac:dyDescent="0.25">
      <c r="A362" t="s">
        <v>49</v>
      </c>
      <c r="B362" t="str">
        <f>"""TorlysDynamics"",""Torlys Inc."",""32"",""1"",""3465354"""</f>
        <v>"TorlysDynamics","Torlys Inc.","32","1","3465354"</v>
      </c>
      <c r="C362" t="str">
        <f>"WA-ACU50"</f>
        <v>WA-ACU50</v>
      </c>
      <c r="D362" t="str">
        <f>"I111"</f>
        <v>I111</v>
      </c>
      <c r="E362">
        <v>280</v>
      </c>
      <c r="F362" t="str">
        <f>"IVEX PLD - 10/17"</f>
        <v>IVEX PLD - 10/17</v>
      </c>
      <c r="G362" t="str">
        <f>"ROLL"</f>
        <v>ROLL</v>
      </c>
    </row>
    <row r="363" spans="1:7" x14ac:dyDescent="0.25">
      <c r="A363" t="s">
        <v>49</v>
      </c>
      <c r="B363" t="str">
        <f>"""TorlysDynamics"",""Torlys Inc."",""32"",""1"",""3465539"""</f>
        <v>"TorlysDynamics","Torlys Inc.","32","1","3465539"</v>
      </c>
      <c r="C363" t="str">
        <f>"MESP-417-NB"</f>
        <v>MESP-417-NB</v>
      </c>
      <c r="D363" t="str">
        <f>"B108"</f>
        <v>B108</v>
      </c>
      <c r="E363">
        <v>6127.92</v>
      </c>
      <c r="F363" t="str">
        <f>"ONEU1242197"</f>
        <v>ONEU1242197</v>
      </c>
      <c r="G363" t="str">
        <f>"PALLET"</f>
        <v>PALLET</v>
      </c>
    </row>
    <row r="364" spans="1:7" x14ac:dyDescent="0.25">
      <c r="A364" t="s">
        <v>49</v>
      </c>
      <c r="B364" t="str">
        <f>"""TorlysDynamics"",""Torlys Inc."",""32"",""1"",""3465542"""</f>
        <v>"TorlysDynamics","Torlys Inc.","32","1","3465542"</v>
      </c>
      <c r="C364" t="str">
        <f>"EW-DP553"</f>
        <v>EW-DP553</v>
      </c>
      <c r="D364" t="str">
        <f>"B108"</f>
        <v>B108</v>
      </c>
      <c r="E364">
        <v>4527.6000000000004</v>
      </c>
      <c r="F364" t="str">
        <f>"ONEU1242197"</f>
        <v>ONEU1242197</v>
      </c>
      <c r="G364" t="str">
        <f>"PALLET"</f>
        <v>PALLET</v>
      </c>
    </row>
    <row r="365" spans="1:7" x14ac:dyDescent="0.25">
      <c r="A365" t="s">
        <v>49</v>
      </c>
      <c r="B365" t="str">
        <f>"""TorlysDynamics"",""Torlys Inc."",""32"",""1"",""3465546"""</f>
        <v>"TorlysDynamics","Torlys Inc.","32","1","3465546"</v>
      </c>
      <c r="C365" t="str">
        <f>"ML75315-8MM"</f>
        <v>ML75315-8MM</v>
      </c>
      <c r="D365" t="str">
        <f>"R139"</f>
        <v>R139</v>
      </c>
      <c r="E365">
        <v>142</v>
      </c>
      <c r="F365" t="str">
        <f>"ONEU1242197"</f>
        <v>ONEU1242197</v>
      </c>
      <c r="G365" t="str">
        <f>"EACH"</f>
        <v>EACH</v>
      </c>
    </row>
    <row r="366" spans="1:7" x14ac:dyDescent="0.25">
      <c r="A366" t="s">
        <v>49</v>
      </c>
      <c r="B366" t="str">
        <f>"""TorlysDynamics"",""Torlys Inc."",""32"",""1"",""3465547"""</f>
        <v>"TorlysDynamics","Torlys Inc.","32","1","3465547"</v>
      </c>
      <c r="C366" t="str">
        <f>"ML75465"</f>
        <v>ML75465</v>
      </c>
      <c r="D366" t="str">
        <f>"R139"</f>
        <v>R139</v>
      </c>
      <c r="E366">
        <v>100</v>
      </c>
      <c r="F366" t="str">
        <f>"ONEU1242197"</f>
        <v>ONEU1242197</v>
      </c>
      <c r="G366" t="str">
        <f>"EACH"</f>
        <v>EACH</v>
      </c>
    </row>
    <row r="367" spans="1:7" x14ac:dyDescent="0.25">
      <c r="A367" t="s">
        <v>49</v>
      </c>
      <c r="B367" t="str">
        <f>"""TorlysDynamics"",""Torlys Inc."",""32"",""1"",""3465548"""</f>
        <v>"TorlysDynamics","Torlys Inc.","32","1","3465548"</v>
      </c>
      <c r="C367" t="str">
        <f>"ML74552-45"</f>
        <v>ML74552-45</v>
      </c>
      <c r="D367" t="str">
        <f>"R139"</f>
        <v>R139</v>
      </c>
      <c r="E367">
        <v>95</v>
      </c>
      <c r="F367" t="str">
        <f>"ONEU1242197"</f>
        <v>ONEU1242197</v>
      </c>
      <c r="G367" t="str">
        <f>"EACH"</f>
        <v>EACH</v>
      </c>
    </row>
    <row r="368" spans="1:7" x14ac:dyDescent="0.25">
      <c r="A368" t="s">
        <v>49</v>
      </c>
      <c r="B368" t="str">
        <f>"""TorlysDynamics"",""Torlys Inc."",""32"",""1"",""3465549"""</f>
        <v>"TorlysDynamics","Torlys Inc.","32","1","3465549"</v>
      </c>
      <c r="C368" t="str">
        <f>"ML74553-45"</f>
        <v>ML74553-45</v>
      </c>
      <c r="D368" t="str">
        <f>"R139"</f>
        <v>R139</v>
      </c>
      <c r="E368">
        <v>145</v>
      </c>
      <c r="F368" t="str">
        <f>"ONEU1242197"</f>
        <v>ONEU1242197</v>
      </c>
      <c r="G368" t="str">
        <f>"EACH"</f>
        <v>EACH</v>
      </c>
    </row>
    <row r="369" spans="1:7" x14ac:dyDescent="0.25">
      <c r="A369" t="s">
        <v>49</v>
      </c>
      <c r="B369" t="str">
        <f>"""TorlysDynamics"",""Torlys Inc."",""32"",""1"",""3465550"""</f>
        <v>"TorlysDynamics","Torlys Inc.","32","1","3465550"</v>
      </c>
      <c r="C369" t="str">
        <f>"ML74555-45"</f>
        <v>ML74555-45</v>
      </c>
      <c r="D369" t="str">
        <f>"R139"</f>
        <v>R139</v>
      </c>
      <c r="E369">
        <v>124</v>
      </c>
      <c r="F369" t="str">
        <f>"ONEU1242197"</f>
        <v>ONEU1242197</v>
      </c>
      <c r="G369" t="str">
        <f>"EACH"</f>
        <v>EACH</v>
      </c>
    </row>
    <row r="370" spans="1:7" x14ac:dyDescent="0.25">
      <c r="A370" t="s">
        <v>49</v>
      </c>
      <c r="B370" t="str">
        <f>"""TorlysDynamics"",""Torlys Inc."",""32"",""1"",""3465551"""</f>
        <v>"TorlysDynamics","Torlys Inc.","32","1","3465551"</v>
      </c>
      <c r="C370" t="str">
        <f>"ML74315-45"</f>
        <v>ML74315-45</v>
      </c>
      <c r="D370" t="str">
        <f>"R139"</f>
        <v>R139</v>
      </c>
      <c r="E370">
        <v>106</v>
      </c>
      <c r="F370" t="str">
        <f>"ONEU1242197"</f>
        <v>ONEU1242197</v>
      </c>
      <c r="G370" t="str">
        <f>"EACH"</f>
        <v>EACH</v>
      </c>
    </row>
    <row r="371" spans="1:7" x14ac:dyDescent="0.25">
      <c r="A371" t="s">
        <v>49</v>
      </c>
      <c r="B371" t="str">
        <f>"""TorlysDynamics"",""Torlys Inc."",""32"",""1"",""3465552"""</f>
        <v>"TorlysDynamics","Torlys Inc.","32","1","3465552"</v>
      </c>
      <c r="C371" t="str">
        <f>"ML74551-45"</f>
        <v>ML74551-45</v>
      </c>
      <c r="D371" t="str">
        <f>"R139"</f>
        <v>R139</v>
      </c>
      <c r="E371">
        <v>98</v>
      </c>
      <c r="F371" t="str">
        <f>"ONEU1242197"</f>
        <v>ONEU1242197</v>
      </c>
      <c r="G371" t="str">
        <f>"EACH"</f>
        <v>EACH</v>
      </c>
    </row>
    <row r="372" spans="1:7" x14ac:dyDescent="0.25">
      <c r="A372" t="s">
        <v>49</v>
      </c>
      <c r="B372" t="str">
        <f>"""TorlysDynamics"",""Torlys Inc."",""32"",""1"",""3465558"""</f>
        <v>"TorlysDynamics","Torlys Inc.","32","1","3465558"</v>
      </c>
      <c r="C372" t="str">
        <f>"ML74826-45"</f>
        <v>ML74826-45</v>
      </c>
      <c r="D372" t="str">
        <f>"R139"</f>
        <v>R139</v>
      </c>
      <c r="E372">
        <v>84</v>
      </c>
      <c r="F372" t="str">
        <f>"ONEU1242197"</f>
        <v>ONEU1242197</v>
      </c>
      <c r="G372" t="str">
        <f>"EACH"</f>
        <v>EACH</v>
      </c>
    </row>
    <row r="373" spans="1:7" x14ac:dyDescent="0.25">
      <c r="A373" t="s">
        <v>49</v>
      </c>
      <c r="B373" t="str">
        <f>"""TorlysDynamics"",""Torlys Inc."",""32"",""1"",""3465559"""</f>
        <v>"TorlysDynamics","Torlys Inc.","32","1","3465559"</v>
      </c>
      <c r="C373" t="str">
        <f>"ML74827-45"</f>
        <v>ML74827-45</v>
      </c>
      <c r="D373" t="str">
        <f>"R139"</f>
        <v>R139</v>
      </c>
      <c r="E373">
        <v>113</v>
      </c>
      <c r="F373" t="str">
        <f>"ONEU1242197"</f>
        <v>ONEU1242197</v>
      </c>
      <c r="G373" t="str">
        <f>"EACH"</f>
        <v>EACH</v>
      </c>
    </row>
    <row r="374" spans="1:7" x14ac:dyDescent="0.25">
      <c r="A374" t="s">
        <v>49</v>
      </c>
      <c r="B374" t="str">
        <f>"""TorlysDynamics"",""Torlys Inc."",""32"",""1"",""3465560"""</f>
        <v>"TorlysDynamics","Torlys Inc.","32","1","3465560"</v>
      </c>
      <c r="C374" t="str">
        <f>"ML74813-45"</f>
        <v>ML74813-45</v>
      </c>
      <c r="D374" t="str">
        <f>"R139"</f>
        <v>R139</v>
      </c>
      <c r="E374">
        <v>82</v>
      </c>
      <c r="F374" t="str">
        <f>"ONEU1242197"</f>
        <v>ONEU1242197</v>
      </c>
      <c r="G374" t="str">
        <f>"EACH"</f>
        <v>EACH</v>
      </c>
    </row>
    <row r="375" spans="1:7" x14ac:dyDescent="0.25">
      <c r="A375" t="s">
        <v>49</v>
      </c>
      <c r="B375" t="str">
        <f>"""TorlysDynamics"",""Torlys Inc."",""32"",""1"",""3465561"""</f>
        <v>"TorlysDynamics","Torlys Inc.","32","1","3465561"</v>
      </c>
      <c r="C375" t="str">
        <f>"ML74814-45"</f>
        <v>ML74814-45</v>
      </c>
      <c r="D375" t="str">
        <f>"R139"</f>
        <v>R139</v>
      </c>
      <c r="E375">
        <v>78</v>
      </c>
      <c r="F375" t="str">
        <f>"ONEU1242197"</f>
        <v>ONEU1242197</v>
      </c>
      <c r="G375" t="str">
        <f>"EACH"</f>
        <v>EACH</v>
      </c>
    </row>
    <row r="376" spans="1:7" x14ac:dyDescent="0.25">
      <c r="A376" t="s">
        <v>49</v>
      </c>
      <c r="B376" t="str">
        <f>"""TorlysDynamics"",""Torlys Inc."",""32"",""1"",""3465562"""</f>
        <v>"TorlysDynamics","Torlys Inc.","32","1","3465562"</v>
      </c>
      <c r="C376" t="str">
        <f>"ML74858-45"</f>
        <v>ML74858-45</v>
      </c>
      <c r="D376" t="str">
        <f>"R139"</f>
        <v>R139</v>
      </c>
      <c r="E376">
        <v>87</v>
      </c>
      <c r="F376" t="str">
        <f>"ONEU1242197"</f>
        <v>ONEU1242197</v>
      </c>
      <c r="G376" t="str">
        <f>"EACH"</f>
        <v>EACH</v>
      </c>
    </row>
    <row r="377" spans="1:7" x14ac:dyDescent="0.25">
      <c r="A377" t="s">
        <v>49</v>
      </c>
      <c r="B377" t="str">
        <f>"""TorlysDynamics"",""Torlys Inc."",""32"",""1"",""3465563"""</f>
        <v>"TorlysDynamics","Torlys Inc.","32","1","3465563"</v>
      </c>
      <c r="C377" t="str">
        <f>"ML74859-45"</f>
        <v>ML74859-45</v>
      </c>
      <c r="D377" t="str">
        <f>"R139"</f>
        <v>R139</v>
      </c>
      <c r="E377">
        <v>122</v>
      </c>
      <c r="F377" t="str">
        <f>"ONEU1242197"</f>
        <v>ONEU1242197</v>
      </c>
      <c r="G377" t="str">
        <f>"EACH"</f>
        <v>EACH</v>
      </c>
    </row>
    <row r="378" spans="1:7" x14ac:dyDescent="0.25">
      <c r="A378" t="s">
        <v>49</v>
      </c>
      <c r="B378" t="str">
        <f>"""TorlysDynamics"",""Torlys Inc."",""32"",""1"",""3465580"""</f>
        <v>"TorlysDynamics","Torlys Inc.","32","1","3465580"</v>
      </c>
      <c r="C378" t="str">
        <f>"ML74712-45"</f>
        <v>ML74712-45</v>
      </c>
      <c r="D378" t="str">
        <f>"R139"</f>
        <v>R139</v>
      </c>
      <c r="E378">
        <v>120</v>
      </c>
      <c r="F378" t="str">
        <f>"ONEU1242197"</f>
        <v>ONEU1242197</v>
      </c>
      <c r="G378" t="str">
        <f>"EACH"</f>
        <v>EACH</v>
      </c>
    </row>
    <row r="379" spans="1:7" x14ac:dyDescent="0.25">
      <c r="A379" t="s">
        <v>49</v>
      </c>
      <c r="B379" t="str">
        <f>"""TorlysDynamics"",""Torlys Inc."",""32"",""1"",""3465582"""</f>
        <v>"TorlysDynamics","Torlys Inc.","32","1","3465582"</v>
      </c>
      <c r="C379" t="str">
        <f>"EW-23008"</f>
        <v>EW-23008</v>
      </c>
      <c r="D379" t="str">
        <f>"B108"</f>
        <v>B108</v>
      </c>
      <c r="E379">
        <v>2462.88</v>
      </c>
      <c r="F379" t="str">
        <f>"ONEU1242197"</f>
        <v>ONEU1242197</v>
      </c>
      <c r="G379" t="str">
        <f>"PALLET"</f>
        <v>PALLET</v>
      </c>
    </row>
    <row r="380" spans="1:7" x14ac:dyDescent="0.25">
      <c r="A380" t="s">
        <v>49</v>
      </c>
      <c r="B380" t="str">
        <f>"""TorlysDynamics"",""Torlys Inc."",""32"",""1"",""3465583"""</f>
        <v>"TorlysDynamics","Torlys Inc.","32","1","3465583"</v>
      </c>
      <c r="C380" t="str">
        <f>"ET-24012"</f>
        <v>ET-24012</v>
      </c>
      <c r="D380" t="str">
        <f>"B108"</f>
        <v>B108</v>
      </c>
      <c r="E380">
        <v>2448</v>
      </c>
      <c r="F380" t="str">
        <f>"ONEU1242197"</f>
        <v>ONEU1242197</v>
      </c>
      <c r="G380" t="str">
        <f>"PALLET"</f>
        <v>PALLET</v>
      </c>
    </row>
    <row r="381" spans="1:7" x14ac:dyDescent="0.25">
      <c r="A381" t="s">
        <v>49</v>
      </c>
      <c r="B381" t="str">
        <f>"""TorlysDynamics"",""Torlys Inc."",""32"",""1"",""3465585"""</f>
        <v>"TorlysDynamics","Torlys Inc.","32","1","3465585"</v>
      </c>
      <c r="C381" t="str">
        <f>"ML74825-45"</f>
        <v>ML74825-45</v>
      </c>
      <c r="D381" t="str">
        <f>"R139"</f>
        <v>R139</v>
      </c>
      <c r="E381">
        <v>134</v>
      </c>
      <c r="F381" t="str">
        <f>"ONEU1242197"</f>
        <v>ONEU1242197</v>
      </c>
      <c r="G381" t="str">
        <f>"EACH"</f>
        <v>EACH</v>
      </c>
    </row>
    <row r="382" spans="1:7" x14ac:dyDescent="0.25">
      <c r="A382" t="s">
        <v>49</v>
      </c>
      <c r="B382" t="str">
        <f>"""TorlysDynamics"",""Torlys Inc."",""32"",""1"",""3465586"""</f>
        <v>"TorlysDynamics","Torlys Inc.","32","1","3465586"</v>
      </c>
      <c r="C382" t="str">
        <f>"ML75510-8MM"</f>
        <v>ML75510-8MM</v>
      </c>
      <c r="D382" t="str">
        <f>"R139"</f>
        <v>R139</v>
      </c>
      <c r="E382">
        <v>88</v>
      </c>
      <c r="F382" t="str">
        <f>"ONEU1242197"</f>
        <v>ONEU1242197</v>
      </c>
      <c r="G382" t="str">
        <f>"EACH"</f>
        <v>EACH</v>
      </c>
    </row>
    <row r="383" spans="1:7" x14ac:dyDescent="0.25">
      <c r="A383" t="s">
        <v>49</v>
      </c>
      <c r="B383" t="str">
        <f>"""TorlysDynamics"",""Torlys Inc."",""32"",""1"",""3465587"""</f>
        <v>"TorlysDynamics","Torlys Inc.","32","1","3465587"</v>
      </c>
      <c r="C383" t="str">
        <f>"ML75514-8MM"</f>
        <v>ML75514-8MM</v>
      </c>
      <c r="D383" t="str">
        <f>"R139"</f>
        <v>R139</v>
      </c>
      <c r="E383">
        <v>86</v>
      </c>
      <c r="F383" t="str">
        <f>"ONEU1242197"</f>
        <v>ONEU1242197</v>
      </c>
      <c r="G383" t="str">
        <f>"EACH"</f>
        <v>EACH</v>
      </c>
    </row>
    <row r="384" spans="1:7" x14ac:dyDescent="0.25">
      <c r="A384" t="s">
        <v>49</v>
      </c>
      <c r="B384" t="str">
        <f>"""TorlysDynamics"",""Torlys Inc."",""32"",""1"",""3465588"""</f>
        <v>"TorlysDynamics","Torlys Inc.","32","1","3465588"</v>
      </c>
      <c r="C384" t="str">
        <f>"ML75689-8MM"</f>
        <v>ML75689-8MM</v>
      </c>
      <c r="D384" t="str">
        <f>"R139"</f>
        <v>R139</v>
      </c>
      <c r="E384">
        <v>108</v>
      </c>
      <c r="F384" t="str">
        <f>"ONEU1242197"</f>
        <v>ONEU1242197</v>
      </c>
      <c r="G384" t="str">
        <f>"EACH"</f>
        <v>EACH</v>
      </c>
    </row>
    <row r="385" spans="1:7" x14ac:dyDescent="0.25">
      <c r="A385" t="s">
        <v>49</v>
      </c>
      <c r="B385" t="str">
        <f>"""TorlysDynamics"",""Torlys Inc."",""32"",""1"",""3465589"""</f>
        <v>"TorlysDynamics","Torlys Inc.","32","1","3465589"</v>
      </c>
      <c r="C385" t="str">
        <f>"ML74857-45"</f>
        <v>ML74857-45</v>
      </c>
      <c r="D385" t="str">
        <f>"R139"</f>
        <v>R139</v>
      </c>
      <c r="E385">
        <v>121</v>
      </c>
      <c r="F385" t="str">
        <f>"ONEU1242197"</f>
        <v>ONEU1242197</v>
      </c>
      <c r="G385" t="str">
        <f>"EACH"</f>
        <v>EACH</v>
      </c>
    </row>
    <row r="386" spans="1:7" x14ac:dyDescent="0.25">
      <c r="A386" t="s">
        <v>49</v>
      </c>
      <c r="B386" t="str">
        <f>"""TorlysDynamics"",""Torlys Inc."",""32"",""1"",""3465590"""</f>
        <v>"TorlysDynamics","Torlys Inc.","32","1","3465590"</v>
      </c>
      <c r="C386" t="str">
        <f>"ML75314-8MM"</f>
        <v>ML75314-8MM</v>
      </c>
      <c r="D386" t="str">
        <f>"R139"</f>
        <v>R139</v>
      </c>
      <c r="E386">
        <v>104</v>
      </c>
      <c r="F386" t="str">
        <f>"ONEU1242197"</f>
        <v>ONEU1242197</v>
      </c>
      <c r="G386" t="str">
        <f>"EACH"</f>
        <v>EACH</v>
      </c>
    </row>
    <row r="387" spans="1:7" x14ac:dyDescent="0.25">
      <c r="A387" t="s">
        <v>49</v>
      </c>
      <c r="B387" t="str">
        <f>"""TorlysDynamics"",""Torlys Inc."",""32"",""1"",""3465591"""</f>
        <v>"TorlysDynamics","Torlys Inc.","32","1","3465591"</v>
      </c>
      <c r="C387" t="str">
        <f>"ML75316-8MM"</f>
        <v>ML75316-8MM</v>
      </c>
      <c r="D387" t="str">
        <f>"R139"</f>
        <v>R139</v>
      </c>
      <c r="E387">
        <v>114</v>
      </c>
      <c r="F387" t="str">
        <f>"ONEU1242197"</f>
        <v>ONEU1242197</v>
      </c>
      <c r="G387" t="str">
        <f>"EACH"</f>
        <v>EACH</v>
      </c>
    </row>
    <row r="388" spans="1:7" x14ac:dyDescent="0.25">
      <c r="A388" t="s">
        <v>49</v>
      </c>
      <c r="B388" t="str">
        <f>"""TorlysDynamics"",""Torlys Inc."",""32"",""1"",""3465723"""</f>
        <v>"TorlysDynamics","Torlys Inc.","32","1","3465723"</v>
      </c>
      <c r="C388" t="str">
        <f>"ML74857-45"</f>
        <v>ML74857-45</v>
      </c>
      <c r="D388" t="str">
        <f>"R139"</f>
        <v>R139</v>
      </c>
      <c r="E388">
        <v>4</v>
      </c>
      <c r="F388" t="str">
        <f>"ONEU1242197"</f>
        <v>ONEU1242197</v>
      </c>
      <c r="G388" t="str">
        <f>"EACH"</f>
        <v>EACH</v>
      </c>
    </row>
    <row r="389" spans="1:7" x14ac:dyDescent="0.25">
      <c r="A389" t="s">
        <v>49</v>
      </c>
      <c r="B389" t="str">
        <f>"""TorlysDynamics"",""Torlys Inc."",""32"",""1"",""3465826"""</f>
        <v>"TorlysDynamics","Torlys Inc.","32","1","3465826"</v>
      </c>
      <c r="C389" t="str">
        <f>"RW-FMV155-VN"</f>
        <v>RW-FMV155-VN</v>
      </c>
      <c r="D389" t="str">
        <f>"S239"</f>
        <v>S239</v>
      </c>
      <c r="E389">
        <v>5069.5200000000004</v>
      </c>
      <c r="F389" t="str">
        <f>"MCCU1112269"</f>
        <v>MCCU1112269</v>
      </c>
      <c r="G389" t="str">
        <f>"PALLET"</f>
        <v>PALLET</v>
      </c>
    </row>
    <row r="390" spans="1:7" x14ac:dyDescent="0.25">
      <c r="A390" t="s">
        <v>49</v>
      </c>
      <c r="B390" t="str">
        <f>"""TorlysDynamics"",""Torlys Inc."",""32"",""1"",""3465827"""</f>
        <v>"TorlysDynamics","Torlys Inc.","32","1","3465827"</v>
      </c>
      <c r="C390" t="str">
        <f>"RW-FMP477-MVN"</f>
        <v>RW-FMP477-MVN</v>
      </c>
      <c r="D390" t="str">
        <f>"S239"</f>
        <v>S239</v>
      </c>
      <c r="E390">
        <v>3831.3</v>
      </c>
      <c r="F390" t="str">
        <f>"MCCU1112269"</f>
        <v>MCCU1112269</v>
      </c>
      <c r="G390" t="str">
        <f>"PALLET"</f>
        <v>PALLET</v>
      </c>
    </row>
    <row r="391" spans="1:7" x14ac:dyDescent="0.25">
      <c r="A391" t="s">
        <v>49</v>
      </c>
      <c r="B391" t="str">
        <f>"""TorlysDynamics"",""Torlys Inc."",""32"",""1"",""3465828"""</f>
        <v>"TorlysDynamics","Torlys Inc.","32","1","3465828"</v>
      </c>
      <c r="C391" t="str">
        <f>"RW-FMP479-MVN"</f>
        <v>RW-FMP479-MVN</v>
      </c>
      <c r="D391" t="str">
        <f>"S239"</f>
        <v>S239</v>
      </c>
      <c r="E391">
        <v>5108.3999999999996</v>
      </c>
      <c r="F391" t="str">
        <f>"MCCU1112269"</f>
        <v>MCCU1112269</v>
      </c>
      <c r="G391" t="str">
        <f>"PALLET"</f>
        <v>PALLET</v>
      </c>
    </row>
    <row r="392" spans="1:7" x14ac:dyDescent="0.25">
      <c r="A392" t="s">
        <v>49</v>
      </c>
      <c r="B392" t="str">
        <f>"""TorlysDynamics"",""Torlys Inc."",""32"",""1"",""3465829"""</f>
        <v>"TorlysDynamics","Torlys Inc.","32","1","3465829"</v>
      </c>
      <c r="C392" t="str">
        <f>"RW-FMP480-VN"</f>
        <v>RW-FMP480-VN</v>
      </c>
      <c r="D392" t="str">
        <f>"S239"</f>
        <v>S239</v>
      </c>
      <c r="E392">
        <v>5108.3999999999996</v>
      </c>
      <c r="F392" t="str">
        <f>"MCCU1112269"</f>
        <v>MCCU1112269</v>
      </c>
      <c r="G392" t="str">
        <f>"PALLET"</f>
        <v>PALLET</v>
      </c>
    </row>
    <row r="393" spans="1:7" x14ac:dyDescent="0.25">
      <c r="A393" t="s">
        <v>49</v>
      </c>
      <c r="B393" t="str">
        <f>"""TorlysDynamics"",""Torlys Inc."",""32"",""1"",""3465830"""</f>
        <v>"TorlysDynamics","Torlys Inc.","32","1","3465830"</v>
      </c>
      <c r="C393" t="str">
        <f>"RW-FMP481-VN"</f>
        <v>RW-FMP481-VN</v>
      </c>
      <c r="D393" t="str">
        <f>"S239"</f>
        <v>S239</v>
      </c>
      <c r="E393">
        <v>5108.3999999999996</v>
      </c>
      <c r="F393" t="str">
        <f>"MCCU1112269"</f>
        <v>MCCU1112269</v>
      </c>
      <c r="G393" t="str">
        <f>"PALLET"</f>
        <v>PALLET</v>
      </c>
    </row>
    <row r="394" spans="1:7" x14ac:dyDescent="0.25">
      <c r="A394" t="s">
        <v>49</v>
      </c>
      <c r="B394" t="str">
        <f>"""TorlysDynamics"",""Torlys Inc."",""32"",""1"",""3465831"""</f>
        <v>"TorlysDynamics","Torlys Inc.","32","1","3465831"</v>
      </c>
      <c r="C394" t="str">
        <f>"RT-FMD28781-VN"</f>
        <v>RT-FMD28781-VN</v>
      </c>
      <c r="D394" t="str">
        <f>"S239"</f>
        <v>S239</v>
      </c>
      <c r="E394">
        <v>4536</v>
      </c>
      <c r="F394" t="str">
        <f>"MCCU1112269"</f>
        <v>MCCU1112269</v>
      </c>
      <c r="G394" t="str">
        <f>"PALLET"</f>
        <v>PALLET</v>
      </c>
    </row>
    <row r="395" spans="1:7" x14ac:dyDescent="0.25">
      <c r="A395" t="s">
        <v>49</v>
      </c>
      <c r="B395" t="str">
        <f>"""TorlysDynamics"",""Torlys Inc."",""32"",""1"",""3466247"""</f>
        <v>"TorlysDynamics","Torlys Inc.","32","1","3466247"</v>
      </c>
      <c r="C395" t="str">
        <f>"CCU-V90022-FSMX"</f>
        <v>CCU-V90022-FSMX</v>
      </c>
      <c r="D395" t="str">
        <f>"G176"</f>
        <v>G176</v>
      </c>
      <c r="E395">
        <v>2172.9699999999998</v>
      </c>
      <c r="F395" t="str">
        <f>"MSMU4252619"</f>
        <v>MSMU4252619</v>
      </c>
      <c r="G395" t="str">
        <f>"CASE"</f>
        <v>CASE</v>
      </c>
    </row>
    <row r="396" spans="1:7" x14ac:dyDescent="0.25">
      <c r="A396" t="s">
        <v>49</v>
      </c>
      <c r="B396" t="str">
        <f>"""TorlysDynamics"",""Torlys Inc."",""32"",""1"",""3466262"""</f>
        <v>"TorlysDynamics","Torlys Inc.","32","1","3466262"</v>
      </c>
      <c r="C396" t="str">
        <f>"CO4925-NAT"</f>
        <v>CO4925-NAT</v>
      </c>
      <c r="D396" t="str">
        <f>"G176"</f>
        <v>G176</v>
      </c>
      <c r="E396">
        <v>50</v>
      </c>
      <c r="F396" t="str">
        <f>"MSMU4252619"</f>
        <v>MSMU4252619</v>
      </c>
      <c r="G396" t="str">
        <f>"PALLET"</f>
        <v>PALLET</v>
      </c>
    </row>
    <row r="397" spans="1:7" x14ac:dyDescent="0.25">
      <c r="A397" t="s">
        <v>49</v>
      </c>
      <c r="B397" t="str">
        <f>"""TorlysDynamics"",""Torlys Inc."",""32"",""1"",""3466274"""</f>
        <v>"TorlysDynamics","Torlys Inc.","32","1","3466274"</v>
      </c>
      <c r="C397" t="str">
        <f>"CWXPD-3728-FSMX"</f>
        <v>CWXPD-3728-FSMX</v>
      </c>
      <c r="D397" t="str">
        <f>"G176"</f>
        <v>G176</v>
      </c>
      <c r="E397">
        <v>983.25</v>
      </c>
      <c r="F397" t="str">
        <f>"MSMU4252619"</f>
        <v>MSMU4252619</v>
      </c>
      <c r="G397" t="str">
        <f>"PALLET"</f>
        <v>PALLET</v>
      </c>
    </row>
    <row r="398" spans="1:7" x14ac:dyDescent="0.25">
      <c r="A398" t="s">
        <v>49</v>
      </c>
      <c r="B398" t="str">
        <f>"""TorlysDynamics"",""Torlys Inc."",""32"",""1"",""3466275"""</f>
        <v>"TorlysDynamics","Torlys Inc.","32","1","3466275"</v>
      </c>
      <c r="C398" t="str">
        <f>"LTU47353"</f>
        <v>LTU47353</v>
      </c>
      <c r="D398" t="str">
        <f>"G176"</f>
        <v>G176</v>
      </c>
      <c r="E398">
        <v>962.28</v>
      </c>
      <c r="F398" t="str">
        <f>"MSMU4252619"</f>
        <v>MSMU4252619</v>
      </c>
      <c r="G398" t="str">
        <f>"CASE"</f>
        <v>CASE</v>
      </c>
    </row>
    <row r="399" spans="1:7" x14ac:dyDescent="0.25">
      <c r="A399" t="s">
        <v>49</v>
      </c>
      <c r="B399" t="str">
        <f>"""TorlysDynamics"",""Torlys Inc."",""32"",""1"",""3466276"""</f>
        <v>"TorlysDynamics","Torlys Inc.","32","1","3466276"</v>
      </c>
      <c r="C399" t="str">
        <f>"CO372660-NAT"</f>
        <v>CO372660-NAT</v>
      </c>
      <c r="D399" t="str">
        <f>"G176"</f>
        <v>G176</v>
      </c>
      <c r="E399">
        <v>728</v>
      </c>
      <c r="F399" t="str">
        <f>"MSMU4252619"</f>
        <v>MSMU4252619</v>
      </c>
      <c r="G399" t="str">
        <f>"PALLET"</f>
        <v>PALLET</v>
      </c>
    </row>
    <row r="400" spans="1:7" x14ac:dyDescent="0.25">
      <c r="A400" t="s">
        <v>49</v>
      </c>
      <c r="B400" t="str">
        <f>"""TorlysDynamics"",""Torlys Inc."",""32"",""1"",""3466277"""</f>
        <v>"TorlysDynamics","Torlys Inc.","32","1","3466277"</v>
      </c>
      <c r="C400" t="str">
        <f>"CCU-V90009-FSMX"</f>
        <v>CCU-V90009-FSMX</v>
      </c>
      <c r="D400" t="str">
        <f>"G176"</f>
        <v>G176</v>
      </c>
      <c r="E400">
        <v>2258.52</v>
      </c>
      <c r="F400" t="str">
        <f>"MSMU4252619"</f>
        <v>MSMU4252619</v>
      </c>
      <c r="G400" t="str">
        <f>"PALLET"</f>
        <v>PALLET</v>
      </c>
    </row>
    <row r="401" spans="1:7" x14ac:dyDescent="0.25">
      <c r="A401" t="s">
        <v>49</v>
      </c>
      <c r="B401" t="str">
        <f>"""TorlysDynamics"",""Torlys Inc."",""32"",""1"",""3466285"""</f>
        <v>"TorlysDynamics","Torlys Inc.","32","1","3466285"</v>
      </c>
      <c r="C401" t="str">
        <f>"CCUXP-EL134-FSMX"</f>
        <v>CCUXP-EL134-FSMX</v>
      </c>
      <c r="D401" t="str">
        <f>"G176"</f>
        <v>G176</v>
      </c>
      <c r="E401">
        <v>1811.64</v>
      </c>
      <c r="F401" t="str">
        <f>"MSMU4252619"</f>
        <v>MSMU4252619</v>
      </c>
      <c r="G401" t="str">
        <f>"CASE"</f>
        <v>CASE</v>
      </c>
    </row>
    <row r="402" spans="1:7" x14ac:dyDescent="0.25">
      <c r="A402" t="s">
        <v>49</v>
      </c>
      <c r="B402" t="str">
        <f>"""TorlysDynamics"",""Torlys Inc."",""32"",""1"",""3466298"""</f>
        <v>"TorlysDynamics","Torlys Inc.","32","1","3466298"</v>
      </c>
      <c r="C402" t="str">
        <f>"CCUXP-DS100-FSMX"</f>
        <v>CCUXP-DS100-FSMX</v>
      </c>
      <c r="D402" t="str">
        <f>"G176"</f>
        <v>G176</v>
      </c>
      <c r="E402">
        <v>2949.75</v>
      </c>
      <c r="F402" t="str">
        <f>"MSMU4252619"</f>
        <v>MSMU4252619</v>
      </c>
      <c r="G402" t="str">
        <f>"PALLET"</f>
        <v>PALLET</v>
      </c>
    </row>
    <row r="403" spans="1:7" x14ac:dyDescent="0.25">
      <c r="A403" t="s">
        <v>49</v>
      </c>
      <c r="B403" t="str">
        <f>"""TorlysDynamics"",""Torlys Inc."",""32"",""1"",""3466299"""</f>
        <v>"TorlysDynamics","Torlys Inc.","32","1","3466299"</v>
      </c>
      <c r="C403" t="str">
        <f>"CCUXP-DS400-FSMX"</f>
        <v>CCUXP-DS400-FSMX</v>
      </c>
      <c r="D403" t="str">
        <f>"G176"</f>
        <v>G176</v>
      </c>
      <c r="E403">
        <v>2053.9</v>
      </c>
      <c r="F403" t="str">
        <f>"MSMU4252619"</f>
        <v>MSMU4252619</v>
      </c>
      <c r="G403" t="str">
        <f>"CASE"</f>
        <v>CASE</v>
      </c>
    </row>
    <row r="404" spans="1:7" x14ac:dyDescent="0.25">
      <c r="A404" t="s">
        <v>49</v>
      </c>
      <c r="B404" t="str">
        <f>"""TorlysDynamics"",""Torlys Inc."",""32"",""1"",""3466300"""</f>
        <v>"TorlysDynamics","Torlys Inc.","32","1","3466300"</v>
      </c>
      <c r="C404" t="str">
        <f>"CCUXP-EL130-FSMX"</f>
        <v>CCUXP-EL130-FSMX</v>
      </c>
      <c r="D404" t="str">
        <f>"G176"</f>
        <v>G176</v>
      </c>
      <c r="E404">
        <v>2610.3200000000002</v>
      </c>
      <c r="F404" t="str">
        <f>"MSMU4252619"</f>
        <v>MSMU4252619</v>
      </c>
      <c r="G404" t="str">
        <f>"CASE"</f>
        <v>CASE</v>
      </c>
    </row>
    <row r="405" spans="1:7" x14ac:dyDescent="0.25">
      <c r="A405" t="s">
        <v>49</v>
      </c>
      <c r="B405" t="str">
        <f>"""TorlysDynamics"",""Torlys Inc."",""32"",""1"",""3466301"""</f>
        <v>"TorlysDynamics","Torlys Inc.","32","1","3466301"</v>
      </c>
      <c r="C405" t="str">
        <f>"CCUXP-EL131-FSMX"</f>
        <v>CCUXP-EL131-FSMX</v>
      </c>
      <c r="D405" t="str">
        <f>"G176"</f>
        <v>G176</v>
      </c>
      <c r="E405">
        <v>3486.92</v>
      </c>
      <c r="F405" t="str">
        <f>"MSMU4252619"</f>
        <v>MSMU4252619</v>
      </c>
      <c r="G405" t="str">
        <f>"CASE"</f>
        <v>CASE</v>
      </c>
    </row>
    <row r="406" spans="1:7" x14ac:dyDescent="0.25">
      <c r="A406" t="s">
        <v>49</v>
      </c>
      <c r="B406" t="str">
        <f>"""TorlysDynamics"",""Torlys Inc."",""32"",""1"",""3466302"""</f>
        <v>"TorlysDynamics","Torlys Inc.","32","1","3466302"</v>
      </c>
      <c r="C406" t="str">
        <f>"CCU-V90067-FSMX"</f>
        <v>CCU-V90067-FSMX</v>
      </c>
      <c r="D406" t="str">
        <f>"G176"</f>
        <v>G176</v>
      </c>
      <c r="E406">
        <v>1180.5899999999999</v>
      </c>
      <c r="F406" t="str">
        <f>"MSMU4252619"</f>
        <v>MSMU4252619</v>
      </c>
      <c r="G406" t="str">
        <f>"CASE"</f>
        <v>CASE</v>
      </c>
    </row>
    <row r="407" spans="1:7" x14ac:dyDescent="0.25">
      <c r="A407" t="s">
        <v>49</v>
      </c>
      <c r="B407" t="str">
        <f>"""TorlysDynamics"",""Torlys Inc."",""32"",""1"",""3466303"""</f>
        <v>"TorlysDynamics","Torlys Inc.","32","1","3466303"</v>
      </c>
      <c r="C407" t="str">
        <f>"CO372660-NAT"</f>
        <v>CO372660-NAT</v>
      </c>
      <c r="D407" t="str">
        <f>"G176"</f>
        <v>G176</v>
      </c>
      <c r="E407">
        <v>2184</v>
      </c>
      <c r="F407" t="str">
        <f>"MSMU4252619"</f>
        <v>MSMU4252619</v>
      </c>
      <c r="G407" t="str">
        <f>"PALLET"</f>
        <v>PALLET</v>
      </c>
    </row>
    <row r="408" spans="1:7" x14ac:dyDescent="0.25">
      <c r="A408" t="s">
        <v>49</v>
      </c>
      <c r="B408" t="str">
        <f>"""TorlysDynamics"",""Torlys Inc."",""32"",""1"",""3466306"""</f>
        <v>"TorlysDynamics","Torlys Inc.","32","1","3466306"</v>
      </c>
      <c r="C408" t="str">
        <f>"CO372640-NAT"</f>
        <v>CO372640-NAT</v>
      </c>
      <c r="D408" t="str">
        <f>"G176"</f>
        <v>G176</v>
      </c>
      <c r="E408">
        <v>1064</v>
      </c>
      <c r="F408" t="str">
        <f>"MSMU4252619"</f>
        <v>MSMU4252619</v>
      </c>
      <c r="G408" t="str">
        <f>"PALLET"</f>
        <v>PALLET</v>
      </c>
    </row>
    <row r="409" spans="1:7" x14ac:dyDescent="0.25">
      <c r="A409" t="s">
        <v>49</v>
      </c>
      <c r="B409" t="str">
        <f>"""TorlysDynamics"",""Torlys Inc."",""32"",""1"",""3466307"""</f>
        <v>"TorlysDynamics","Torlys Inc.","32","1","3466307"</v>
      </c>
      <c r="C409" t="str">
        <f>"CCUXP-EL134-FSMX"</f>
        <v>CCUXP-EL134-FSMX</v>
      </c>
      <c r="D409" t="str">
        <f>"G176"</f>
        <v>G176</v>
      </c>
      <c r="E409">
        <v>2571.36</v>
      </c>
      <c r="F409" t="str">
        <f>"MSMU4252619"</f>
        <v>MSMU4252619</v>
      </c>
      <c r="G409" t="str">
        <f>"PALLET"</f>
        <v>PALLET</v>
      </c>
    </row>
    <row r="410" spans="1:7" x14ac:dyDescent="0.25">
      <c r="A410" t="s">
        <v>49</v>
      </c>
      <c r="B410" t="str">
        <f>"""TorlysDynamics"",""Torlys Inc."",""32"",""1"",""3466308"""</f>
        <v>"TorlysDynamics","Torlys Inc.","32","1","3466308"</v>
      </c>
      <c r="C410" t="str">
        <f>"CCU-V90009-FSMX"</f>
        <v>CCU-V90009-FSMX</v>
      </c>
      <c r="D410" t="str">
        <f>"G176"</f>
        <v>G176</v>
      </c>
      <c r="E410">
        <v>4517.04</v>
      </c>
      <c r="F410" t="str">
        <f>"MSMU4252619"</f>
        <v>MSMU4252619</v>
      </c>
      <c r="G410" t="str">
        <f>"PALLET"</f>
        <v>PALLET</v>
      </c>
    </row>
    <row r="411" spans="1:7" x14ac:dyDescent="0.25">
      <c r="A411" t="s">
        <v>49</v>
      </c>
      <c r="B411" t="str">
        <f>"""TorlysDynamics"",""Torlys Inc."",""32"",""1"",""3466364"""</f>
        <v>"TorlysDynamics","Torlys Inc.","32","1","3466364"</v>
      </c>
      <c r="C411" t="str">
        <f>"EW-25002"</f>
        <v>EW-25002</v>
      </c>
      <c r="D411" t="str">
        <f>"B108"</f>
        <v>B108</v>
      </c>
      <c r="E411">
        <v>4816</v>
      </c>
      <c r="F411" t="str">
        <f>"KOCU4552920"</f>
        <v>KOCU4552920</v>
      </c>
      <c r="G411" t="str">
        <f>"PALLET"</f>
        <v>PALLET</v>
      </c>
    </row>
    <row r="412" spans="1:7" x14ac:dyDescent="0.25">
      <c r="A412" t="s">
        <v>49</v>
      </c>
      <c r="B412" t="str">
        <f>"""TorlysDynamics"",""Torlys Inc."",""32"",""1"",""3466365"""</f>
        <v>"TorlysDynamics","Torlys Inc.","32","1","3466365"</v>
      </c>
      <c r="C412" t="str">
        <f>"EW-25005"</f>
        <v>EW-25005</v>
      </c>
      <c r="D412" t="str">
        <f>"B108"</f>
        <v>B108</v>
      </c>
      <c r="E412">
        <v>6020</v>
      </c>
      <c r="F412" t="str">
        <f>"KOCU4552920"</f>
        <v>KOCU4552920</v>
      </c>
      <c r="G412" t="str">
        <f>"PALLET"</f>
        <v>PALLET</v>
      </c>
    </row>
    <row r="413" spans="1:7" x14ac:dyDescent="0.25">
      <c r="A413" t="s">
        <v>49</v>
      </c>
      <c r="B413" t="str">
        <f>"""TorlysDynamics"",""Torlys Inc."",""32"",""1"",""3466366"""</f>
        <v>"TorlysDynamics","Torlys Inc.","32","1","3466366"</v>
      </c>
      <c r="C413" t="str">
        <f>"EW-DP555"</f>
        <v>EW-DP555</v>
      </c>
      <c r="D413" t="str">
        <f>"B108"</f>
        <v>B108</v>
      </c>
      <c r="E413">
        <v>4527.6000000000004</v>
      </c>
      <c r="F413" t="str">
        <f>"KOCU4552920"</f>
        <v>KOCU4552920</v>
      </c>
      <c r="G413" t="str">
        <f>"PALLET"</f>
        <v>PALLET</v>
      </c>
    </row>
    <row r="414" spans="1:7" x14ac:dyDescent="0.25">
      <c r="A414" t="s">
        <v>49</v>
      </c>
      <c r="B414" t="str">
        <f>"""TorlysDynamics"",""Torlys Inc."",""32"",""1"",""3466369"""</f>
        <v>"TorlysDynamics","Torlys Inc.","32","1","3466369"</v>
      </c>
      <c r="C414" t="str">
        <f>"MESP-411-NB"</f>
        <v>MESP-411-NB</v>
      </c>
      <c r="D414" t="str">
        <f>"B108"</f>
        <v>B108</v>
      </c>
      <c r="E414">
        <v>15319.8</v>
      </c>
      <c r="F414" t="str">
        <f>"KOCU4552920"</f>
        <v>KOCU4552920</v>
      </c>
      <c r="G414" t="str">
        <f>"PALLET"</f>
        <v>PALLET</v>
      </c>
    </row>
    <row r="415" spans="1:7" x14ac:dyDescent="0.25">
      <c r="A415" t="s">
        <v>49</v>
      </c>
      <c r="B415" t="str">
        <f>"""TorlysDynamics"",""Torlys Inc."",""32"",""1"",""3466387"""</f>
        <v>"TorlysDynamics","Torlys Inc.","32","1","3466387"</v>
      </c>
      <c r="C415" t="str">
        <f>"EW-23027"</f>
        <v>EW-23027</v>
      </c>
      <c r="D415" t="str">
        <f>"B108"</f>
        <v>B108</v>
      </c>
      <c r="E415">
        <v>3694.32</v>
      </c>
      <c r="F415" t="str">
        <f>"BMOU5188280"</f>
        <v>BMOU5188280</v>
      </c>
      <c r="G415" t="str">
        <f>"PALLET"</f>
        <v>PALLET</v>
      </c>
    </row>
    <row r="416" spans="1:7" x14ac:dyDescent="0.25">
      <c r="A416" t="s">
        <v>49</v>
      </c>
      <c r="B416" t="str">
        <f>"""TorlysDynamics"",""Torlys Inc."",""32"",""1"",""3466405"""</f>
        <v>"TorlysDynamics","Torlys Inc.","32","1","3466405"</v>
      </c>
      <c r="C416" t="str">
        <f>"EW-DP552"</f>
        <v>EW-DP552</v>
      </c>
      <c r="D416" t="str">
        <f>"B108"</f>
        <v>B108</v>
      </c>
      <c r="E416">
        <v>6036.8</v>
      </c>
      <c r="F416" t="str">
        <f>"BMOU5188280"</f>
        <v>BMOU5188280</v>
      </c>
      <c r="G416" t="str">
        <f>"PALLET"</f>
        <v>PALLET</v>
      </c>
    </row>
    <row r="417" spans="1:7" x14ac:dyDescent="0.25">
      <c r="A417" t="s">
        <v>49</v>
      </c>
      <c r="B417" t="str">
        <f>"""TorlysDynamics"",""Torlys Inc."",""32"",""1"",""3466406"""</f>
        <v>"TorlysDynamics","Torlys Inc.","32","1","3466406"</v>
      </c>
      <c r="C417" t="str">
        <f>"EW-DP553"</f>
        <v>EW-DP553</v>
      </c>
      <c r="D417" t="str">
        <f>"B108"</f>
        <v>B108</v>
      </c>
      <c r="E417">
        <v>15092</v>
      </c>
      <c r="F417" t="str">
        <f>"BMOU5188280"</f>
        <v>BMOU5188280</v>
      </c>
      <c r="G417" t="str">
        <f>"PALLET"</f>
        <v>PALLET</v>
      </c>
    </row>
    <row r="418" spans="1:7" x14ac:dyDescent="0.25">
      <c r="A418" t="s">
        <v>49</v>
      </c>
      <c r="B418" t="str">
        <f>"""TorlysDynamics"",""Torlys Inc."",""32"",""1"",""3466407"""</f>
        <v>"TorlysDynamics","Torlys Inc.","32","1","3466407"</v>
      </c>
      <c r="C418" t="str">
        <f>"EW-DP555"</f>
        <v>EW-DP555</v>
      </c>
      <c r="D418" t="str">
        <f>"B108"</f>
        <v>B108</v>
      </c>
      <c r="E418">
        <v>7546</v>
      </c>
      <c r="F418" t="str">
        <f>"BMOU5188280"</f>
        <v>BMOU5188280</v>
      </c>
      <c r="G418" t="str">
        <f>"PALLET"</f>
        <v>PALLET</v>
      </c>
    </row>
    <row r="419" spans="1:7" x14ac:dyDescent="0.25">
      <c r="A419" t="s">
        <v>49</v>
      </c>
      <c r="B419" t="str">
        <f>"""TorlysDynamics"",""Torlys Inc."",""32"",""1"",""3466435"""</f>
        <v>"TorlysDynamics","Torlys Inc.","32","1","3466435"</v>
      </c>
      <c r="C419" t="str">
        <f>"MSAP-2700"</f>
        <v>MSAP-2700</v>
      </c>
      <c r="D419" t="str">
        <f>"B108"</f>
        <v>B108</v>
      </c>
      <c r="E419">
        <v>28919</v>
      </c>
      <c r="F419" t="str">
        <f>"OVLU0153399"</f>
        <v>OVLU0153399</v>
      </c>
      <c r="G419" t="str">
        <f>"PALLET"</f>
        <v>PALLET</v>
      </c>
    </row>
    <row r="420" spans="1:7" x14ac:dyDescent="0.25">
      <c r="A420" t="s">
        <v>49</v>
      </c>
      <c r="B420" t="str">
        <f>"""TorlysDynamics"",""Torlys Inc."",""32"",""1"",""3466440"""</f>
        <v>"TorlysDynamics","Torlys Inc.","32","1","3466440"</v>
      </c>
      <c r="C420" t="str">
        <f>"MSAP-2700"</f>
        <v>MSAP-2700</v>
      </c>
      <c r="D420" t="str">
        <f>"B108"</f>
        <v>B108</v>
      </c>
      <c r="E420">
        <v>28919</v>
      </c>
      <c r="F420" t="str">
        <f>"UNIU3316909"</f>
        <v>UNIU3316909</v>
      </c>
      <c r="G420" t="str">
        <f>"PALLET"</f>
        <v>PALLET</v>
      </c>
    </row>
    <row r="421" spans="1:7" x14ac:dyDescent="0.25">
      <c r="A421" t="s">
        <v>49</v>
      </c>
      <c r="B421" t="str">
        <f>"""TorlysDynamics"",""Torlys Inc."",""32"",""1"",""3466462"""</f>
        <v>"TorlysDynamics","Torlys Inc.","32","1","3466462"</v>
      </c>
      <c r="C421" t="str">
        <f>"WAU10000"</f>
        <v>WAU10000</v>
      </c>
      <c r="D421" t="str">
        <f>"M529"</f>
        <v>M529</v>
      </c>
      <c r="E421">
        <v>10</v>
      </c>
      <c r="F421" t="str">
        <f>"MOHAWK PLD - 10/10 2ND"</f>
        <v>MOHAWK PLD - 10/10 2ND</v>
      </c>
      <c r="G421" t="str">
        <f>"EACH"</f>
        <v>EACH</v>
      </c>
    </row>
    <row r="422" spans="1:7" x14ac:dyDescent="0.25">
      <c r="A422" t="s">
        <v>49</v>
      </c>
      <c r="B422" t="str">
        <f>"""TorlysDynamics"",""Torlys Inc."",""32"",""1"",""3466563"""</f>
        <v>"TorlysDynamics","Torlys Inc.","32","1","3466563"</v>
      </c>
      <c r="C422" t="str">
        <f>"EW-23008"</f>
        <v>EW-23008</v>
      </c>
      <c r="D422" t="str">
        <f>"B108"</f>
        <v>B108</v>
      </c>
      <c r="E422">
        <v>6157.2</v>
      </c>
      <c r="F422" t="str">
        <f>"DRYU9646123"</f>
        <v>DRYU9646123</v>
      </c>
      <c r="G422" t="str">
        <f>"PALLET"</f>
        <v>PALLET</v>
      </c>
    </row>
    <row r="423" spans="1:7" x14ac:dyDescent="0.25">
      <c r="A423" t="s">
        <v>49</v>
      </c>
      <c r="B423" t="str">
        <f>"""TorlysDynamics"",""Torlys Inc."",""32"",""1"",""3466566"""</f>
        <v>"TorlysDynamics","Torlys Inc.","32","1","3466566"</v>
      </c>
      <c r="C423" t="str">
        <f>"EW-23007"</f>
        <v>EW-23007</v>
      </c>
      <c r="D423" t="str">
        <f>"B108"</f>
        <v>B108</v>
      </c>
      <c r="E423">
        <v>4925.76</v>
      </c>
      <c r="F423" t="str">
        <f>"DRYU9646123"</f>
        <v>DRYU9646123</v>
      </c>
      <c r="G423" t="str">
        <f>"PALLET"</f>
        <v>PALLET</v>
      </c>
    </row>
    <row r="424" spans="1:7" x14ac:dyDescent="0.25">
      <c r="A424" t="s">
        <v>49</v>
      </c>
      <c r="B424" t="str">
        <f>"""TorlysDynamics"",""Torlys Inc."",""32"",""1"",""3466569"""</f>
        <v>"TorlysDynamics","Torlys Inc.","32","1","3466569"</v>
      </c>
      <c r="C424" t="str">
        <f>"EW-23001"</f>
        <v>EW-23001</v>
      </c>
      <c r="D424" t="str">
        <f>"B108"</f>
        <v>B108</v>
      </c>
      <c r="E424">
        <v>6157.2</v>
      </c>
      <c r="F424" t="str">
        <f>"DRYU9646123"</f>
        <v>DRYU9646123</v>
      </c>
      <c r="G424" t="str">
        <f>"PALLET"</f>
        <v>PALLET</v>
      </c>
    </row>
    <row r="425" spans="1:7" x14ac:dyDescent="0.25">
      <c r="A425" t="s">
        <v>49</v>
      </c>
      <c r="B425" t="str">
        <f>"""TorlysDynamics"",""Torlys Inc."",""32"",""1"",""3466570"""</f>
        <v>"TorlysDynamics","Torlys Inc.","32","1","3466570"</v>
      </c>
      <c r="C425" t="str">
        <f>"EW-23008"</f>
        <v>EW-23008</v>
      </c>
      <c r="D425" t="str">
        <f>"B108"</f>
        <v>B108</v>
      </c>
      <c r="E425">
        <v>9851.52</v>
      </c>
      <c r="F425" t="str">
        <f>"DRYU9646123"</f>
        <v>DRYU9646123</v>
      </c>
      <c r="G425" t="str">
        <f>"PALLET"</f>
        <v>PALLET</v>
      </c>
    </row>
    <row r="426" spans="1:7" x14ac:dyDescent="0.25">
      <c r="A426" t="s">
        <v>49</v>
      </c>
      <c r="B426" t="str">
        <f>"""TorlysDynamics"",""Torlys Inc."",""32"",""1"",""3466571"""</f>
        <v>"TorlysDynamics","Torlys Inc.","32","1","3466571"</v>
      </c>
      <c r="C426" t="str">
        <f>"EW-23025"</f>
        <v>EW-23025</v>
      </c>
      <c r="D426" t="str">
        <f>"B108"</f>
        <v>B108</v>
      </c>
      <c r="E426">
        <v>2462.88</v>
      </c>
      <c r="F426" t="str">
        <f>"DRYU9646123"</f>
        <v>DRYU9646123</v>
      </c>
      <c r="G426" t="str">
        <f>"PALLET"</f>
        <v>PALLET</v>
      </c>
    </row>
    <row r="427" spans="1:7" x14ac:dyDescent="0.25">
      <c r="A427" t="s">
        <v>49</v>
      </c>
      <c r="B427" t="str">
        <f>"""TorlysDynamics"",""Torlys Inc."",""32"",""1"",""3466572"""</f>
        <v>"TorlysDynamics","Torlys Inc.","32","1","3466572"</v>
      </c>
      <c r="C427" t="str">
        <f>"EW-27007"</f>
        <v>EW-27007</v>
      </c>
      <c r="D427" t="str">
        <f>"B108"</f>
        <v>B108</v>
      </c>
      <c r="E427">
        <v>3063.96</v>
      </c>
      <c r="F427" t="str">
        <f>"DRYU9646123"</f>
        <v>DRYU9646123</v>
      </c>
      <c r="G427" t="str">
        <f>"PALLET"</f>
        <v>PALLET</v>
      </c>
    </row>
    <row r="428" spans="1:7" x14ac:dyDescent="0.25">
      <c r="A428" t="s">
        <v>49</v>
      </c>
      <c r="B428" t="str">
        <f>"""TorlysDynamics"",""Torlys Inc."",""32"",""1"",""3466623"""</f>
        <v>"TorlysDynamics","Torlys Inc.","32","1","3466623"</v>
      </c>
      <c r="C428" t="str">
        <f>"RW-FMV152-VN"</f>
        <v>RW-FMV152-VN</v>
      </c>
      <c r="D428" t="str">
        <f>"S239"</f>
        <v>S239</v>
      </c>
      <c r="E428">
        <v>1267.3800000000001</v>
      </c>
      <c r="F428" t="str">
        <f>"MCCU1112084"</f>
        <v>MCCU1112084</v>
      </c>
      <c r="G428" t="str">
        <f>"PALLET"</f>
        <v>PALLET</v>
      </c>
    </row>
    <row r="429" spans="1:7" x14ac:dyDescent="0.25">
      <c r="A429" t="s">
        <v>49</v>
      </c>
      <c r="B429" t="str">
        <f>"""TorlysDynamics"",""Torlys Inc."",""32"",""1"",""3466624"""</f>
        <v>"TorlysDynamics","Torlys Inc.","32","1","3466624"</v>
      </c>
      <c r="C429" t="str">
        <f>"RW-FMP481-VN"</f>
        <v>RW-FMP481-VN</v>
      </c>
      <c r="D429" t="str">
        <f>"S239"</f>
        <v>S239</v>
      </c>
      <c r="E429">
        <v>5108.3999999999996</v>
      </c>
      <c r="F429" t="str">
        <f>"MCCU1112084"</f>
        <v>MCCU1112084</v>
      </c>
      <c r="G429" t="str">
        <f>"PALLET"</f>
        <v>PALLET</v>
      </c>
    </row>
    <row r="430" spans="1:7" x14ac:dyDescent="0.25">
      <c r="A430" t="s">
        <v>49</v>
      </c>
      <c r="B430" t="str">
        <f>"""TorlysDynamics"",""Torlys Inc."",""32"",""1"",""3466625"""</f>
        <v>"TorlysDynamics","Torlys Inc.","32","1","3466625"</v>
      </c>
      <c r="C430" t="str">
        <f>"RW-FMP482-VN"</f>
        <v>RW-FMP482-VN</v>
      </c>
      <c r="D430" t="str">
        <f>"S239"</f>
        <v>S239</v>
      </c>
      <c r="E430">
        <v>22987.8</v>
      </c>
      <c r="F430" t="str">
        <f>"MCCU1112084"</f>
        <v>MCCU1112084</v>
      </c>
      <c r="G430" t="str">
        <f>"PALLET"</f>
        <v>PALLET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69FF-F006-4C7E-AA1C-FD9687B62AE7}">
  <dimension ref="A1:D10"/>
  <sheetViews>
    <sheetView topLeftCell="D11" workbookViewId="0">
      <selection activeCell="B6" sqref="B6"/>
    </sheetView>
  </sheetViews>
  <sheetFormatPr defaultRowHeight="15" x14ac:dyDescent="0.25"/>
  <cols>
    <col min="1" max="1" width="9.140625" hidden="1" customWidth="1"/>
    <col min="2" max="2" width="65.7109375" hidden="1" customWidth="1"/>
    <col min="3" max="3" width="9.140625" hidden="1" customWidth="1"/>
    <col min="4" max="4" width="3.140625" bestFit="1" customWidth="1"/>
  </cols>
  <sheetData>
    <row r="1" spans="1:4" hidden="1" x14ac:dyDescent="0.25">
      <c r="A1" t="s">
        <v>6</v>
      </c>
      <c r="B1" t="s">
        <v>7</v>
      </c>
      <c r="C1" t="s">
        <v>4</v>
      </c>
      <c r="D1" t="s">
        <v>5</v>
      </c>
    </row>
    <row r="2" spans="1:4" hidden="1" x14ac:dyDescent="0.25">
      <c r="A2" t="s">
        <v>4</v>
      </c>
      <c r="B2" s="1">
        <v>45658</v>
      </c>
      <c r="C2" s="1" t="s">
        <v>8</v>
      </c>
    </row>
    <row r="3" spans="1:4" hidden="1" x14ac:dyDescent="0.25">
      <c r="A3" t="s">
        <v>4</v>
      </c>
      <c r="B3" s="1">
        <v>45931</v>
      </c>
      <c r="C3" s="1" t="s">
        <v>9</v>
      </c>
    </row>
    <row r="4" spans="1:4" hidden="1" x14ac:dyDescent="0.25">
      <c r="A4" t="s">
        <v>4</v>
      </c>
      <c r="B4" s="1" t="str">
        <f>'[1]TOR summary'!B4</f>
        <v>Monday</v>
      </c>
      <c r="C4" t="s">
        <v>10</v>
      </c>
    </row>
    <row r="5" spans="1:4" hidden="1" x14ac:dyDescent="0.25">
      <c r="A5" t="s">
        <v>4</v>
      </c>
      <c r="B5" s="1">
        <v>45952</v>
      </c>
      <c r="C5" t="s">
        <v>11</v>
      </c>
    </row>
    <row r="6" spans="1:4" hidden="1" x14ac:dyDescent="0.25">
      <c r="A6" t="s">
        <v>4</v>
      </c>
      <c r="B6" s="1" t="s">
        <v>14</v>
      </c>
      <c r="C6" t="s">
        <v>10</v>
      </c>
    </row>
    <row r="7" spans="1:4" hidden="1" x14ac:dyDescent="0.25">
      <c r="A7" t="s">
        <v>4</v>
      </c>
      <c r="B7" s="1" t="str">
        <f>_xlfn.CONCAT(TEXT(B3,"mm/dd/yyyy"),"..",TEXT(B5,"mm/dd/yyyy"))</f>
        <v>10/01/2025..10/22/2025</v>
      </c>
      <c r="C7" t="s">
        <v>12</v>
      </c>
    </row>
    <row r="8" spans="1:4" hidden="1" x14ac:dyDescent="0.25">
      <c r="A8" t="s">
        <v>4</v>
      </c>
      <c r="B8" s="1" t="str">
        <f>'[1]TOR summary'!B8</f>
        <v>Daily</v>
      </c>
      <c r="C8" t="s">
        <v>13</v>
      </c>
    </row>
    <row r="9" spans="1:4" hidden="1" x14ac:dyDescent="0.25">
      <c r="A9" t="s">
        <v>4</v>
      </c>
      <c r="B9" s="1" t="str">
        <f>'[1]TOR summary'!B9</f>
        <v>||"Filter","Gen. Product Posting Group","Code","Reportable Group","Yes"</v>
      </c>
      <c r="C9" s="1"/>
    </row>
    <row r="10" spans="1:4" hidden="1" x14ac:dyDescent="0.25">
      <c r="A10" t="s">
        <v>4</v>
      </c>
      <c r="B10" t="s">
        <v>20</v>
      </c>
      <c r="C10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A0FD5-AC0A-4FEE-8A3F-CBB14EE7C8DE}">
  <dimension ref="A1:I3"/>
  <sheetViews>
    <sheetView workbookViewId="0"/>
  </sheetViews>
  <sheetFormatPr defaultRowHeight="15" x14ac:dyDescent="0.25"/>
  <sheetData>
    <row r="1" spans="1:9" x14ac:dyDescent="0.25">
      <c r="A1" s="3" t="s">
        <v>25120</v>
      </c>
      <c r="B1" s="3" t="s">
        <v>17</v>
      </c>
      <c r="C1" s="3" t="s">
        <v>16</v>
      </c>
      <c r="D1" s="3" t="s">
        <v>17</v>
      </c>
      <c r="E1" s="3" t="s">
        <v>16</v>
      </c>
      <c r="F1" s="3" t="s">
        <v>16</v>
      </c>
      <c r="G1" s="3" t="s">
        <v>16</v>
      </c>
      <c r="H1" s="3" t="s">
        <v>16</v>
      </c>
      <c r="I1" s="3" t="s">
        <v>16</v>
      </c>
    </row>
    <row r="2" spans="1:9" x14ac:dyDescent="0.25">
      <c r="C2" s="3" t="s">
        <v>0</v>
      </c>
      <c r="D2" s="3" t="s">
        <v>15</v>
      </c>
      <c r="E2" s="3" t="s">
        <v>21</v>
      </c>
      <c r="F2" s="3" t="s">
        <v>18</v>
      </c>
      <c r="G2" s="3" t="s">
        <v>1</v>
      </c>
      <c r="H2" s="3" t="s">
        <v>2</v>
      </c>
      <c r="I2" s="3" t="s">
        <v>3</v>
      </c>
    </row>
    <row r="3" spans="1:9" x14ac:dyDescent="0.25">
      <c r="B3" s="3" t="s">
        <v>30</v>
      </c>
      <c r="C3" s="3" t="s">
        <v>31</v>
      </c>
      <c r="D3" s="3" t="s">
        <v>32</v>
      </c>
      <c r="E3" s="3" t="s">
        <v>33</v>
      </c>
      <c r="F3" s="3" t="s">
        <v>34</v>
      </c>
      <c r="G3" s="3" t="s">
        <v>35</v>
      </c>
      <c r="H3" s="3" t="s">
        <v>36</v>
      </c>
      <c r="I3" s="3" t="s">
        <v>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D968A-E113-4DC3-BAC8-A0E6E221CFA6}">
  <dimension ref="A1:I3"/>
  <sheetViews>
    <sheetView workbookViewId="0"/>
  </sheetViews>
  <sheetFormatPr defaultRowHeight="15" x14ac:dyDescent="0.25"/>
  <sheetData>
    <row r="1" spans="1:9" x14ac:dyDescent="0.25">
      <c r="A1" s="3" t="s">
        <v>25120</v>
      </c>
      <c r="B1" s="3" t="s">
        <v>17</v>
      </c>
      <c r="C1" s="3" t="s">
        <v>16</v>
      </c>
      <c r="D1" s="3" t="s">
        <v>17</v>
      </c>
      <c r="E1" s="3" t="s">
        <v>16</v>
      </c>
      <c r="F1" s="3" t="s">
        <v>16</v>
      </c>
      <c r="G1" s="3" t="s">
        <v>16</v>
      </c>
      <c r="H1" s="3" t="s">
        <v>16</v>
      </c>
      <c r="I1" s="3" t="s">
        <v>16</v>
      </c>
    </row>
    <row r="2" spans="1:9" x14ac:dyDescent="0.25">
      <c r="C2" s="3" t="s">
        <v>0</v>
      </c>
      <c r="D2" s="3" t="s">
        <v>15</v>
      </c>
      <c r="E2" s="3" t="s">
        <v>21</v>
      </c>
      <c r="F2" s="3" t="s">
        <v>18</v>
      </c>
      <c r="G2" s="3" t="s">
        <v>1</v>
      </c>
      <c r="H2" s="3" t="s">
        <v>2</v>
      </c>
      <c r="I2" s="3" t="s">
        <v>3</v>
      </c>
    </row>
    <row r="3" spans="1:9" x14ac:dyDescent="0.25">
      <c r="B3" s="3" t="s">
        <v>30</v>
      </c>
      <c r="C3" s="3" t="s">
        <v>31</v>
      </c>
      <c r="D3" s="3" t="s">
        <v>32</v>
      </c>
      <c r="E3" s="3" t="s">
        <v>33</v>
      </c>
      <c r="F3" s="3" t="s">
        <v>34</v>
      </c>
      <c r="G3" s="3" t="s">
        <v>35</v>
      </c>
      <c r="H3" s="3" t="s">
        <v>36</v>
      </c>
      <c r="I3" s="3" t="s">
        <v>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43DA-230E-4690-B9F5-E68C783D6BE9}">
  <dimension ref="A1:H3"/>
  <sheetViews>
    <sheetView workbookViewId="0"/>
  </sheetViews>
  <sheetFormatPr defaultRowHeight="15" x14ac:dyDescent="0.25"/>
  <sheetData>
    <row r="1" spans="1:8" x14ac:dyDescent="0.25">
      <c r="A1" s="3" t="s">
        <v>25121</v>
      </c>
      <c r="B1" s="3" t="s">
        <v>17</v>
      </c>
      <c r="C1" s="3" t="s">
        <v>16</v>
      </c>
      <c r="D1" s="3" t="s">
        <v>16</v>
      </c>
      <c r="E1" s="3" t="s">
        <v>16</v>
      </c>
      <c r="F1" s="3" t="s">
        <v>16</v>
      </c>
      <c r="G1" s="3" t="s">
        <v>16</v>
      </c>
      <c r="H1" s="3" t="s">
        <v>16</v>
      </c>
    </row>
    <row r="2" spans="1:8" x14ac:dyDescent="0.25">
      <c r="C2" s="3" t="s">
        <v>23</v>
      </c>
      <c r="D2" s="3" t="s">
        <v>21</v>
      </c>
      <c r="E2" s="3" t="s">
        <v>22</v>
      </c>
      <c r="F2" s="3" t="s">
        <v>24</v>
      </c>
      <c r="G2" s="3" t="s">
        <v>25</v>
      </c>
      <c r="H2" s="3" t="s">
        <v>18</v>
      </c>
    </row>
    <row r="3" spans="1:8" x14ac:dyDescent="0.25">
      <c r="B3" s="3" t="s">
        <v>25118</v>
      </c>
      <c r="C3" s="3" t="s">
        <v>38</v>
      </c>
      <c r="D3" s="3" t="s">
        <v>33</v>
      </c>
      <c r="E3" s="3" t="s">
        <v>39</v>
      </c>
      <c r="F3" s="3" t="s">
        <v>40</v>
      </c>
      <c r="G3" s="3" t="s">
        <v>41</v>
      </c>
      <c r="H3" s="3" t="s">
        <v>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8DB7A-92D2-472C-8E53-85C3B77EF728}">
  <dimension ref="A1:H3"/>
  <sheetViews>
    <sheetView workbookViewId="0"/>
  </sheetViews>
  <sheetFormatPr defaultRowHeight="15" x14ac:dyDescent="0.25"/>
  <sheetData>
    <row r="1" spans="1:8" x14ac:dyDescent="0.25">
      <c r="A1" s="3" t="s">
        <v>25121</v>
      </c>
      <c r="B1" s="3" t="s">
        <v>17</v>
      </c>
      <c r="C1" s="3" t="s">
        <v>16</v>
      </c>
      <c r="D1" s="3" t="s">
        <v>16</v>
      </c>
      <c r="E1" s="3" t="s">
        <v>16</v>
      </c>
      <c r="F1" s="3" t="s">
        <v>16</v>
      </c>
      <c r="G1" s="3" t="s">
        <v>16</v>
      </c>
      <c r="H1" s="3" t="s">
        <v>16</v>
      </c>
    </row>
    <row r="2" spans="1:8" x14ac:dyDescent="0.25">
      <c r="C2" s="3" t="s">
        <v>23</v>
      </c>
      <c r="D2" s="3" t="s">
        <v>21</v>
      </c>
      <c r="E2" s="3" t="s">
        <v>22</v>
      </c>
      <c r="F2" s="3" t="s">
        <v>24</v>
      </c>
      <c r="G2" s="3" t="s">
        <v>25</v>
      </c>
      <c r="H2" s="3" t="s">
        <v>18</v>
      </c>
    </row>
    <row r="3" spans="1:8" x14ac:dyDescent="0.25">
      <c r="B3" s="3" t="s">
        <v>25118</v>
      </c>
      <c r="C3" s="3" t="s">
        <v>38</v>
      </c>
      <c r="D3" s="3" t="s">
        <v>33</v>
      </c>
      <c r="E3" s="3" t="s">
        <v>39</v>
      </c>
      <c r="F3" s="3" t="s">
        <v>40</v>
      </c>
      <c r="G3" s="3" t="s">
        <v>41</v>
      </c>
      <c r="H3" s="3" t="s">
        <v>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29A7B-57F9-4C07-B2C1-3530CE347447}">
  <dimension ref="A1:G5"/>
  <sheetViews>
    <sheetView workbookViewId="0"/>
  </sheetViews>
  <sheetFormatPr defaultRowHeight="15" x14ac:dyDescent="0.25"/>
  <sheetData>
    <row r="1" spans="1:7" x14ac:dyDescent="0.25">
      <c r="A1" s="3" t="s">
        <v>25122</v>
      </c>
      <c r="B1" s="3" t="s">
        <v>17</v>
      </c>
      <c r="C1" s="3" t="s">
        <v>16</v>
      </c>
      <c r="D1" s="3" t="s">
        <v>16</v>
      </c>
      <c r="E1" s="3" t="s">
        <v>16</v>
      </c>
      <c r="F1" s="3" t="s">
        <v>16</v>
      </c>
      <c r="G1" s="3" t="s">
        <v>16</v>
      </c>
    </row>
    <row r="4" spans="1:7" x14ac:dyDescent="0.25">
      <c r="C4" s="3" t="s">
        <v>26</v>
      </c>
      <c r="D4" s="3" t="s">
        <v>27</v>
      </c>
      <c r="E4" s="3" t="s">
        <v>25119</v>
      </c>
      <c r="F4" s="3" t="s">
        <v>29</v>
      </c>
      <c r="G4" s="3" t="s">
        <v>28</v>
      </c>
    </row>
    <row r="5" spans="1:7" x14ac:dyDescent="0.25">
      <c r="B5" s="3" t="s">
        <v>43</v>
      </c>
      <c r="C5" s="3" t="s">
        <v>44</v>
      </c>
      <c r="D5" s="3" t="s">
        <v>45</v>
      </c>
      <c r="E5" s="3" t="s">
        <v>47</v>
      </c>
      <c r="F5" s="3" t="s">
        <v>48</v>
      </c>
      <c r="G5" s="3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Shipments</vt:lpstr>
      <vt:lpstr>Errors</vt:lpstr>
      <vt:lpstr>Inbound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Kozak</dc:creator>
  <cp:lastModifiedBy>Justin Kozak</cp:lastModifiedBy>
  <dcterms:created xsi:type="dcterms:W3CDTF">2025-10-08T15:47:41Z</dcterms:created>
  <dcterms:modified xsi:type="dcterms:W3CDTF">2025-10-22T19:53:33Z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Design Mode Active">
    <vt:bool>false</vt:bool>
  </property>
  <property fmtid="{D5CDD505-2E9C-101B-9397-08002B2CF9AE}" pid="3" name="Jet Reports Function Literals">
    <vt:lpwstr>,	;	,	{	}	[@[{0}]]	1033	4105</vt:lpwstr>
  </property>
</Properties>
</file>